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3\dcm\DCA Director\Budget\FY 2023\Rate Setting\FY23 Published ISR\"/>
    </mc:Choice>
  </mc:AlternateContent>
  <bookViews>
    <workbookView xWindow="0" yWindow="0" windowWidth="19200" windowHeight="10860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3A2___EBS_Billing_IGA">[1]_3A2___EBS_Billing_IGA!#REF!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Order1" hidden="1">255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_Sort" hidden="1">[2]DOH!#REF!</definedName>
    <definedName name="Budget">#REF!</definedName>
    <definedName name="CCGroup">#REF!</definedName>
    <definedName name="CE">[3]Sheet2!$A$1:$A$2</definedName>
    <definedName name="Circuit">#REF!</definedName>
    <definedName name="Codes">#REF!</definedName>
    <definedName name="Cost_Center">'[4]Drop Down Lists'!$A$1:$A$19</definedName>
    <definedName name="Cost_Centers">#REF!</definedName>
    <definedName name="CostCenter">'[5]Look Ups &amp; Drop Downs'!$D$1:$D$20</definedName>
    <definedName name="Costcenters">'[6]IT Cost Centers'!$A$1:$L$135</definedName>
    <definedName name="CYE">#REF!</definedName>
    <definedName name="DATA1">#REF!</definedName>
    <definedName name="DATA10">[7]Interest.50270!#REF!</definedName>
    <definedName name="DATA11">'[8]SAP download'!#REF!</definedName>
    <definedName name="DATA12">'[9]WBS Recon'!#REF!</definedName>
    <definedName name="DATA13">'[9]WBS Recon'!#REF!</definedName>
    <definedName name="DATA14">'[9]WBS Recon'!#REF!</definedName>
    <definedName name="DATA15">'[9]WBS Recon'!#REF!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[7]Interest.50270!#REF!</definedName>
    <definedName name="DATA8">[7]Interest.50270!#REF!</definedName>
    <definedName name="DATA9">'[8]SAP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JCN">'[5]Look Ups &amp; Drop Downs'!$G$1:$G$61</definedName>
    <definedName name="JCN_List">'[4]Drop Down Lists'!$D$1:$D$340</definedName>
    <definedName name="list">#REF!</definedName>
    <definedName name="MCSO1" hidden="1">[10]DOH!#REF!</definedName>
    <definedName name="MCSO2" hidden="1">[11]DOH!#REF!</definedName>
    <definedName name="P1_">#REF!</definedName>
    <definedName name="P2_">#REF!</definedName>
    <definedName name="PARK">'[12]119'!#REF!</definedName>
    <definedName name="park1">'[12]119'!#REF!</definedName>
    <definedName name="PDX">#REF!</definedName>
    <definedName name="Position_Numbers">'[4]Drop Down Lists'!$G$1:$G$101</definedName>
    <definedName name="PosNum">'[5]Look Ups &amp; Drop Downs'!$J$1:$J$110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'[13]SAP DATA (PIVOT TABLE)'!$A$1:$L$500</definedName>
    <definedName name="Steps">'[14]10 Wage'!$A$1:$M$406</definedName>
    <definedName name="Temp709175">#REF!</definedName>
    <definedName name="Temp709616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  <definedName name="type">[15]Sheet1!$A$1:$A$4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6" i="1" l="1"/>
  <c r="M36" i="1"/>
  <c r="N36" i="1"/>
  <c r="O36" i="1"/>
  <c r="L32" i="1"/>
  <c r="L45" i="1" s="1"/>
  <c r="M32" i="1"/>
  <c r="N32" i="1"/>
  <c r="O32" i="1"/>
  <c r="L49" i="1"/>
  <c r="P23" i="1"/>
  <c r="P22" i="1"/>
  <c r="P21" i="1"/>
  <c r="P20" i="1"/>
  <c r="P19" i="1"/>
  <c r="O24" i="1"/>
  <c r="N24" i="1"/>
  <c r="M24" i="1"/>
  <c r="P18" i="1"/>
  <c r="L17" i="1"/>
  <c r="L30" i="1" s="1"/>
  <c r="L43" i="1" s="1"/>
  <c r="K17" i="1"/>
  <c r="J17" i="1"/>
  <c r="I17" i="1"/>
  <c r="I30" i="1" s="1"/>
  <c r="I43" i="1" s="1"/>
  <c r="H17" i="1"/>
  <c r="H30" i="1" s="1"/>
  <c r="H43" i="1" s="1"/>
  <c r="G17" i="1"/>
  <c r="G30" i="1" s="1"/>
  <c r="G43" i="1" s="1"/>
  <c r="F17" i="1"/>
  <c r="E17" i="1"/>
  <c r="D17" i="1"/>
  <c r="D30" i="1" s="1"/>
  <c r="D43" i="1" s="1"/>
  <c r="C17" i="1"/>
  <c r="B17" i="1"/>
  <c r="L16" i="1"/>
  <c r="L24" i="1" s="1"/>
  <c r="K16" i="1"/>
  <c r="K24" i="1" s="1"/>
  <c r="J16" i="1"/>
  <c r="J29" i="1" s="1"/>
  <c r="I16" i="1"/>
  <c r="H16" i="1"/>
  <c r="G16" i="1"/>
  <c r="F16" i="1"/>
  <c r="E16" i="1"/>
  <c r="E24" i="1" s="1"/>
  <c r="D16" i="1"/>
  <c r="D24" i="1" s="1"/>
  <c r="C16" i="1"/>
  <c r="C24" i="1" s="1"/>
  <c r="B16" i="1"/>
  <c r="K36" i="1"/>
  <c r="K49" i="1" s="1"/>
  <c r="J36" i="1"/>
  <c r="J49" i="1" s="1"/>
  <c r="I36" i="1"/>
  <c r="I49" i="1" s="1"/>
  <c r="H36" i="1"/>
  <c r="H49" i="1" s="1"/>
  <c r="G36" i="1"/>
  <c r="G49" i="1" s="1"/>
  <c r="F36" i="1"/>
  <c r="F49" i="1" s="1"/>
  <c r="E36" i="1"/>
  <c r="E49" i="1" s="1"/>
  <c r="D36" i="1"/>
  <c r="D49" i="1" s="1"/>
  <c r="C36" i="1"/>
  <c r="C49" i="1" s="1"/>
  <c r="B36" i="1"/>
  <c r="O35" i="1"/>
  <c r="N35" i="1"/>
  <c r="M35" i="1"/>
  <c r="K35" i="1"/>
  <c r="K48" i="1" s="1"/>
  <c r="J35" i="1"/>
  <c r="J48" i="1" s="1"/>
  <c r="I35" i="1"/>
  <c r="I48" i="1" s="1"/>
  <c r="H35" i="1"/>
  <c r="H48" i="1" s="1"/>
  <c r="G35" i="1"/>
  <c r="G48" i="1" s="1"/>
  <c r="F35" i="1"/>
  <c r="F48" i="1" s="1"/>
  <c r="E35" i="1"/>
  <c r="E48" i="1" s="1"/>
  <c r="D35" i="1"/>
  <c r="D48" i="1" s="1"/>
  <c r="C35" i="1"/>
  <c r="C48" i="1" s="1"/>
  <c r="B35" i="1"/>
  <c r="O34" i="1"/>
  <c r="N34" i="1"/>
  <c r="M34" i="1"/>
  <c r="L34" i="1"/>
  <c r="K34" i="1"/>
  <c r="K47" i="1" s="1"/>
  <c r="J34" i="1"/>
  <c r="J47" i="1" s="1"/>
  <c r="I34" i="1"/>
  <c r="I47" i="1" s="1"/>
  <c r="H34" i="1"/>
  <c r="H47" i="1" s="1"/>
  <c r="G34" i="1"/>
  <c r="G47" i="1" s="1"/>
  <c r="F34" i="1"/>
  <c r="F47" i="1" s="1"/>
  <c r="E34" i="1"/>
  <c r="E47" i="1" s="1"/>
  <c r="D34" i="1"/>
  <c r="D47" i="1" s="1"/>
  <c r="C34" i="1"/>
  <c r="C47" i="1" s="1"/>
  <c r="B34" i="1"/>
  <c r="O33" i="1"/>
  <c r="N33" i="1"/>
  <c r="N46" i="1" s="1"/>
  <c r="M33" i="1"/>
  <c r="L33" i="1"/>
  <c r="L46" i="1" s="1"/>
  <c r="K33" i="1"/>
  <c r="K46" i="1" s="1"/>
  <c r="J33" i="1"/>
  <c r="J46" i="1" s="1"/>
  <c r="I33" i="1"/>
  <c r="I46" i="1" s="1"/>
  <c r="H33" i="1"/>
  <c r="H46" i="1" s="1"/>
  <c r="G33" i="1"/>
  <c r="G46" i="1" s="1"/>
  <c r="F33" i="1"/>
  <c r="F46" i="1" s="1"/>
  <c r="E33" i="1"/>
  <c r="E46" i="1" s="1"/>
  <c r="D33" i="1"/>
  <c r="D46" i="1" s="1"/>
  <c r="C33" i="1"/>
  <c r="C46" i="1" s="1"/>
  <c r="B33" i="1"/>
  <c r="K32" i="1"/>
  <c r="K45" i="1" s="1"/>
  <c r="J32" i="1"/>
  <c r="J45" i="1" s="1"/>
  <c r="I32" i="1"/>
  <c r="I45" i="1" s="1"/>
  <c r="H32" i="1"/>
  <c r="H45" i="1" s="1"/>
  <c r="G32" i="1"/>
  <c r="G45" i="1" s="1"/>
  <c r="F32" i="1"/>
  <c r="F45" i="1" s="1"/>
  <c r="E32" i="1"/>
  <c r="E45" i="1" s="1"/>
  <c r="D32" i="1"/>
  <c r="D45" i="1" s="1"/>
  <c r="C32" i="1"/>
  <c r="C45" i="1" s="1"/>
  <c r="B32" i="1"/>
  <c r="O31" i="1"/>
  <c r="N31" i="1"/>
  <c r="M31" i="1"/>
  <c r="L31" i="1"/>
  <c r="K31" i="1"/>
  <c r="K44" i="1" s="1"/>
  <c r="J31" i="1"/>
  <c r="J44" i="1" s="1"/>
  <c r="I31" i="1"/>
  <c r="I44" i="1" s="1"/>
  <c r="P5" i="1"/>
  <c r="G31" i="1"/>
  <c r="G44" i="1" s="1"/>
  <c r="F31" i="1"/>
  <c r="F44" i="1" s="1"/>
  <c r="E31" i="1"/>
  <c r="E44" i="1" s="1"/>
  <c r="D31" i="1"/>
  <c r="D44" i="1" s="1"/>
  <c r="C31" i="1"/>
  <c r="C44" i="1" s="1"/>
  <c r="B31" i="1"/>
  <c r="O30" i="1"/>
  <c r="N30" i="1"/>
  <c r="M30" i="1"/>
  <c r="M43" i="1" s="1"/>
  <c r="K30" i="1"/>
  <c r="K43" i="1" s="1"/>
  <c r="J30" i="1"/>
  <c r="J43" i="1" s="1"/>
  <c r="F30" i="1"/>
  <c r="F43" i="1" s="1"/>
  <c r="E30" i="1"/>
  <c r="E43" i="1" s="1"/>
  <c r="C30" i="1"/>
  <c r="C43" i="1" s="1"/>
  <c r="B30" i="1"/>
  <c r="O29" i="1"/>
  <c r="O42" i="1" s="1"/>
  <c r="N11" i="1"/>
  <c r="M29" i="1"/>
  <c r="I11" i="1"/>
  <c r="H11" i="1"/>
  <c r="G29" i="1"/>
  <c r="F29" i="1"/>
  <c r="E29" i="1"/>
  <c r="P3" i="1"/>
  <c r="F24" i="1" l="1"/>
  <c r="P17" i="1"/>
  <c r="L29" i="1"/>
  <c r="G24" i="1"/>
  <c r="C29" i="1"/>
  <c r="H24" i="1"/>
  <c r="K29" i="1"/>
  <c r="K42" i="1" s="1"/>
  <c r="I24" i="1"/>
  <c r="D29" i="1"/>
  <c r="D37" i="1" s="1"/>
  <c r="D50" i="1" s="1"/>
  <c r="B24" i="1"/>
  <c r="J24" i="1"/>
  <c r="B46" i="1"/>
  <c r="P33" i="1"/>
  <c r="P46" i="1" s="1"/>
  <c r="B49" i="1"/>
  <c r="P36" i="1"/>
  <c r="P49" i="1" s="1"/>
  <c r="B45" i="1"/>
  <c r="P32" i="1"/>
  <c r="P45" i="1" s="1"/>
  <c r="F37" i="1"/>
  <c r="F50" i="1" s="1"/>
  <c r="F42" i="1"/>
  <c r="B44" i="1"/>
  <c r="B48" i="1"/>
  <c r="C37" i="1"/>
  <c r="C50" i="1" s="1"/>
  <c r="C42" i="1"/>
  <c r="L42" i="1"/>
  <c r="E37" i="1"/>
  <c r="E50" i="1" s="1"/>
  <c r="E42" i="1"/>
  <c r="M37" i="1"/>
  <c r="M50" i="1" s="1"/>
  <c r="G37" i="1"/>
  <c r="G50" i="1" s="1"/>
  <c r="G42" i="1"/>
  <c r="O37" i="1"/>
  <c r="O50" i="1" s="1"/>
  <c r="J37" i="1"/>
  <c r="J50" i="1" s="1"/>
  <c r="J42" i="1"/>
  <c r="P30" i="1"/>
  <c r="P43" i="1" s="1"/>
  <c r="B43" i="1"/>
  <c r="P34" i="1"/>
  <c r="P47" i="1" s="1"/>
  <c r="B47" i="1"/>
  <c r="G11" i="1"/>
  <c r="O11" i="1"/>
  <c r="B11" i="1"/>
  <c r="J11" i="1"/>
  <c r="H29" i="1"/>
  <c r="P8" i="1"/>
  <c r="C11" i="1"/>
  <c r="K11" i="1"/>
  <c r="I29" i="1"/>
  <c r="F11" i="1"/>
  <c r="P16" i="1"/>
  <c r="P24" i="1" s="1"/>
  <c r="P4" i="1"/>
  <c r="P7" i="1"/>
  <c r="D11" i="1"/>
  <c r="B29" i="1"/>
  <c r="P6" i="1"/>
  <c r="E11" i="1"/>
  <c r="M11" i="1"/>
  <c r="N29" i="1"/>
  <c r="H31" i="1"/>
  <c r="H44" i="1" s="1"/>
  <c r="P10" i="1"/>
  <c r="K37" i="1" l="1"/>
  <c r="K50" i="1" s="1"/>
  <c r="D42" i="1"/>
  <c r="I37" i="1"/>
  <c r="I50" i="1" s="1"/>
  <c r="I42" i="1"/>
  <c r="P31" i="1"/>
  <c r="P44" i="1" s="1"/>
  <c r="B37" i="1"/>
  <c r="B50" i="1" s="1"/>
  <c r="B42" i="1"/>
  <c r="P29" i="1"/>
  <c r="N37" i="1"/>
  <c r="N50" i="1" s="1"/>
  <c r="H42" i="1"/>
  <c r="H37" i="1"/>
  <c r="H50" i="1" s="1"/>
  <c r="P42" i="1" l="1"/>
  <c r="L35" i="1" l="1"/>
  <c r="L11" i="1"/>
  <c r="P9" i="1"/>
  <c r="P11" i="1" s="1"/>
  <c r="L48" i="1" l="1"/>
  <c r="L37" i="1"/>
  <c r="L50" i="1" s="1"/>
  <c r="P35" i="1"/>
  <c r="P48" i="1" l="1"/>
  <c r="P37" i="1"/>
  <c r="P50" i="1" s="1"/>
</calcChain>
</file>

<file path=xl/sharedStrings.xml><?xml version="1.0" encoding="utf-8"?>
<sst xmlns="http://schemas.openxmlformats.org/spreadsheetml/2006/main" count="105" uniqueCount="31">
  <si>
    <t>DA</t>
  </si>
  <si>
    <t>DCA</t>
  </si>
  <si>
    <t>DCHS</t>
  </si>
  <si>
    <t>DCJ</t>
  </si>
  <si>
    <t>DCM</t>
  </si>
  <si>
    <t>DCS</t>
  </si>
  <si>
    <t>HD</t>
  </si>
  <si>
    <t>LIB</t>
  </si>
  <si>
    <t>MCSO</t>
  </si>
  <si>
    <t>NOND</t>
  </si>
  <si>
    <t>JOHS</t>
  </si>
  <si>
    <t>DSS-J</t>
  </si>
  <si>
    <t>DBCS-Mid County Service District</t>
  </si>
  <si>
    <t>External</t>
  </si>
  <si>
    <t>Total</t>
  </si>
  <si>
    <t>60370 - Intl Svc Tele</t>
  </si>
  <si>
    <t>60380 - Intl Svc Data Processing</t>
  </si>
  <si>
    <t>60411 - Intl Svc Fleet Services</t>
  </si>
  <si>
    <t>60412 - Intl Svc Motor Pool</t>
  </si>
  <si>
    <t>60430 - Intl Svc Bldg Mgt</t>
  </si>
  <si>
    <t>60432 - Intl Srv Enhanced Bldg Srv</t>
  </si>
  <si>
    <t>60461 - Intl Svc Distribution</t>
  </si>
  <si>
    <t>60462 - Intl Svc Records</t>
  </si>
  <si>
    <t>FY 2022 Adopted DCA Internal Service Charges</t>
  </si>
  <si>
    <t>FY 2022 Adopted Internal Service Charges by General Ledger Account</t>
  </si>
  <si>
    <t>FY 2023 YoY FY 2022 Adopted Internal Service Charges by General Ledger Account</t>
  </si>
  <si>
    <t>FY 2023 Published DCA Internal Service Charges</t>
  </si>
  <si>
    <t>FY 2023 Published Internal Service Charges by General Ledger Account</t>
  </si>
  <si>
    <t>FY 2023 Published YoY FY 2022 Adopted DCA Internal Service Charges</t>
  </si>
  <si>
    <t>*60462 - Intl Svc Records</t>
  </si>
  <si>
    <t>*Note:  The District Attorney’s Office Internal Service Rates received a one-time reduction of $100K due to the significant increase to the department due to the shift of services during the pandemic.  Records will use Beginning Working Capital to subsidize this one-time reduction.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</si>
</sst>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2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6" fontId="6" fillId="0" borderId="4" xfId="0" applyNumberFormat="1" applyFont="1" applyBorder="1" applyAlignment="1">
      <alignment horizontal="right" wrapText="1"/>
    </xf>
    <xf numFmtId="6" fontId="6" fillId="0" borderId="6" xfId="0" applyNumberFormat="1" applyFont="1" applyBorder="1" applyAlignment="1">
      <alignment horizontal="right" wrapText="1"/>
    </xf>
    <xf numFmtId="166" fontId="6" fillId="0" borderId="4" xfId="3" applyNumberFormat="1" applyFont="1" applyBorder="1" applyAlignment="1">
      <alignment horizontal="right" wrapText="1"/>
    </xf>
    <xf numFmtId="0" fontId="7" fillId="0" borderId="7" xfId="0" applyFont="1" applyBorder="1" applyAlignment="1">
      <alignment wrapText="1"/>
    </xf>
    <xf numFmtId="164" fontId="6" fillId="0" borderId="4" xfId="2" applyNumberFormat="1" applyFont="1" applyBorder="1" applyAlignment="1">
      <alignment wrapText="1"/>
    </xf>
    <xf numFmtId="6" fontId="6" fillId="0" borderId="4" xfId="0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 wrapText="1"/>
    </xf>
    <xf numFmtId="6" fontId="3" fillId="0" borderId="0" xfId="0" applyNumberFormat="1" applyFont="1" applyFill="1" applyBorder="1" applyAlignment="1">
      <alignment wrapText="1"/>
    </xf>
    <xf numFmtId="164" fontId="8" fillId="0" borderId="0" xfId="2" applyNumberFormat="1" applyFont="1" applyFill="1" applyBorder="1"/>
    <xf numFmtId="0" fontId="8" fillId="0" borderId="0" xfId="0" applyFont="1" applyFill="1" applyBorder="1"/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6" fontId="3" fillId="0" borderId="0" xfId="0" applyNumberFormat="1" applyFont="1" applyBorder="1" applyAlignment="1">
      <alignment wrapText="1"/>
    </xf>
    <xf numFmtId="10" fontId="3" fillId="0" borderId="0" xfId="3" applyNumberFormat="1" applyFont="1" applyBorder="1" applyAlignment="1">
      <alignment wrapText="1"/>
    </xf>
    <xf numFmtId="6" fontId="7" fillId="0" borderId="7" xfId="0" applyNumberFormat="1" applyFont="1" applyBorder="1" applyAlignment="1">
      <alignment horizontal="right" wrapText="1"/>
    </xf>
    <xf numFmtId="0" fontId="0" fillId="0" borderId="0" xfId="0" applyBorder="1"/>
    <xf numFmtId="0" fontId="8" fillId="0" borderId="0" xfId="0" quotePrefix="1" applyFont="1" applyBorder="1"/>
    <xf numFmtId="165" fontId="8" fillId="0" borderId="0" xfId="1" applyNumberFormat="1" applyFont="1" applyBorder="1"/>
    <xf numFmtId="9" fontId="8" fillId="0" borderId="0" xfId="3" applyFont="1" applyBorder="1"/>
    <xf numFmtId="164" fontId="8" fillId="0" borderId="0" xfId="2" applyNumberFormat="1" applyFont="1" applyBorder="1"/>
    <xf numFmtId="0" fontId="8" fillId="0" borderId="0" xfId="0" applyFont="1" applyBorder="1"/>
    <xf numFmtId="0" fontId="6" fillId="0" borderId="6" xfId="0" applyFont="1" applyFill="1" applyBorder="1" applyAlignment="1">
      <alignment wrapText="1"/>
    </xf>
    <xf numFmtId="164" fontId="7" fillId="0" borderId="4" xfId="2" applyNumberFormat="1" applyFont="1" applyBorder="1" applyAlignment="1">
      <alignment wrapText="1"/>
    </xf>
    <xf numFmtId="166" fontId="7" fillId="0" borderId="4" xfId="3" applyNumberFormat="1" applyFont="1" applyBorder="1" applyAlignment="1">
      <alignment horizontal="right" wrapText="1"/>
    </xf>
    <xf numFmtId="0" fontId="5" fillId="2" borderId="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reds\mgardner\Fleet\Fleet%20FYE17\FY17%20Billings\City%20of%20PTLD\JUL2016%20-%20MCY%20Billing%20Analysi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yeonshared\Freds\MGARDNER\Fleet\Fleet%20FYE02\Billings%20FYE02\Sep%202001%20County%20Fleet%20Bill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yeonshared\Freds\mgardner\Fleet\Fleet%20FYE05\Billings%20FY05\Jul%202002%20County%20Fleet%20Bill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2%20New%20JULY%2001%20Space%20Allocations%20bill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Budget%20Review/FY11/Copy%20of%20FY11%20Current%20Year%20Estimates%20(CYEs)/Salary%20Projecti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2.%20Files%20Received/Lease%20Detail%20Workbook%20(Retur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uB/Desktop/FY19%20Template%20-%20Leases%20from%20Elis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FY17/Post%20Big%20Release/Fund%203505%20Request%20Wk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3.%20Manager%20Submission%20Versions/FY18%20Fund%203505%20Combined%20Submissions%2011.20.16%20Upda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-%20709000%20rev3.1213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BWC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A2___EBS_Billing_IGA"/>
      <sheetName val="MOD"/>
      <sheetName val="VL CoP RM"/>
      <sheetName val="FUE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BCS"/>
      <sheetName val="TRANS"/>
      <sheetName val="LIB"/>
      <sheetName val="METRO"/>
      <sheetName val="July Park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Sheet1"/>
      <sheetName val="Total sqft"/>
      <sheetName val="all budg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B7">
            <v>13113.97</v>
          </cell>
          <cell r="C7">
            <v>8015.2</v>
          </cell>
          <cell r="D7">
            <v>223.68</v>
          </cell>
          <cell r="F7">
            <v>2305.12</v>
          </cell>
          <cell r="G7">
            <v>686.46</v>
          </cell>
          <cell r="H7">
            <v>3643.34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D8">
            <v>223.68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C11">
            <v>28178.42</v>
          </cell>
          <cell r="D11">
            <v>475.32</v>
          </cell>
          <cell r="F11">
            <v>3542.36</v>
          </cell>
          <cell r="G11">
            <v>2389.3000000000002</v>
          </cell>
          <cell r="H11">
            <v>2406.5100000000002</v>
          </cell>
          <cell r="I11">
            <v>1136.55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B13">
            <v>47979.72</v>
          </cell>
          <cell r="C13">
            <v>31058.28</v>
          </cell>
          <cell r="F13">
            <v>14216.91</v>
          </cell>
          <cell r="G13">
            <v>9953.559999999994</v>
          </cell>
          <cell r="H13">
            <v>9937.2000000000007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C15">
            <v>14320.42</v>
          </cell>
          <cell r="F15">
            <v>6870.77</v>
          </cell>
          <cell r="G15">
            <v>3255.79</v>
          </cell>
          <cell r="H15">
            <v>8045.72</v>
          </cell>
          <cell r="I15">
            <v>572.1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D17">
            <v>15.27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D21">
            <v>116.1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D23">
            <v>102.6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B24">
            <v>20899.259999999998</v>
          </cell>
          <cell r="C24">
            <v>1.1368683772161603E-13</v>
          </cell>
          <cell r="F24">
            <v>5598.68</v>
          </cell>
          <cell r="H24">
            <v>4209.26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D25">
            <v>180.28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B26">
            <v>21931.68</v>
          </cell>
          <cell r="C26">
            <v>47814.27</v>
          </cell>
          <cell r="F26">
            <v>4290.3500000000004</v>
          </cell>
          <cell r="G26">
            <v>3795.16</v>
          </cell>
          <cell r="H26">
            <v>5932.09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B27">
            <v>14575.74</v>
          </cell>
          <cell r="C27">
            <v>1157.1199999999999</v>
          </cell>
          <cell r="F27">
            <v>5026.5600000000004</v>
          </cell>
          <cell r="G27">
            <v>96.47</v>
          </cell>
          <cell r="H27">
            <v>4328.62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B28">
            <v>5147.95</v>
          </cell>
          <cell r="C28">
            <v>9275.0400000000009</v>
          </cell>
          <cell r="D28">
            <v>902.88</v>
          </cell>
          <cell r="F28">
            <v>1666.2</v>
          </cell>
          <cell r="G28">
            <v>848.24</v>
          </cell>
          <cell r="H28">
            <v>2415.27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C29">
            <v>1.1368683772161603E-13</v>
          </cell>
          <cell r="F29">
            <v>13971</v>
          </cell>
          <cell r="H29">
            <v>9569.7199999999993</v>
          </cell>
          <cell r="I29">
            <v>0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C31">
            <v>88597.07</v>
          </cell>
          <cell r="F31">
            <v>10842.74</v>
          </cell>
          <cell r="G31">
            <v>16773.419999999998</v>
          </cell>
          <cell r="H31">
            <v>9093.66</v>
          </cell>
          <cell r="I31">
            <v>18217.53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C32">
            <v>4348.24</v>
          </cell>
          <cell r="F32">
            <v>6968.65</v>
          </cell>
          <cell r="G32">
            <v>362.67</v>
          </cell>
          <cell r="H32">
            <v>9528.9500000000007</v>
          </cell>
          <cell r="I32">
            <v>172.94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C33">
            <v>31703.4</v>
          </cell>
          <cell r="D33">
            <v>2718.9</v>
          </cell>
          <cell r="F33">
            <v>16891.91</v>
          </cell>
          <cell r="G33">
            <v>2870.65</v>
          </cell>
          <cell r="H33">
            <v>10590.06</v>
          </cell>
          <cell r="I33">
            <v>1359.62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C34">
            <v>755.84</v>
          </cell>
          <cell r="F34">
            <v>13651.7</v>
          </cell>
          <cell r="G34">
            <v>63.05</v>
          </cell>
          <cell r="H34">
            <v>9513.11</v>
          </cell>
          <cell r="I34">
            <v>29.93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B38">
            <v>77181.64</v>
          </cell>
          <cell r="C38">
            <v>25351.919999999998</v>
          </cell>
          <cell r="F38">
            <v>18179.25</v>
          </cell>
          <cell r="G38">
            <v>8234.93</v>
          </cell>
          <cell r="H38">
            <v>17424.740000000002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C41">
            <v>7720.32</v>
          </cell>
          <cell r="F41">
            <v>17879.099999999999</v>
          </cell>
          <cell r="G41">
            <v>644.01</v>
          </cell>
          <cell r="H41">
            <v>10417.82</v>
          </cell>
          <cell r="I41">
            <v>303.76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C42">
            <v>21230.880000000001</v>
          </cell>
          <cell r="D42">
            <v>341.1</v>
          </cell>
          <cell r="F42">
            <v>2965.12</v>
          </cell>
          <cell r="G42">
            <v>1771.03</v>
          </cell>
          <cell r="H42">
            <v>2300.2600000000002</v>
          </cell>
          <cell r="I42">
            <v>835.35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D43">
            <v>341.1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C44">
            <v>40060.44</v>
          </cell>
          <cell r="F44">
            <v>13949.04</v>
          </cell>
          <cell r="G44">
            <v>13014.01</v>
          </cell>
          <cell r="H44">
            <v>9572.7800000000007</v>
          </cell>
          <cell r="I44">
            <v>1570.65</v>
          </cell>
          <cell r="J44">
            <v>66657.83</v>
          </cell>
        </row>
        <row r="45">
          <cell r="A45" t="str">
            <v>70913071187713162</v>
          </cell>
          <cell r="B45">
            <v>27119.759999999998</v>
          </cell>
          <cell r="C45">
            <v>8304.82</v>
          </cell>
          <cell r="F45">
            <v>8782.35</v>
          </cell>
          <cell r="G45">
            <v>691.97</v>
          </cell>
          <cell r="H45">
            <v>6802.08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B48">
            <v>102141.6</v>
          </cell>
          <cell r="C48">
            <v>8983.52</v>
          </cell>
          <cell r="F48">
            <v>32813.620000000003</v>
          </cell>
          <cell r="G48">
            <v>2530.65</v>
          </cell>
          <cell r="H48">
            <v>19099.099999999999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B49">
            <v>39049.68</v>
          </cell>
          <cell r="C49">
            <v>17462.22</v>
          </cell>
          <cell r="F49">
            <v>12645.38</v>
          </cell>
          <cell r="G49">
            <v>1455.16</v>
          </cell>
          <cell r="H49">
            <v>9864.7900000000009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C51">
            <v>13888.67</v>
          </cell>
          <cell r="D51">
            <v>1553.26</v>
          </cell>
          <cell r="F51">
            <v>13533.45</v>
          </cell>
          <cell r="G51">
            <v>2069.67</v>
          </cell>
          <cell r="H51">
            <v>9710.5</v>
          </cell>
          <cell r="I51">
            <v>557.41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C52">
            <v>16986.009999999998</v>
          </cell>
          <cell r="D52">
            <v>734.71</v>
          </cell>
          <cell r="F52">
            <v>14072.11</v>
          </cell>
          <cell r="G52">
            <v>3076.04</v>
          </cell>
          <cell r="H52">
            <v>9611.39</v>
          </cell>
          <cell r="I52">
            <v>681.72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C54">
            <v>12997.11</v>
          </cell>
          <cell r="F54">
            <v>9754</v>
          </cell>
          <cell r="G54">
            <v>3834.72</v>
          </cell>
          <cell r="H54">
            <v>9365.8600000000079</v>
          </cell>
          <cell r="I54">
            <v>521.64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C55">
            <v>27327.11</v>
          </cell>
          <cell r="F55">
            <v>14159.27</v>
          </cell>
          <cell r="G55">
            <v>2278.0700000000002</v>
          </cell>
          <cell r="H55">
            <v>9842.18</v>
          </cell>
          <cell r="I55">
            <v>1076.48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C56">
            <v>13391.99</v>
          </cell>
          <cell r="D56">
            <v>67.88</v>
          </cell>
          <cell r="F56">
            <v>18360.560000000001</v>
          </cell>
          <cell r="G56">
            <v>3939.19</v>
          </cell>
          <cell r="H56">
            <v>10590.22</v>
          </cell>
          <cell r="I56">
            <v>537.5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C57">
            <v>29567.919999999998</v>
          </cell>
          <cell r="D57">
            <v>3075.45</v>
          </cell>
          <cell r="F57">
            <v>14830.95</v>
          </cell>
          <cell r="G57">
            <v>2464.9899999999998</v>
          </cell>
          <cell r="H57">
            <v>10011.74</v>
          </cell>
          <cell r="I57">
            <v>1164.75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D58">
            <v>67.88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D59">
            <v>3075.45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D60">
            <v>1573.48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D61">
            <v>537.66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B64">
            <v>107025.82</v>
          </cell>
          <cell r="C64">
            <v>13185</v>
          </cell>
          <cell r="F64">
            <v>33975.74</v>
          </cell>
          <cell r="G64">
            <v>4282.6899999999996</v>
          </cell>
          <cell r="H64">
            <v>19415.52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B65">
            <v>91052.64</v>
          </cell>
          <cell r="C65">
            <v>2491</v>
          </cell>
          <cell r="F65">
            <v>27009.69</v>
          </cell>
          <cell r="G65">
            <v>207.56</v>
          </cell>
          <cell r="H65">
            <v>18318.79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C70">
            <v>13185</v>
          </cell>
          <cell r="D70">
            <v>1252</v>
          </cell>
          <cell r="F70">
            <v>9835.84</v>
          </cell>
          <cell r="G70">
            <v>4282.6899999999996</v>
          </cell>
          <cell r="H70">
            <v>8857.89</v>
          </cell>
          <cell r="I70">
            <v>520.54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C71">
            <v>2491</v>
          </cell>
          <cell r="D71">
            <v>724.85</v>
          </cell>
          <cell r="F71">
            <v>13163.19</v>
          </cell>
          <cell r="G71">
            <v>207.56</v>
          </cell>
          <cell r="H71">
            <v>9627.64</v>
          </cell>
          <cell r="I71">
            <v>97.9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C73">
            <v>13185</v>
          </cell>
          <cell r="D73">
            <v>2226.34</v>
          </cell>
          <cell r="F73">
            <v>13766.52</v>
          </cell>
          <cell r="G73">
            <v>4282.6899999999996</v>
          </cell>
          <cell r="H73">
            <v>9768.89</v>
          </cell>
          <cell r="I73">
            <v>520.54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C74">
            <v>2491</v>
          </cell>
          <cell r="F74">
            <v>8021.63</v>
          </cell>
          <cell r="G74">
            <v>207.56</v>
          </cell>
          <cell r="H74">
            <v>8431.24</v>
          </cell>
          <cell r="I74">
            <v>97.9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D75">
            <v>1938.42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D77">
            <v>724.85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D78">
            <v>2297.14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D79">
            <v>1636.64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D82">
            <v>2568.06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D86">
            <v>2241.84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D88">
            <v>198.08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D90">
            <v>214.58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D93">
            <v>538.08000000000004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D94">
            <v>986.06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D95">
            <v>4846.1899999999996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D96">
            <v>595.1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D97">
            <v>5574.96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D98">
            <v>4846.1899999999996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D101">
            <v>317.83999999999997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F104">
            <v>12046.08</v>
          </cell>
          <cell r="H104">
            <v>9779.26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D107">
            <v>113.68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D109">
            <v>1568.32</v>
          </cell>
          <cell r="F109">
            <v>22962.45</v>
          </cell>
          <cell r="H109">
            <v>17404.09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D110">
            <v>170.52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D112">
            <v>1568.32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E114">
            <v>3051.75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E117">
            <v>4776.43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D122">
            <v>985.46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E123">
            <v>3768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D126">
            <v>907.2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B127">
            <v>83986.33</v>
          </cell>
          <cell r="C127">
            <v>34420.019999999997</v>
          </cell>
          <cell r="D127">
            <v>717.46</v>
          </cell>
          <cell r="F127">
            <v>25045.63</v>
          </cell>
          <cell r="G127">
            <v>11180.52</v>
          </cell>
          <cell r="H127">
            <v>17863.150000000001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E128">
            <v>3260.25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D129">
            <v>3085.97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E131">
            <v>3976.47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E133">
            <v>3372.95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C134">
            <v>34420.019999999997</v>
          </cell>
          <cell r="D134">
            <v>607.26</v>
          </cell>
          <cell r="F134">
            <v>7666.37</v>
          </cell>
          <cell r="G134">
            <v>11180.52</v>
          </cell>
          <cell r="H134">
            <v>9787.49</v>
          </cell>
          <cell r="I134">
            <v>1354.05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D136">
            <v>813.41</v>
          </cell>
          <cell r="E136">
            <v>4150.6499999999996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C137">
            <v>34420.019999999997</v>
          </cell>
          <cell r="D137">
            <v>2263.59</v>
          </cell>
          <cell r="F137">
            <v>9763.7999999999993</v>
          </cell>
          <cell r="G137">
            <v>11180.52</v>
          </cell>
          <cell r="H137">
            <v>9936.7099999999991</v>
          </cell>
          <cell r="I137">
            <v>1354.05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D139">
            <v>2399.1799999999998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D140">
            <v>712.74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E141">
            <v>3994.8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D142">
            <v>840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D143">
            <v>8373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D144">
            <v>7418.31</v>
          </cell>
          <cell r="E144">
            <v>4820.3999999999996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D145">
            <v>6941.79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E147">
            <v>4567.84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D149">
            <v>2725.1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B157">
            <v>28263.62</v>
          </cell>
          <cell r="C157">
            <v>4680</v>
          </cell>
          <cell r="F157">
            <v>8366.14</v>
          </cell>
          <cell r="G157">
            <v>389.92</v>
          </cell>
          <cell r="H157">
            <v>6317.71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D158">
            <v>926.64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B159">
            <v>38226.080000000002</v>
          </cell>
          <cell r="C159">
            <v>62820</v>
          </cell>
          <cell r="F159">
            <v>11414.83</v>
          </cell>
          <cell r="G159">
            <v>19052.68</v>
          </cell>
          <cell r="H159">
            <v>11420.74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B160">
            <v>30985.74</v>
          </cell>
          <cell r="C160">
            <v>12068.48</v>
          </cell>
          <cell r="D160">
            <v>638.54999999999995</v>
          </cell>
          <cell r="F160">
            <v>9713.5499999999993</v>
          </cell>
          <cell r="G160">
            <v>3920.08</v>
          </cell>
          <cell r="H160">
            <v>9132.4500000000007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B161">
            <v>107025.82</v>
          </cell>
          <cell r="C161">
            <v>1634</v>
          </cell>
          <cell r="D161">
            <v>714.03</v>
          </cell>
          <cell r="F161">
            <v>31334.69</v>
          </cell>
          <cell r="G161">
            <v>530.76</v>
          </cell>
          <cell r="H161">
            <v>19414.98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B162">
            <v>58832.24</v>
          </cell>
          <cell r="C162">
            <v>2.2737367544323206E-13</v>
          </cell>
          <cell r="F162">
            <v>17452.830000000002</v>
          </cell>
          <cell r="G162">
            <v>3.694822225952521E-13</v>
          </cell>
          <cell r="H162">
            <v>16141.34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D163">
            <v>638.54999999999995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D165">
            <v>4175.03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D167">
            <v>3732.6</v>
          </cell>
          <cell r="E167">
            <v>1248.02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D168">
            <v>4245.67</v>
          </cell>
          <cell r="E168">
            <v>6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E169">
            <v>1655.75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D170">
            <v>3742.56</v>
          </cell>
          <cell r="E170">
            <v>1506.21</v>
          </cell>
          <cell r="F170">
            <v>17299.14</v>
          </cell>
          <cell r="H170">
            <v>15741.26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D171">
            <v>3011.27</v>
          </cell>
          <cell r="E171">
            <v>6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C172">
            <v>6777</v>
          </cell>
          <cell r="D172">
            <v>8835.31</v>
          </cell>
          <cell r="E172">
            <v>2002.25</v>
          </cell>
          <cell r="F172">
            <v>-3.5527136788005009E-14</v>
          </cell>
          <cell r="G172">
            <v>564.84</v>
          </cell>
          <cell r="H172">
            <v>1.9984014443252818E-15</v>
          </cell>
          <cell r="I172">
            <v>268.95</v>
          </cell>
          <cell r="J172">
            <v>-5.1070259132757201E-15</v>
          </cell>
        </row>
        <row r="173">
          <cell r="A173" t="str">
            <v>70960071493913415</v>
          </cell>
          <cell r="B173">
            <v>48303.12</v>
          </cell>
          <cell r="C173">
            <v>15965.32</v>
          </cell>
          <cell r="D173">
            <v>7126.95</v>
          </cell>
          <cell r="E173">
            <v>1532.84</v>
          </cell>
          <cell r="F173">
            <v>17058.060000000001</v>
          </cell>
          <cell r="G173">
            <v>1305.9100000000001</v>
          </cell>
          <cell r="H173">
            <v>15973.77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C174">
            <v>74980</v>
          </cell>
          <cell r="D174">
            <v>5061.13</v>
          </cell>
          <cell r="E174">
            <v>2001.75</v>
          </cell>
          <cell r="F174">
            <v>15053.68</v>
          </cell>
          <cell r="G174">
            <v>23003.68</v>
          </cell>
          <cell r="H174">
            <v>9787.32</v>
          </cell>
          <cell r="I174">
            <v>2937.36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C175">
            <v>8200.16</v>
          </cell>
          <cell r="F175">
            <v>10477.959999999999</v>
          </cell>
          <cell r="G175">
            <v>683.55</v>
          </cell>
          <cell r="H175">
            <v>9058.8799999999992</v>
          </cell>
          <cell r="I175">
            <v>325.44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C176">
            <v>1634</v>
          </cell>
          <cell r="F176">
            <v>14978.99</v>
          </cell>
          <cell r="G176">
            <v>530.76</v>
          </cell>
          <cell r="H176">
            <v>9768.2099999999991</v>
          </cell>
          <cell r="I176">
            <v>64.790000000000006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C177">
            <v>74980</v>
          </cell>
          <cell r="D177">
            <v>395.58</v>
          </cell>
          <cell r="F177">
            <v>14970.79</v>
          </cell>
          <cell r="G177">
            <v>23003.68</v>
          </cell>
          <cell r="H177">
            <v>9777.68</v>
          </cell>
          <cell r="I177">
            <v>2937.36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C178">
            <v>12068.48</v>
          </cell>
          <cell r="F178">
            <v>10907.71</v>
          </cell>
          <cell r="G178">
            <v>3920.08</v>
          </cell>
          <cell r="H178">
            <v>9112.7800000000007</v>
          </cell>
          <cell r="I178">
            <v>473.72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C179">
            <v>1634</v>
          </cell>
          <cell r="F179">
            <v>10633.98</v>
          </cell>
          <cell r="G179">
            <v>530.76</v>
          </cell>
          <cell r="H179">
            <v>9048.3799999999992</v>
          </cell>
          <cell r="I179">
            <v>64.790000000000006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C180">
            <v>1.1013412404281553E-13</v>
          </cell>
          <cell r="D180">
            <v>1332</v>
          </cell>
          <cell r="F180">
            <v>17680.39</v>
          </cell>
          <cell r="G180">
            <v>3.4106051316484809E-13</v>
          </cell>
          <cell r="H180">
            <v>10373.07</v>
          </cell>
          <cell r="I180">
            <v>0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C181">
            <v>2480</v>
          </cell>
          <cell r="F181">
            <v>7182.83</v>
          </cell>
          <cell r="H181">
            <v>9650.2199999999993</v>
          </cell>
          <cell r="I181">
            <v>84.32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D185">
            <v>5124.8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D188">
            <v>5124.8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C189">
            <v>40954.74</v>
          </cell>
          <cell r="F189">
            <v>13881.49</v>
          </cell>
          <cell r="G189">
            <v>3346.61</v>
          </cell>
          <cell r="H189">
            <v>9562.9500000000007</v>
          </cell>
          <cell r="I189">
            <v>8326.6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C191">
            <v>16102.25</v>
          </cell>
          <cell r="D191">
            <v>2273.58</v>
          </cell>
          <cell r="F191">
            <v>15433.17</v>
          </cell>
          <cell r="G191">
            <v>1323.06</v>
          </cell>
          <cell r="H191">
            <v>9914.15</v>
          </cell>
          <cell r="I191">
            <v>3260.28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C193">
            <v>40954.74</v>
          </cell>
          <cell r="F193">
            <v>13362.13</v>
          </cell>
          <cell r="G193">
            <v>3346.61</v>
          </cell>
          <cell r="H193">
            <v>9625.5</v>
          </cell>
          <cell r="I193">
            <v>8326.6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D194">
            <v>1098.76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C195">
            <v>16102.25</v>
          </cell>
          <cell r="D195">
            <v>395.58</v>
          </cell>
          <cell r="F195">
            <v>10734.75</v>
          </cell>
          <cell r="G195">
            <v>1323.06</v>
          </cell>
          <cell r="H195">
            <v>9087.18</v>
          </cell>
          <cell r="I195">
            <v>3260.28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D199">
            <v>1098.76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D200">
            <v>395.58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B201">
            <v>66138.48</v>
          </cell>
          <cell r="C201">
            <v>29732.22</v>
          </cell>
          <cell r="D201">
            <v>230.76</v>
          </cell>
          <cell r="F201">
            <v>19787.11</v>
          </cell>
          <cell r="G201">
            <v>2496.56</v>
          </cell>
          <cell r="H201">
            <v>16663.009999999998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B202">
            <v>64393.21</v>
          </cell>
          <cell r="C202">
            <v>4985</v>
          </cell>
          <cell r="F202">
            <v>19257.88</v>
          </cell>
          <cell r="G202">
            <v>415.4</v>
          </cell>
          <cell r="H202">
            <v>16537.22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B203">
            <v>102259.04</v>
          </cell>
          <cell r="C203">
            <v>1440</v>
          </cell>
          <cell r="F203">
            <v>32859.769999999997</v>
          </cell>
          <cell r="G203">
            <v>113.33</v>
          </cell>
          <cell r="H203">
            <v>19106.96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B204">
            <v>81238.8</v>
          </cell>
          <cell r="C204">
            <v>3840</v>
          </cell>
          <cell r="F204">
            <v>19127.490000000002</v>
          </cell>
          <cell r="G204">
            <v>1095.2</v>
          </cell>
          <cell r="H204">
            <v>17687.62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B205">
            <v>57691.8</v>
          </cell>
          <cell r="C205">
            <v>4727.5</v>
          </cell>
          <cell r="F205">
            <v>18673.3</v>
          </cell>
          <cell r="G205">
            <v>1364.14</v>
          </cell>
          <cell r="H205">
            <v>16066.28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B206">
            <v>68605.33</v>
          </cell>
          <cell r="C206">
            <v>5570</v>
          </cell>
          <cell r="D206">
            <v>174.1</v>
          </cell>
          <cell r="F206">
            <v>20574.419999999998</v>
          </cell>
          <cell r="G206">
            <v>794.98</v>
          </cell>
          <cell r="H206">
            <v>16853.150000000001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B207">
            <v>50367.96</v>
          </cell>
          <cell r="C207">
            <v>6515</v>
          </cell>
          <cell r="D207">
            <v>7.5</v>
          </cell>
          <cell r="F207">
            <v>16326.48</v>
          </cell>
          <cell r="G207">
            <v>543.52</v>
          </cell>
          <cell r="H207">
            <v>14993.46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B208">
            <v>65726.41</v>
          </cell>
          <cell r="C208">
            <v>1760</v>
          </cell>
          <cell r="F208">
            <v>21312.13</v>
          </cell>
          <cell r="G208">
            <v>123.31</v>
          </cell>
          <cell r="H208">
            <v>16634.330000000002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B209">
            <v>1.3926637620897964E-12</v>
          </cell>
          <cell r="C209">
            <v>2060</v>
          </cell>
          <cell r="D209">
            <v>2449.38</v>
          </cell>
          <cell r="F209">
            <v>-3.694822225952521E-13</v>
          </cell>
          <cell r="G209">
            <v>171.64</v>
          </cell>
          <cell r="H209">
            <v>7.9936057773011271E-13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B210">
            <v>0</v>
          </cell>
          <cell r="F210">
            <v>-5.6843418860808015E-14</v>
          </cell>
          <cell r="G210">
            <v>20.56</v>
          </cell>
          <cell r="H210">
            <v>1.4210854715202004E-14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B211">
            <v>78391.600000000006</v>
          </cell>
          <cell r="C211">
            <v>814.44</v>
          </cell>
          <cell r="F211">
            <v>25396.09</v>
          </cell>
          <cell r="G211">
            <v>47.3</v>
          </cell>
          <cell r="H211">
            <v>17505.07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D214">
            <v>2449.38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B215">
            <v>14855.1</v>
          </cell>
          <cell r="C215">
            <v>5620.96</v>
          </cell>
          <cell r="D215">
            <v>220.76</v>
          </cell>
          <cell r="F215">
            <v>-1.0658141036401503E-14</v>
          </cell>
          <cell r="G215">
            <v>468.33</v>
          </cell>
          <cell r="H215">
            <v>898.73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B216">
            <v>66308.160000000003</v>
          </cell>
          <cell r="C216">
            <v>1339.88</v>
          </cell>
          <cell r="D216">
            <v>75.400000000000006</v>
          </cell>
          <cell r="F216">
            <v>19822.93</v>
          </cell>
          <cell r="G216">
            <v>435.21</v>
          </cell>
          <cell r="H216">
            <v>16674.669999999998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B217">
            <v>79195.039999999994</v>
          </cell>
          <cell r="C217">
            <v>4183.04</v>
          </cell>
          <cell r="F217">
            <v>24219.35</v>
          </cell>
          <cell r="G217">
            <v>283.18</v>
          </cell>
          <cell r="H217">
            <v>17583.21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B218">
            <v>79689.91</v>
          </cell>
          <cell r="C218">
            <v>10446.85</v>
          </cell>
          <cell r="F218">
            <v>23870.53</v>
          </cell>
          <cell r="G218">
            <v>856.27</v>
          </cell>
          <cell r="H218">
            <v>17588.71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B219">
            <v>65855.06</v>
          </cell>
          <cell r="C219">
            <v>10861.55</v>
          </cell>
          <cell r="F219">
            <v>19543.849999999999</v>
          </cell>
          <cell r="G219">
            <v>687.61</v>
          </cell>
          <cell r="H219">
            <v>16632.05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  <row r="221">
          <cell r="A221" t="str">
            <v>70965670904810451</v>
          </cell>
          <cell r="B221">
            <v>70158.570000000007</v>
          </cell>
          <cell r="C221">
            <v>7435</v>
          </cell>
          <cell r="D221">
            <v>662.28</v>
          </cell>
          <cell r="F221">
            <v>23778.21</v>
          </cell>
          <cell r="G221">
            <v>619.78</v>
          </cell>
          <cell r="H221">
            <v>17164.04</v>
          </cell>
          <cell r="I221">
            <v>318.99</v>
          </cell>
          <cell r="J221">
            <v>111763.1</v>
          </cell>
        </row>
        <row r="222">
          <cell r="A222" t="str">
            <v>7096567091067737</v>
          </cell>
          <cell r="B222">
            <v>67180.100000000006</v>
          </cell>
          <cell r="C222">
            <v>1440</v>
          </cell>
          <cell r="D222">
            <v>75.400000000000006</v>
          </cell>
          <cell r="F222">
            <v>20032.59</v>
          </cell>
          <cell r="G222">
            <v>113.33</v>
          </cell>
          <cell r="H222">
            <v>15098.8</v>
          </cell>
          <cell r="I222">
            <v>61.28</v>
          </cell>
          <cell r="J222">
            <v>102386.89</v>
          </cell>
        </row>
        <row r="223">
          <cell r="A223" t="str">
            <v>70965671262812127</v>
          </cell>
          <cell r="B223">
            <v>17934.07</v>
          </cell>
          <cell r="C223">
            <v>5800</v>
          </cell>
          <cell r="F223">
            <v>5509.75</v>
          </cell>
          <cell r="G223">
            <v>1732.05</v>
          </cell>
          <cell r="H223">
            <v>3423.63</v>
          </cell>
          <cell r="I223">
            <v>248.83</v>
          </cell>
          <cell r="J223">
            <v>26867.45</v>
          </cell>
        </row>
        <row r="224">
          <cell r="A224" t="str">
            <v>70965671262813519</v>
          </cell>
          <cell r="B224">
            <v>32115.48</v>
          </cell>
          <cell r="C224">
            <v>7870</v>
          </cell>
          <cell r="D224">
            <v>63.98</v>
          </cell>
          <cell r="F224">
            <v>3012.67</v>
          </cell>
          <cell r="G224">
            <v>2385.21</v>
          </cell>
          <cell r="H224">
            <v>7167.9</v>
          </cell>
          <cell r="I224">
            <v>337.64</v>
          </cell>
          <cell r="J224">
            <v>42360.03</v>
          </cell>
        </row>
        <row r="225">
          <cell r="A225" t="str">
            <v>70965671263411076</v>
          </cell>
          <cell r="B225">
            <v>98175.88</v>
          </cell>
          <cell r="C225">
            <v>7010</v>
          </cell>
          <cell r="F225">
            <v>31446.14</v>
          </cell>
          <cell r="G225">
            <v>1262.8800000000001</v>
          </cell>
          <cell r="H225">
            <v>18840.740000000002</v>
          </cell>
          <cell r="I225">
            <v>300.72000000000003</v>
          </cell>
          <cell r="J225">
            <v>148462.76</v>
          </cell>
        </row>
        <row r="226">
          <cell r="A226" t="str">
            <v>70965671456113119</v>
          </cell>
          <cell r="C226">
            <v>55772.639999999999</v>
          </cell>
          <cell r="D226">
            <v>428.55</v>
          </cell>
          <cell r="G226">
            <v>11021.82</v>
          </cell>
          <cell r="I226">
            <v>2209.7399999999998</v>
          </cell>
          <cell r="J226">
            <v>69432.75</v>
          </cell>
        </row>
        <row r="227">
          <cell r="A227" t="str">
            <v>ITAB.09.CONTENT DOC MGMT71200612838</v>
          </cell>
          <cell r="C227">
            <v>9328.9599999999991</v>
          </cell>
          <cell r="G227">
            <v>777.78</v>
          </cell>
          <cell r="I227">
            <v>399.96</v>
          </cell>
          <cell r="J227">
            <v>10506.7</v>
          </cell>
        </row>
        <row r="228">
          <cell r="A228" t="str">
            <v>ITAB.09.CONTENT DOC MGMT71200612841</v>
          </cell>
          <cell r="C228">
            <v>1440</v>
          </cell>
          <cell r="G228">
            <v>113.33</v>
          </cell>
          <cell r="I228">
            <v>61.28</v>
          </cell>
          <cell r="J228">
            <v>1614.61</v>
          </cell>
        </row>
        <row r="229">
          <cell r="A229" t="str">
            <v>ITAB.09.CONTENT DOC MGMT71200612889</v>
          </cell>
          <cell r="C229">
            <v>6975</v>
          </cell>
          <cell r="G229">
            <v>2016.36</v>
          </cell>
          <cell r="I229">
            <v>297.32</v>
          </cell>
          <cell r="J229">
            <v>9288.68</v>
          </cell>
        </row>
        <row r="230">
          <cell r="A230" t="str">
            <v>ITAB.09.CONTENT DOC MGMT71200612890</v>
          </cell>
          <cell r="C230">
            <v>10215</v>
          </cell>
          <cell r="G230">
            <v>3147.14</v>
          </cell>
          <cell r="I230">
            <v>438.24</v>
          </cell>
          <cell r="J230">
            <v>13800.38</v>
          </cell>
        </row>
        <row r="231">
          <cell r="A231" t="str">
            <v>ITAB.09.CONTENT DOC MGMT71200612970</v>
          </cell>
          <cell r="B231">
            <v>8.5265128291212022E-14</v>
          </cell>
          <cell r="C231">
            <v>7947.5</v>
          </cell>
          <cell r="F231">
            <v>-4.2632564145606011E-14</v>
          </cell>
          <cell r="G231">
            <v>1567.5</v>
          </cell>
          <cell r="H231">
            <v>0</v>
          </cell>
          <cell r="I231">
            <v>340.94</v>
          </cell>
          <cell r="J231">
            <v>9855.94</v>
          </cell>
        </row>
        <row r="232">
          <cell r="A232" t="str">
            <v>ITAB.09.CONTENT DOC MGMT71200613097</v>
          </cell>
          <cell r="B232">
            <v>9056.17</v>
          </cell>
          <cell r="C232">
            <v>8095</v>
          </cell>
          <cell r="D232">
            <v>7.5</v>
          </cell>
          <cell r="F232">
            <v>715.79</v>
          </cell>
          <cell r="G232">
            <v>1056.9100000000001</v>
          </cell>
          <cell r="H232">
            <v>1719.06</v>
          </cell>
          <cell r="I232">
            <v>347.63</v>
          </cell>
          <cell r="J232">
            <v>9507.0400000000009</v>
          </cell>
        </row>
        <row r="233">
          <cell r="A233" t="str">
            <v>ITAB.09.CONTENT DOC MGMT71200613168</v>
          </cell>
          <cell r="B233">
            <v>9371.16</v>
          </cell>
          <cell r="C233">
            <v>1760</v>
          </cell>
          <cell r="F233">
            <v>3165.8</v>
          </cell>
          <cell r="G233">
            <v>123.31</v>
          </cell>
          <cell r="H233">
            <v>2937.63</v>
          </cell>
          <cell r="I233">
            <v>73.709999999999994</v>
          </cell>
          <cell r="J233">
            <v>1957.02</v>
          </cell>
        </row>
        <row r="234">
          <cell r="A234" t="str">
            <v>ITAB.09.CONTENT DOC MGMT7123561696</v>
          </cell>
          <cell r="C234">
            <v>5092.5</v>
          </cell>
          <cell r="G234">
            <v>424.6</v>
          </cell>
          <cell r="I234">
            <v>218.52</v>
          </cell>
          <cell r="J234">
            <v>5735.62</v>
          </cell>
        </row>
        <row r="235">
          <cell r="A235" t="str">
            <v>ITCAP.WEB7059611381</v>
          </cell>
          <cell r="C235">
            <v>1339.88</v>
          </cell>
          <cell r="G235">
            <v>0</v>
          </cell>
          <cell r="I235">
            <v>0</v>
          </cell>
          <cell r="J235">
            <v>0</v>
          </cell>
        </row>
        <row r="236">
          <cell r="A236" t="str">
            <v>ITCAP.WEB70830813181</v>
          </cell>
          <cell r="C236">
            <v>814.44</v>
          </cell>
          <cell r="G236">
            <v>67.86</v>
          </cell>
          <cell r="I236">
            <v>34.72</v>
          </cell>
          <cell r="J236">
            <v>917.02</v>
          </cell>
        </row>
        <row r="237">
          <cell r="A237" t="str">
            <v>ITCAP.WEB71375112155</v>
          </cell>
          <cell r="B237">
            <v>0</v>
          </cell>
          <cell r="C237">
            <v>25553.02</v>
          </cell>
          <cell r="F237">
            <v>-2.2026824808563106E-13</v>
          </cell>
          <cell r="G237">
            <v>2081.0100000000002</v>
          </cell>
          <cell r="H237">
            <v>-2.8421709430404007E-14</v>
          </cell>
          <cell r="I237">
            <v>6683.35</v>
          </cell>
          <cell r="J237">
            <v>-2.4868995751603507E-13</v>
          </cell>
        </row>
        <row r="238">
          <cell r="A238" t="str">
            <v>ITWBS.2010.BOND.CONVERGE71447213281</v>
          </cell>
          <cell r="B238">
            <v>9056.17</v>
          </cell>
          <cell r="C238">
            <v>10861.55</v>
          </cell>
          <cell r="F238">
            <v>715.79</v>
          </cell>
          <cell r="G238">
            <v>687.61</v>
          </cell>
          <cell r="H238">
            <v>1719.06</v>
          </cell>
          <cell r="I238">
            <v>2900.78</v>
          </cell>
          <cell r="J238">
            <v>11491.02</v>
          </cell>
        </row>
        <row r="239">
          <cell r="A239" t="str">
            <v>ITWBS.2011.GOOGLE.MAIL71251411409</v>
          </cell>
          <cell r="B239">
            <v>9371.16</v>
          </cell>
          <cell r="C239">
            <v>686700.82</v>
          </cell>
          <cell r="D239">
            <v>123326.51</v>
          </cell>
          <cell r="E239">
            <v>27026.35</v>
          </cell>
          <cell r="F239">
            <v>3165.8</v>
          </cell>
          <cell r="G239">
            <v>127539.08</v>
          </cell>
          <cell r="H239">
            <v>2937.63</v>
          </cell>
          <cell r="I239">
            <v>74805.39</v>
          </cell>
          <cell r="J239">
            <v>15474.59</v>
          </cell>
        </row>
        <row r="240">
          <cell r="A240" t="str">
            <v>ITWBS.2011.GOOGLE.MAIL71472713262</v>
          </cell>
          <cell r="C240">
            <v>5620.96</v>
          </cell>
          <cell r="G240">
            <v>468.33</v>
          </cell>
          <cell r="I240">
            <v>221.61</v>
          </cell>
          <cell r="J240">
            <v>6310.9</v>
          </cell>
        </row>
        <row r="241">
          <cell r="A241" t="str">
            <v>ITWBS.2011.GOOGLE.MAIL71472813261</v>
          </cell>
          <cell r="C241">
            <v>1339.88</v>
          </cell>
          <cell r="G241">
            <v>435.21</v>
          </cell>
          <cell r="I241">
            <v>52.83</v>
          </cell>
          <cell r="J241">
            <v>1827.92</v>
          </cell>
        </row>
        <row r="242">
          <cell r="A242" t="str">
            <v>ITWBS.2011.GOOGLE.MAIL71472813298</v>
          </cell>
          <cell r="C242">
            <v>4183.04</v>
          </cell>
          <cell r="G242">
            <v>283.18</v>
          </cell>
          <cell r="I242">
            <v>160.65</v>
          </cell>
          <cell r="J242">
            <v>4626.87</v>
          </cell>
        </row>
        <row r="243">
          <cell r="A243" t="str">
            <v>ITWBS.2011.GOOGLE.MAIL71472913262</v>
          </cell>
          <cell r="C243">
            <v>25553.02</v>
          </cell>
          <cell r="G243">
            <v>2081.0100000000002</v>
          </cell>
          <cell r="I243">
            <v>6683.35</v>
          </cell>
          <cell r="J243">
            <v>34317.379999999997</v>
          </cell>
        </row>
        <row r="244">
          <cell r="A244" t="str">
            <v>ITWBS.2011.GOOGLE.MAIL71472913278</v>
          </cell>
          <cell r="C244">
            <v>10861.55</v>
          </cell>
          <cell r="G244">
            <v>687.61</v>
          </cell>
          <cell r="I244">
            <v>2900.78</v>
          </cell>
          <cell r="J244">
            <v>14449.94</v>
          </cell>
        </row>
        <row r="245">
          <cell r="A245" t="str">
            <v>Grand Total</v>
          </cell>
          <cell r="B245">
            <v>11633626.500000004</v>
          </cell>
          <cell r="C245">
            <v>780592.91</v>
          </cell>
          <cell r="D245">
            <v>139014.62</v>
          </cell>
          <cell r="E245">
            <v>33958.44</v>
          </cell>
          <cell r="F245">
            <v>3486054.69</v>
          </cell>
          <cell r="G245">
            <v>148942.29999999999</v>
          </cell>
          <cell r="H245">
            <v>2699117.84</v>
          </cell>
          <cell r="I245">
            <v>81334.570000000007</v>
          </cell>
          <cell r="J245">
            <v>19002641.870000008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by Bldg"/>
      <sheetName val="Sheet1"/>
    </sheetNames>
    <sheetDataSet>
      <sheetData sheetId="0"/>
      <sheetData sheetId="1">
        <row r="1">
          <cell r="A1" t="str">
            <v>A. Apportion costs across all occupants by BDMC square footage</v>
          </cell>
        </row>
        <row r="2">
          <cell r="A2" t="str">
            <v>B. Apportion costs across alloccupants EXCEPT some or all external occupants by BDMC square footage</v>
          </cell>
        </row>
        <row r="3">
          <cell r="A3" t="str">
            <v>C. Customize billing for a specific $ or % for each occupant</v>
          </cell>
        </row>
        <row r="4">
          <cell r="A4" t="str">
            <v>D.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9 Leases Rev &amp; Exp"/>
      <sheetName val="Sheet2"/>
    </sheetNames>
    <sheetDataSet>
      <sheetData sheetId="0"/>
      <sheetData sheetId="1">
        <row r="1">
          <cell r="A1" t="str">
            <v>50240 - Property Space Rentals</v>
          </cell>
        </row>
        <row r="2">
          <cell r="A2" t="str">
            <v>60210 - Rentals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"/>
      <sheetName val="Drop Down Lists"/>
      <sheetName val="FY16 Trades Building BaseDetail"/>
      <sheetName val="FY16 PMs Base.Enh Detail"/>
      <sheetName val="Building Assignments"/>
      <sheetName val="FY 2016 Adopted"/>
      <sheetName val="4. LDA Info"/>
      <sheetName val="6.Eliminated Positions"/>
      <sheetName val="FTE Hist"/>
      <sheetName val="Wage Table"/>
      <sheetName val="2013 Actuals"/>
      <sheetName val="2014 Actuals"/>
      <sheetName val="2015 Actuals"/>
      <sheetName val="2016 Q1"/>
      <sheetName val="Super Sum needs update"/>
      <sheetName val="InitialBase vs. Settle Out Calc"/>
      <sheetName val="ISR Balance"/>
      <sheetName val="Rate Sheet Balance"/>
      <sheetName val="FY2017 Fund 3505 Request Detail"/>
      <sheetName val="Fund 3505 Sum"/>
      <sheetName val="balance check"/>
      <sheetName val="1. 902204 - Electricians"/>
      <sheetName val="2. 902205 - Lighting"/>
      <sheetName val="3. 902206 - Carpenters"/>
      <sheetName val="4. 902207 - Locks"/>
      <sheetName val="5. 902209 - Alarms"/>
      <sheetName val="6. 902210 - Engineers"/>
      <sheetName val="7. 902211 - Electronics"/>
      <sheetName val="8. 902400 - Property Management"/>
      <sheetName val="9. 902410 - MACs"/>
      <sheetName val="10. 902201 - Dispatch"/>
      <sheetName val="FY17 Start Up Positions "/>
      <sheetName val="11. 902350 - Asset Mgmt.Lease"/>
      <sheetName val="12. 902575 - Bldg"/>
      <sheetName val="13. 902395 - Compliance"/>
      <sheetName val="14. 902085 - BDMC"/>
      <sheetName val="15. 902510 - Start Proj"/>
      <sheetName val="16. 902000 - Admin"/>
      <sheetName val="17. 902500 - CIP"/>
      <sheetName val="18. 902212 - Cap Constr"/>
      <sheetName val="Trades "/>
      <sheetName val="Look Up Lists"/>
      <sheetName val="New Positions"/>
      <sheetName val="Start Up Position+ Reorgs"/>
      <sheetName val=" Temp Info"/>
      <sheetName val="Salary Realignments"/>
      <sheetName val="Sheet1"/>
      <sheetName val="11.18.15 Notes"/>
      <sheetName val=" Sample OT Calc"/>
      <sheetName val="Sample Premium Calc"/>
      <sheetName val="PM Assignments"/>
    </sheetNames>
    <sheetDataSet>
      <sheetData sheetId="0" refreshError="1"/>
      <sheetData sheetId="1">
        <row r="1">
          <cell r="A1">
            <v>902000</v>
          </cell>
          <cell r="D1" t="str">
            <v>A&amp;T Admin Asst</v>
          </cell>
          <cell r="G1">
            <v>700003</v>
          </cell>
        </row>
        <row r="2">
          <cell r="A2">
            <v>902085</v>
          </cell>
          <cell r="D2" t="str">
            <v>A&amp;T Collection Specialist</v>
          </cell>
          <cell r="G2">
            <v>700009</v>
          </cell>
        </row>
        <row r="3">
          <cell r="A3">
            <v>902201</v>
          </cell>
          <cell r="D3" t="str">
            <v>A&amp;T Technician 1</v>
          </cell>
          <cell r="G3">
            <v>700146</v>
          </cell>
        </row>
        <row r="4">
          <cell r="A4">
            <v>902204</v>
          </cell>
          <cell r="D4" t="str">
            <v>A&amp;T Technician 2</v>
          </cell>
          <cell r="G4">
            <v>700240</v>
          </cell>
        </row>
        <row r="5">
          <cell r="A5">
            <v>902205</v>
          </cell>
          <cell r="D5" t="str">
            <v>AA/EEO Officer</v>
          </cell>
          <cell r="G5">
            <v>700254</v>
          </cell>
        </row>
        <row r="6">
          <cell r="A6">
            <v>902206</v>
          </cell>
          <cell r="D6" t="str">
            <v>AA/EEO Specialist</v>
          </cell>
          <cell r="G6">
            <v>700439</v>
          </cell>
        </row>
        <row r="7">
          <cell r="A7">
            <v>902207</v>
          </cell>
          <cell r="D7" t="str">
            <v>Access Services Assistant</v>
          </cell>
          <cell r="G7">
            <v>700514</v>
          </cell>
        </row>
        <row r="8">
          <cell r="A8">
            <v>902209</v>
          </cell>
          <cell r="D8" t="str">
            <v>Addictions Specialist</v>
          </cell>
          <cell r="G8">
            <v>700620</v>
          </cell>
        </row>
        <row r="9">
          <cell r="A9">
            <v>902210</v>
          </cell>
          <cell r="D9" t="str">
            <v>Administrative Analyst</v>
          </cell>
          <cell r="G9">
            <v>700628</v>
          </cell>
        </row>
        <row r="10">
          <cell r="A10">
            <v>902350</v>
          </cell>
          <cell r="D10" t="str">
            <v>Administrative Analyst</v>
          </cell>
          <cell r="G10">
            <v>700697</v>
          </cell>
        </row>
        <row r="11">
          <cell r="A11">
            <v>902395</v>
          </cell>
          <cell r="D11" t="str">
            <v>Administrative Analyst, Senior</v>
          </cell>
          <cell r="G11">
            <v>700794</v>
          </cell>
        </row>
        <row r="12">
          <cell r="A12">
            <v>902400</v>
          </cell>
          <cell r="D12" t="str">
            <v>Administrative Assistant</v>
          </cell>
          <cell r="G12">
            <v>700856</v>
          </cell>
        </row>
        <row r="13">
          <cell r="A13">
            <v>902410</v>
          </cell>
          <cell r="D13" t="str">
            <v>Administrative Serv Officer</v>
          </cell>
          <cell r="G13">
            <v>701137</v>
          </cell>
        </row>
        <row r="14">
          <cell r="A14">
            <v>902500</v>
          </cell>
          <cell r="D14" t="str">
            <v>Administrative Specialist</v>
          </cell>
          <cell r="G14">
            <v>701248</v>
          </cell>
        </row>
        <row r="15">
          <cell r="A15">
            <v>902515</v>
          </cell>
          <cell r="D15" t="str">
            <v>Administrative Specialist/Nr</v>
          </cell>
          <cell r="G15">
            <v>701512</v>
          </cell>
        </row>
        <row r="16">
          <cell r="A16">
            <v>902575</v>
          </cell>
          <cell r="D16" t="str">
            <v>Alarm Ordinance Coordinator</v>
          </cell>
          <cell r="G16">
            <v>701534</v>
          </cell>
        </row>
        <row r="17">
          <cell r="A17">
            <v>902211</v>
          </cell>
          <cell r="D17" t="str">
            <v>Alarm Technician</v>
          </cell>
          <cell r="G17">
            <v>701672</v>
          </cell>
        </row>
        <row r="18">
          <cell r="A18">
            <v>902212</v>
          </cell>
          <cell r="D18" t="str">
            <v>Animal Care Aide</v>
          </cell>
          <cell r="G18">
            <v>701747</v>
          </cell>
        </row>
        <row r="19">
          <cell r="A19">
            <v>902510</v>
          </cell>
          <cell r="D19" t="str">
            <v>Animal Care Technician</v>
          </cell>
          <cell r="G19">
            <v>701754</v>
          </cell>
        </row>
        <row r="20">
          <cell r="D20" t="str">
            <v>Animal Control Dispatcher</v>
          </cell>
          <cell r="G20">
            <v>701759</v>
          </cell>
        </row>
        <row r="21">
          <cell r="D21" t="str">
            <v>Animal Control Officer 1</v>
          </cell>
          <cell r="G21">
            <v>702119</v>
          </cell>
        </row>
        <row r="22">
          <cell r="D22" t="str">
            <v>Animal Control Officer 2</v>
          </cell>
          <cell r="G22">
            <v>702279</v>
          </cell>
        </row>
        <row r="23">
          <cell r="D23" t="str">
            <v>Animal Control Officer 3</v>
          </cell>
          <cell r="G23">
            <v>702389</v>
          </cell>
        </row>
        <row r="24">
          <cell r="D24" t="str">
            <v>Arborist/Vegetation Specialist</v>
          </cell>
          <cell r="G24">
            <v>702767</v>
          </cell>
        </row>
        <row r="25">
          <cell r="D25" t="str">
            <v>Assistant District Attorney</v>
          </cell>
          <cell r="G25">
            <v>702890</v>
          </cell>
        </row>
        <row r="26">
          <cell r="D26" t="str">
            <v>Asst County Attorney 1</v>
          </cell>
          <cell r="G26">
            <v>702893</v>
          </cell>
        </row>
        <row r="27">
          <cell r="D27" t="str">
            <v>Asst County Attorney 2</v>
          </cell>
          <cell r="G27">
            <v>703059</v>
          </cell>
        </row>
        <row r="28">
          <cell r="D28" t="str">
            <v>Asst County Attorney, Senior</v>
          </cell>
          <cell r="G28">
            <v>703063</v>
          </cell>
        </row>
        <row r="29">
          <cell r="D29" t="str">
            <v>Background Investigator</v>
          </cell>
          <cell r="G29">
            <v>703116</v>
          </cell>
        </row>
        <row r="30">
          <cell r="D30" t="str">
            <v>Basic Skills Educator</v>
          </cell>
          <cell r="G30">
            <v>703241</v>
          </cell>
        </row>
        <row r="31">
          <cell r="D31" t="str">
            <v>Body And Fender Technician</v>
          </cell>
          <cell r="G31">
            <v>703870</v>
          </cell>
        </row>
        <row r="32">
          <cell r="D32" t="str">
            <v>Bridge Maintenance Mechanic</v>
          </cell>
          <cell r="G32">
            <v>703890</v>
          </cell>
        </row>
        <row r="33">
          <cell r="D33" t="str">
            <v>Bridge Maintenance Supervisor</v>
          </cell>
          <cell r="G33">
            <v>703915</v>
          </cell>
        </row>
        <row r="34">
          <cell r="D34" t="str">
            <v>Bridge Operator</v>
          </cell>
          <cell r="G34">
            <v>703918</v>
          </cell>
        </row>
        <row r="35">
          <cell r="D35" t="str">
            <v>Budget Analyst</v>
          </cell>
          <cell r="G35">
            <v>703921</v>
          </cell>
        </row>
        <row r="36">
          <cell r="D36" t="str">
            <v>Budget Analyst, Senior</v>
          </cell>
          <cell r="G36">
            <v>703973</v>
          </cell>
        </row>
        <row r="37">
          <cell r="D37" t="str">
            <v>Budget Analyst/Principal</v>
          </cell>
          <cell r="G37">
            <v>704119</v>
          </cell>
        </row>
        <row r="38">
          <cell r="D38" t="str">
            <v>Building Automation System Special</v>
          </cell>
          <cell r="G38">
            <v>704415</v>
          </cell>
        </row>
        <row r="39">
          <cell r="D39" t="str">
            <v>Business Analyst/Sr</v>
          </cell>
          <cell r="G39">
            <v>704417</v>
          </cell>
        </row>
        <row r="40">
          <cell r="D40" t="str">
            <v>Business Process Consultant</v>
          </cell>
          <cell r="G40">
            <v>704472</v>
          </cell>
        </row>
        <row r="41">
          <cell r="D41" t="str">
            <v>Capital Planning Director</v>
          </cell>
          <cell r="G41">
            <v>704512</v>
          </cell>
        </row>
        <row r="42">
          <cell r="D42" t="str">
            <v>Captain</v>
          </cell>
          <cell r="G42">
            <v>704514</v>
          </cell>
        </row>
        <row r="43">
          <cell r="D43" t="str">
            <v>Carpenter</v>
          </cell>
          <cell r="G43">
            <v>704819</v>
          </cell>
        </row>
        <row r="44">
          <cell r="D44" t="str">
            <v>Case Management Assistant</v>
          </cell>
          <cell r="G44">
            <v>704837</v>
          </cell>
        </row>
        <row r="45">
          <cell r="D45" t="str">
            <v>Case Manager 1</v>
          </cell>
          <cell r="G45">
            <v>704867</v>
          </cell>
        </row>
        <row r="46">
          <cell r="D46" t="str">
            <v>Case Manager 2</v>
          </cell>
          <cell r="G46">
            <v>705063</v>
          </cell>
        </row>
        <row r="47">
          <cell r="D47" t="str">
            <v>Case Manager/Sr</v>
          </cell>
          <cell r="G47">
            <v>705078</v>
          </cell>
        </row>
        <row r="48">
          <cell r="D48" t="str">
            <v>Cataloging Administrator</v>
          </cell>
          <cell r="G48">
            <v>705146</v>
          </cell>
        </row>
        <row r="49">
          <cell r="D49" t="str">
            <v>Chaplain</v>
          </cell>
          <cell r="G49">
            <v>705207</v>
          </cell>
        </row>
        <row r="50">
          <cell r="D50" t="str">
            <v>Chief Appraiser</v>
          </cell>
          <cell r="G50">
            <v>705228</v>
          </cell>
        </row>
        <row r="51">
          <cell r="D51" t="str">
            <v>Chief Deputy</v>
          </cell>
          <cell r="G51">
            <v>705277</v>
          </cell>
        </row>
        <row r="52">
          <cell r="D52" t="str">
            <v>Chief Deputy Medical Examiner</v>
          </cell>
          <cell r="G52">
            <v>705289</v>
          </cell>
        </row>
        <row r="53">
          <cell r="D53" t="str">
            <v>Chief Financial Officer</v>
          </cell>
          <cell r="G53">
            <v>705370</v>
          </cell>
        </row>
        <row r="54">
          <cell r="D54" t="str">
            <v>Chief Information Officer</v>
          </cell>
          <cell r="G54">
            <v>705378</v>
          </cell>
        </row>
        <row r="55">
          <cell r="D55" t="str">
            <v>Clerical Unit Coordinator</v>
          </cell>
          <cell r="G55">
            <v>705379</v>
          </cell>
        </row>
        <row r="56">
          <cell r="D56" t="str">
            <v>Clinic Medical Assistant</v>
          </cell>
          <cell r="G56">
            <v>705385</v>
          </cell>
        </row>
        <row r="57">
          <cell r="D57" t="str">
            <v>Clinical Coordinator</v>
          </cell>
          <cell r="G57">
            <v>705443</v>
          </cell>
        </row>
        <row r="58">
          <cell r="D58" t="str">
            <v>Clinical Psychologist</v>
          </cell>
          <cell r="G58">
            <v>705573</v>
          </cell>
        </row>
        <row r="59">
          <cell r="D59" t="str">
            <v>Clinical Services Specialist</v>
          </cell>
          <cell r="G59">
            <v>705691</v>
          </cell>
        </row>
        <row r="60">
          <cell r="D60" t="str">
            <v>Communications Analyst, Sr</v>
          </cell>
          <cell r="G60">
            <v>705751</v>
          </cell>
        </row>
        <row r="61">
          <cell r="D61" t="str">
            <v>Community Health Specialist 1</v>
          </cell>
          <cell r="G61">
            <v>705794</v>
          </cell>
        </row>
        <row r="62">
          <cell r="D62" t="str">
            <v>Community Health Specialist 2</v>
          </cell>
          <cell r="G62">
            <v>705903</v>
          </cell>
        </row>
        <row r="63">
          <cell r="D63" t="str">
            <v>Community Information Spec</v>
          </cell>
          <cell r="G63">
            <v>706048</v>
          </cell>
        </row>
        <row r="64">
          <cell r="D64" t="str">
            <v>Community Justice Manager</v>
          </cell>
          <cell r="G64">
            <v>706054</v>
          </cell>
        </row>
        <row r="65">
          <cell r="D65" t="str">
            <v>Community Works Leader</v>
          </cell>
          <cell r="G65">
            <v>706068</v>
          </cell>
        </row>
        <row r="66">
          <cell r="D66" t="str">
            <v>Contract Specialist</v>
          </cell>
          <cell r="G66">
            <v>706138</v>
          </cell>
        </row>
        <row r="67">
          <cell r="D67" t="str">
            <v>Contract Specialist/Sr</v>
          </cell>
          <cell r="G67">
            <v>706215</v>
          </cell>
        </row>
        <row r="68">
          <cell r="D68" t="str">
            <v>Contract Technician</v>
          </cell>
          <cell r="G68">
            <v>706243</v>
          </cell>
        </row>
        <row r="69">
          <cell r="D69" t="str">
            <v>Cook</v>
          </cell>
          <cell r="G69">
            <v>706246</v>
          </cell>
        </row>
        <row r="70">
          <cell r="D70" t="str">
            <v>Corrections Counselor</v>
          </cell>
          <cell r="G70">
            <v>706248</v>
          </cell>
        </row>
        <row r="71">
          <cell r="D71" t="str">
            <v>Corrections Hearings Officer</v>
          </cell>
          <cell r="G71">
            <v>706820</v>
          </cell>
        </row>
        <row r="72">
          <cell r="D72" t="str">
            <v>Corrections Technician</v>
          </cell>
          <cell r="G72">
            <v>706821</v>
          </cell>
        </row>
        <row r="73">
          <cell r="D73" t="str">
            <v>County Assessor</v>
          </cell>
          <cell r="G73">
            <v>706822</v>
          </cell>
        </row>
        <row r="74">
          <cell r="D74" t="str">
            <v>County Attorney</v>
          </cell>
          <cell r="G74">
            <v>706936</v>
          </cell>
        </row>
        <row r="75">
          <cell r="D75" t="str">
            <v>County Attorney Legal Intern</v>
          </cell>
          <cell r="G75">
            <v>707122</v>
          </cell>
        </row>
        <row r="76">
          <cell r="D76" t="str">
            <v>County Engineer</v>
          </cell>
          <cell r="G76">
            <v>707211</v>
          </cell>
        </row>
        <row r="77">
          <cell r="D77" t="str">
            <v>County Surveyor</v>
          </cell>
          <cell r="G77">
            <v>707807</v>
          </cell>
        </row>
        <row r="78">
          <cell r="D78" t="str">
            <v>Creative Media Coordinator</v>
          </cell>
          <cell r="G78">
            <v>708312</v>
          </cell>
        </row>
        <row r="79">
          <cell r="D79" t="str">
            <v>D A Administrative Manager</v>
          </cell>
          <cell r="G79">
            <v>710013</v>
          </cell>
        </row>
        <row r="80">
          <cell r="D80" t="str">
            <v>D A Investigator</v>
          </cell>
          <cell r="G80">
            <v>710033</v>
          </cell>
        </row>
        <row r="81">
          <cell r="D81" t="str">
            <v>D A Investigator/Chief</v>
          </cell>
          <cell r="G81">
            <v>710034</v>
          </cell>
        </row>
        <row r="82">
          <cell r="D82" t="str">
            <v>Data Analyst</v>
          </cell>
          <cell r="G82">
            <v>711401</v>
          </cell>
        </row>
        <row r="83">
          <cell r="D83" t="str">
            <v>Data Analyst/Sr</v>
          </cell>
          <cell r="G83">
            <v>712710</v>
          </cell>
        </row>
        <row r="84">
          <cell r="D84" t="str">
            <v>Data Technician</v>
          </cell>
          <cell r="G84">
            <v>714564</v>
          </cell>
        </row>
        <row r="85">
          <cell r="D85" t="str">
            <v>Database Administrator</v>
          </cell>
          <cell r="G85">
            <v>715624</v>
          </cell>
        </row>
        <row r="86">
          <cell r="D86" t="str">
            <v>Database Administrator/Sr</v>
          </cell>
          <cell r="G86">
            <v>715721</v>
          </cell>
        </row>
        <row r="87">
          <cell r="D87" t="str">
            <v>Dental Assistant/Efda</v>
          </cell>
          <cell r="G87">
            <v>716131</v>
          </cell>
        </row>
        <row r="88">
          <cell r="D88" t="str">
            <v>Dental Director</v>
          </cell>
          <cell r="G88">
            <v>716201</v>
          </cell>
        </row>
        <row r="89">
          <cell r="D89" t="str">
            <v>Dental Equipment Specialist</v>
          </cell>
          <cell r="G89">
            <v>716282</v>
          </cell>
        </row>
        <row r="90">
          <cell r="D90" t="str">
            <v>Dental Hygienist</v>
          </cell>
          <cell r="G90">
            <v>716283</v>
          </cell>
        </row>
        <row r="91">
          <cell r="D91" t="str">
            <v>Dentist</v>
          </cell>
          <cell r="G91">
            <v>716574</v>
          </cell>
        </row>
        <row r="92">
          <cell r="D92" t="str">
            <v>Department Director 1</v>
          </cell>
          <cell r="G92">
            <v>716672</v>
          </cell>
        </row>
        <row r="93">
          <cell r="D93" t="str">
            <v>Department Director 2</v>
          </cell>
          <cell r="G93">
            <v>716676</v>
          </cell>
        </row>
        <row r="94">
          <cell r="D94" t="str">
            <v>Dept Director Principal/COO</v>
          </cell>
          <cell r="G94">
            <v>716677</v>
          </cell>
        </row>
        <row r="95">
          <cell r="D95" t="str">
            <v>Deputy Chief Information Officer</v>
          </cell>
          <cell r="G95">
            <v>716677</v>
          </cell>
        </row>
        <row r="96">
          <cell r="D96" t="str">
            <v>Deputy County Assessor</v>
          </cell>
          <cell r="G96">
            <v>716678</v>
          </cell>
        </row>
        <row r="97">
          <cell r="D97" t="str">
            <v>Deputy County Attorney</v>
          </cell>
          <cell r="G97">
            <v>717286</v>
          </cell>
        </row>
        <row r="98">
          <cell r="D98" t="str">
            <v>Deputy Director</v>
          </cell>
          <cell r="G98">
            <v>717451</v>
          </cell>
        </row>
        <row r="99">
          <cell r="D99" t="str">
            <v>Deputy Health Officer</v>
          </cell>
          <cell r="G99">
            <v>717452</v>
          </cell>
        </row>
        <row r="100">
          <cell r="D100" t="str">
            <v>Deputy Medical Director</v>
          </cell>
          <cell r="G100">
            <v>717453</v>
          </cell>
        </row>
        <row r="101">
          <cell r="D101" t="str">
            <v>Deputy Medical Examiner</v>
          </cell>
          <cell r="G101">
            <v>717454</v>
          </cell>
        </row>
        <row r="102">
          <cell r="D102" t="str">
            <v>Deputy Public Guardian</v>
          </cell>
        </row>
        <row r="103">
          <cell r="D103" t="str">
            <v>Development Analyst</v>
          </cell>
        </row>
        <row r="104">
          <cell r="D104" t="str">
            <v>Development Analyst/Sr</v>
          </cell>
        </row>
        <row r="105">
          <cell r="D105" t="str">
            <v>Dietitian (Nutritionist)</v>
          </cell>
        </row>
        <row r="106">
          <cell r="D106" t="str">
            <v>Disease Intervention Specialist</v>
          </cell>
        </row>
        <row r="107">
          <cell r="D107" t="str">
            <v>District Attorney Legal Intern</v>
          </cell>
        </row>
        <row r="108">
          <cell r="D108" t="str">
            <v>Division Director 1</v>
          </cell>
        </row>
        <row r="109">
          <cell r="D109" t="str">
            <v>Division Director 2</v>
          </cell>
        </row>
        <row r="110">
          <cell r="D110" t="str">
            <v>Driver</v>
          </cell>
        </row>
        <row r="111">
          <cell r="D111" t="str">
            <v>Economic Development Analyst</v>
          </cell>
        </row>
        <row r="112">
          <cell r="D112" t="str">
            <v>Economist</v>
          </cell>
        </row>
        <row r="113">
          <cell r="D113" t="str">
            <v>Elections Manager</v>
          </cell>
        </row>
        <row r="114">
          <cell r="D114" t="str">
            <v>Elections Worker</v>
          </cell>
        </row>
        <row r="115">
          <cell r="D115" t="str">
            <v>Electrician</v>
          </cell>
        </row>
        <row r="116">
          <cell r="D116" t="str">
            <v>Electronic Technician</v>
          </cell>
        </row>
        <row r="117">
          <cell r="D117" t="str">
            <v>Electronic Technician Asst</v>
          </cell>
        </row>
        <row r="118">
          <cell r="D118" t="str">
            <v>Electronic Technician/Chief</v>
          </cell>
        </row>
        <row r="119">
          <cell r="D119" t="str">
            <v>Eligibility Specialist</v>
          </cell>
        </row>
        <row r="120">
          <cell r="D120" t="str">
            <v>EMS Medical Director</v>
          </cell>
        </row>
        <row r="121">
          <cell r="D121" t="str">
            <v>Engineer 1(Intern)</v>
          </cell>
        </row>
        <row r="122">
          <cell r="D122" t="str">
            <v>Engineer 2</v>
          </cell>
        </row>
        <row r="123">
          <cell r="D123" t="str">
            <v>Engineer 3</v>
          </cell>
        </row>
        <row r="124">
          <cell r="D124" t="str">
            <v>Engineering Services Manager 1</v>
          </cell>
        </row>
        <row r="125">
          <cell r="D125" t="str">
            <v>Engineering Services Manager 2</v>
          </cell>
        </row>
        <row r="126">
          <cell r="D126" t="str">
            <v>Engineering Technician 1</v>
          </cell>
        </row>
        <row r="127">
          <cell r="D127" t="str">
            <v>Engineering Technician 2</v>
          </cell>
        </row>
        <row r="128">
          <cell r="D128" t="str">
            <v>Engineering Technician 3</v>
          </cell>
        </row>
        <row r="129">
          <cell r="D129" t="str">
            <v>Environmental Health Specialist</v>
          </cell>
        </row>
        <row r="130">
          <cell r="D130" t="str">
            <v>Environmental Health Specialist/Sr</v>
          </cell>
        </row>
        <row r="131">
          <cell r="D131" t="str">
            <v>Environmental Health Supervisor</v>
          </cell>
        </row>
        <row r="132">
          <cell r="D132" t="str">
            <v>Environmental Health Trainee</v>
          </cell>
        </row>
        <row r="133">
          <cell r="D133" t="str">
            <v>Epidemiologist</v>
          </cell>
        </row>
        <row r="134">
          <cell r="D134" t="str">
            <v>Epidemiologist Senior</v>
          </cell>
        </row>
        <row r="135">
          <cell r="D135" t="str">
            <v>Equipment/Property Technician</v>
          </cell>
        </row>
        <row r="136">
          <cell r="D136" t="str">
            <v>Executive Advisor</v>
          </cell>
        </row>
        <row r="137">
          <cell r="D137" t="str">
            <v>Fac Maint Dispatch/Scheduler</v>
          </cell>
        </row>
        <row r="138">
          <cell r="D138" t="str">
            <v>Facilities &amp; Property Mgnt Division Dir</v>
          </cell>
        </row>
        <row r="139">
          <cell r="D139" t="str">
            <v>Facilities Specialist 1</v>
          </cell>
        </row>
        <row r="140">
          <cell r="D140" t="str">
            <v>Facilities Specialist 2</v>
          </cell>
        </row>
        <row r="141">
          <cell r="D141" t="str">
            <v>Facilities Specialist 3</v>
          </cell>
        </row>
        <row r="142">
          <cell r="D142" t="str">
            <v>Facility Security Officer</v>
          </cell>
        </row>
        <row r="143">
          <cell r="D143" t="str">
            <v>Family Intervention Specialist</v>
          </cell>
        </row>
        <row r="144">
          <cell r="D144" t="str">
            <v>Finance Manager</v>
          </cell>
        </row>
        <row r="145">
          <cell r="D145" t="str">
            <v>Finance Manager, Sr</v>
          </cell>
        </row>
        <row r="146">
          <cell r="D146" t="str">
            <v>Finance Specialist 1</v>
          </cell>
        </row>
        <row r="147">
          <cell r="D147" t="str">
            <v>Finance Specialist 2</v>
          </cell>
        </row>
        <row r="148">
          <cell r="D148" t="str">
            <v>Finance Specialist/Sr</v>
          </cell>
        </row>
        <row r="149">
          <cell r="D149" t="str">
            <v>Finance Supervisor</v>
          </cell>
        </row>
        <row r="150">
          <cell r="D150" t="str">
            <v>Finance Technician</v>
          </cell>
        </row>
        <row r="151">
          <cell r="D151" t="str">
            <v>Fleet &amp; Support Services Spec</v>
          </cell>
        </row>
        <row r="152">
          <cell r="D152" t="str">
            <v>Fleet Maintenance Supervisor</v>
          </cell>
        </row>
        <row r="153">
          <cell r="D153" t="str">
            <v>Fleet Maintenance Technician 1</v>
          </cell>
        </row>
        <row r="154">
          <cell r="D154" t="str">
            <v>Fleet Maintenance Technician 2</v>
          </cell>
        </row>
        <row r="155">
          <cell r="D155" t="str">
            <v>Fleet Maintenance Technician 3</v>
          </cell>
        </row>
        <row r="156">
          <cell r="D156" t="str">
            <v>Food Service Worker</v>
          </cell>
        </row>
        <row r="157">
          <cell r="D157" t="str">
            <v>GIS Cartographer</v>
          </cell>
        </row>
        <row r="158">
          <cell r="D158" t="str">
            <v>GIS Cartographer/Sr</v>
          </cell>
        </row>
        <row r="159">
          <cell r="D159" t="str">
            <v>Graphic Designer</v>
          </cell>
        </row>
        <row r="160">
          <cell r="D160" t="str">
            <v>Health Assistant 1</v>
          </cell>
        </row>
        <row r="161">
          <cell r="D161" t="str">
            <v>Health Assistant 2</v>
          </cell>
        </row>
        <row r="162">
          <cell r="D162" t="str">
            <v>Health Centers Division Ops Director</v>
          </cell>
        </row>
        <row r="163">
          <cell r="D163" t="str">
            <v>Health Department Director</v>
          </cell>
        </row>
        <row r="164">
          <cell r="D164" t="str">
            <v>Health Educator</v>
          </cell>
        </row>
        <row r="165">
          <cell r="D165" t="str">
            <v>Health Information Technician</v>
          </cell>
        </row>
        <row r="166">
          <cell r="D166" t="str">
            <v>Health Information Technician/Sr</v>
          </cell>
        </row>
        <row r="167">
          <cell r="D167" t="str">
            <v>Health Officer</v>
          </cell>
        </row>
        <row r="168">
          <cell r="D168" t="str">
            <v>Health Policy Analyst, Sr</v>
          </cell>
        </row>
        <row r="169">
          <cell r="D169" t="str">
            <v>Health Services Development Administrato</v>
          </cell>
        </row>
        <row r="170">
          <cell r="D170" t="str">
            <v>Housing Development Specialist</v>
          </cell>
        </row>
        <row r="171">
          <cell r="D171" t="str">
            <v>Human Resources Analyst 1</v>
          </cell>
        </row>
        <row r="172">
          <cell r="D172" t="str">
            <v>Human Resources Analyst 2</v>
          </cell>
        </row>
        <row r="173">
          <cell r="D173" t="str">
            <v>Human Resources Analyst 2</v>
          </cell>
        </row>
        <row r="174">
          <cell r="D174" t="str">
            <v>Human Resources Analyst, Senior</v>
          </cell>
        </row>
        <row r="175">
          <cell r="D175" t="str">
            <v>Human Resources Director</v>
          </cell>
        </row>
        <row r="176">
          <cell r="D176" t="str">
            <v>Human Resources Manager 1</v>
          </cell>
        </row>
        <row r="177">
          <cell r="D177" t="str">
            <v>Human Resources Manager 2</v>
          </cell>
        </row>
        <row r="178">
          <cell r="D178" t="str">
            <v>Human Resources Manager, Senior</v>
          </cell>
        </row>
        <row r="179">
          <cell r="D179" t="str">
            <v>Human Resources Technician</v>
          </cell>
        </row>
        <row r="180">
          <cell r="D180" t="str">
            <v>Human Resources Technician</v>
          </cell>
        </row>
        <row r="181">
          <cell r="D181" t="str">
            <v>Human Services Investigator</v>
          </cell>
        </row>
        <row r="182">
          <cell r="D182" t="str">
            <v>HVAC Assistant</v>
          </cell>
        </row>
        <row r="183">
          <cell r="D183" t="str">
            <v>HVAC Engineer</v>
          </cell>
        </row>
        <row r="184">
          <cell r="D184" t="str">
            <v>ICS Director</v>
          </cell>
        </row>
        <row r="185">
          <cell r="D185" t="str">
            <v>Industrial Appraiser</v>
          </cell>
        </row>
        <row r="186">
          <cell r="D186" t="str">
            <v>Information Specialist 1</v>
          </cell>
        </row>
        <row r="187">
          <cell r="D187" t="str">
            <v>Information Specialist 2</v>
          </cell>
        </row>
        <row r="188">
          <cell r="D188" t="str">
            <v>Information Specialist 3</v>
          </cell>
        </row>
        <row r="189">
          <cell r="D189" t="str">
            <v>Interpreter/On Call</v>
          </cell>
        </row>
        <row r="190">
          <cell r="D190" t="str">
            <v>Inventory/Stores Specialist 1</v>
          </cell>
        </row>
        <row r="191">
          <cell r="D191" t="str">
            <v>Inventory/Stores Specialist 2</v>
          </cell>
        </row>
        <row r="192">
          <cell r="D192" t="str">
            <v>Inventory/Stores Specialist 3</v>
          </cell>
        </row>
        <row r="193">
          <cell r="D193" t="str">
            <v>Investigative Technician</v>
          </cell>
        </row>
        <row r="194">
          <cell r="D194" t="str">
            <v>IT Architect</v>
          </cell>
        </row>
        <row r="195">
          <cell r="D195" t="str">
            <v>IT Business Consultant</v>
          </cell>
        </row>
        <row r="196">
          <cell r="D196" t="str">
            <v>IT Business Consultant/Sr</v>
          </cell>
        </row>
        <row r="197">
          <cell r="D197" t="str">
            <v>IT Manager 1</v>
          </cell>
        </row>
        <row r="198">
          <cell r="D198" t="str">
            <v>IT Manager 2</v>
          </cell>
        </row>
        <row r="199">
          <cell r="D199" t="str">
            <v>IT Manager/Senior</v>
          </cell>
        </row>
        <row r="200">
          <cell r="D200" t="str">
            <v>IT Project Manager 1</v>
          </cell>
        </row>
        <row r="201">
          <cell r="D201" t="str">
            <v>IT Project Manager 2</v>
          </cell>
        </row>
        <row r="202">
          <cell r="D202" t="str">
            <v>IT Security Manager</v>
          </cell>
        </row>
        <row r="203">
          <cell r="D203" t="str">
            <v>IT Supervisor</v>
          </cell>
        </row>
        <row r="204">
          <cell r="D204" t="str">
            <v>Juvenile Counseling Assistant</v>
          </cell>
        </row>
        <row r="205">
          <cell r="D205" t="str">
            <v>Juvenile Counselor</v>
          </cell>
        </row>
        <row r="206">
          <cell r="D206" t="str">
            <v>Laborer</v>
          </cell>
        </row>
        <row r="207">
          <cell r="D207" t="str">
            <v>Law Clerk</v>
          </cell>
        </row>
        <row r="208">
          <cell r="D208" t="str">
            <v>Legal Assistant 1</v>
          </cell>
        </row>
        <row r="209">
          <cell r="D209" t="str">
            <v>Legal Assistant 1/NR</v>
          </cell>
        </row>
        <row r="210">
          <cell r="D210" t="str">
            <v>Legal Assistant 2</v>
          </cell>
        </row>
        <row r="211">
          <cell r="D211" t="str">
            <v>Legal Assistant 2/NR</v>
          </cell>
        </row>
        <row r="212">
          <cell r="D212" t="str">
            <v>Legal Assistant, SR/NR</v>
          </cell>
        </row>
        <row r="213">
          <cell r="D213" t="str">
            <v>Legal Assistant/Sr</v>
          </cell>
        </row>
        <row r="214">
          <cell r="D214" t="str">
            <v>Librarian</v>
          </cell>
        </row>
        <row r="215">
          <cell r="D215" t="str">
            <v>Library Administrator</v>
          </cell>
        </row>
        <row r="216">
          <cell r="D216" t="str">
            <v>Library Assistant</v>
          </cell>
        </row>
        <row r="217">
          <cell r="D217" t="str">
            <v>Library Clerk</v>
          </cell>
        </row>
        <row r="218">
          <cell r="D218" t="str">
            <v>Library Director of Digital Strategies</v>
          </cell>
        </row>
        <row r="219">
          <cell r="D219" t="str">
            <v>Library Manager, Senior</v>
          </cell>
        </row>
        <row r="220">
          <cell r="D220" t="str">
            <v>Library Manager/Branch</v>
          </cell>
        </row>
        <row r="221">
          <cell r="D221" t="str">
            <v>Library Outreach Specialist</v>
          </cell>
        </row>
        <row r="222">
          <cell r="D222" t="str">
            <v>Library Page</v>
          </cell>
        </row>
        <row r="223">
          <cell r="D223" t="str">
            <v>Library Safety and Security Manager</v>
          </cell>
        </row>
        <row r="224">
          <cell r="D224" t="str">
            <v>Library Supervisor</v>
          </cell>
        </row>
        <row r="225">
          <cell r="D225" t="str">
            <v>Lieutenant</v>
          </cell>
        </row>
        <row r="226">
          <cell r="D226" t="str">
            <v>Lieutenant/Corrections</v>
          </cell>
        </row>
        <row r="227">
          <cell r="D227" t="str">
            <v>Lighting Technician</v>
          </cell>
        </row>
        <row r="228">
          <cell r="D228" t="str">
            <v>Locksmith</v>
          </cell>
        </row>
        <row r="229">
          <cell r="D229" t="str">
            <v>Logistics Evidence Tech</v>
          </cell>
        </row>
        <row r="230">
          <cell r="D230" t="str">
            <v>M &amp; F Counselor Associate</v>
          </cell>
        </row>
        <row r="231">
          <cell r="D231" t="str">
            <v>Maintenance Specialist 1</v>
          </cell>
        </row>
        <row r="232">
          <cell r="D232" t="str">
            <v>Maintenance Specialist 2</v>
          </cell>
        </row>
        <row r="233">
          <cell r="D233" t="str">
            <v>Maintenance Specialist Apprentice</v>
          </cell>
        </row>
        <row r="234">
          <cell r="D234" t="str">
            <v>Maintenance Specialist/Sr</v>
          </cell>
        </row>
        <row r="235">
          <cell r="D235" t="str">
            <v>Maintenance Worker</v>
          </cell>
        </row>
        <row r="236">
          <cell r="D236" t="str">
            <v>Management Assistant</v>
          </cell>
        </row>
        <row r="237">
          <cell r="D237" t="str">
            <v>Manager 2</v>
          </cell>
        </row>
        <row r="238">
          <cell r="D238" t="str">
            <v>Manager, Sr</v>
          </cell>
        </row>
        <row r="239">
          <cell r="D239" t="str">
            <v>Marriage And Family Counselor</v>
          </cell>
        </row>
        <row r="240">
          <cell r="D240" t="str">
            <v>MCSO Corrections Program Admin</v>
          </cell>
        </row>
        <row r="241">
          <cell r="D241" t="str">
            <v>Mcso Records Coordinator</v>
          </cell>
        </row>
        <row r="242">
          <cell r="D242" t="str">
            <v>Mcso Records Technician</v>
          </cell>
        </row>
        <row r="243">
          <cell r="D243" t="str">
            <v>Medical Director</v>
          </cell>
        </row>
        <row r="244">
          <cell r="D244" t="str">
            <v>Medical Laboratory Technician</v>
          </cell>
        </row>
        <row r="245">
          <cell r="D245" t="str">
            <v>Medical Technologist</v>
          </cell>
        </row>
        <row r="246">
          <cell r="D246" t="str">
            <v>Medication Aide/Cna</v>
          </cell>
        </row>
        <row r="247">
          <cell r="D247" t="str">
            <v>Mental Health Consultant</v>
          </cell>
        </row>
        <row r="248">
          <cell r="D248" t="str">
            <v>Mental Health Director</v>
          </cell>
        </row>
        <row r="249">
          <cell r="D249" t="str">
            <v>Motor Pool Attendant</v>
          </cell>
        </row>
        <row r="250">
          <cell r="D250" t="str">
            <v>Multimedia/Video Production Specia</v>
          </cell>
        </row>
        <row r="251">
          <cell r="D251" t="str">
            <v>Network Administrator/Sr</v>
          </cell>
        </row>
        <row r="252">
          <cell r="D252" t="str">
            <v>Nuisance Enforcement Officer</v>
          </cell>
        </row>
        <row r="253">
          <cell r="D253" t="str">
            <v>Nursing Development Consultant</v>
          </cell>
        </row>
        <row r="254">
          <cell r="D254" t="str">
            <v>Nursing Director</v>
          </cell>
        </row>
        <row r="255">
          <cell r="D255" t="str">
            <v>Nursing Supervisor</v>
          </cell>
        </row>
        <row r="256">
          <cell r="D256" t="str">
            <v>Nutrition Assistant</v>
          </cell>
        </row>
        <row r="257">
          <cell r="D257" t="str">
            <v>Nutrition Services Manager</v>
          </cell>
        </row>
        <row r="258">
          <cell r="D258" t="str">
            <v>Nutrition Supervisor</v>
          </cell>
        </row>
        <row r="259">
          <cell r="D259" t="str">
            <v>Office Assist 2/NR</v>
          </cell>
        </row>
        <row r="260">
          <cell r="D260" t="str">
            <v>Office Assistant 1</v>
          </cell>
        </row>
        <row r="261">
          <cell r="D261" t="str">
            <v>Office Assistant 2</v>
          </cell>
        </row>
        <row r="262">
          <cell r="D262" t="str">
            <v>Office Assistant SR/NR</v>
          </cell>
        </row>
        <row r="263">
          <cell r="D263" t="str">
            <v>Office Assistant/Sr</v>
          </cell>
        </row>
        <row r="264">
          <cell r="D264" t="str">
            <v>Operations Administrator</v>
          </cell>
        </row>
        <row r="265">
          <cell r="D265" t="str">
            <v>Operations Process Specialist</v>
          </cell>
        </row>
        <row r="266">
          <cell r="D266" t="str">
            <v>Operations Supervisor</v>
          </cell>
        </row>
        <row r="267">
          <cell r="D267" t="str">
            <v>Paralegal</v>
          </cell>
        </row>
        <row r="268">
          <cell r="D268" t="str">
            <v>Pathologist Assistant</v>
          </cell>
        </row>
        <row r="269">
          <cell r="D269" t="str">
            <v>Payroll Specialist</v>
          </cell>
        </row>
        <row r="270">
          <cell r="D270" t="str">
            <v>Peer Support Specialist</v>
          </cell>
        </row>
        <row r="271">
          <cell r="D271" t="str">
            <v>Pharmacist</v>
          </cell>
        </row>
        <row r="272">
          <cell r="D272" t="str">
            <v>Pharmacy &amp; Clinic Sup Services Director</v>
          </cell>
        </row>
        <row r="273">
          <cell r="D273" t="str">
            <v>Pharmacy Technician</v>
          </cell>
        </row>
        <row r="274">
          <cell r="D274" t="str">
            <v>Physician</v>
          </cell>
        </row>
        <row r="275">
          <cell r="D275" t="str">
            <v>Planner</v>
          </cell>
        </row>
        <row r="276">
          <cell r="D276" t="str">
            <v>Planner/Principal</v>
          </cell>
        </row>
        <row r="277">
          <cell r="D277" t="str">
            <v>Planner/Sr</v>
          </cell>
        </row>
        <row r="278">
          <cell r="D278" t="str">
            <v>Principal Investigator</v>
          </cell>
        </row>
        <row r="279">
          <cell r="D279" t="str">
            <v>Principal Investigator Manager</v>
          </cell>
        </row>
        <row r="280">
          <cell r="D280" t="str">
            <v>Printing Specialist</v>
          </cell>
        </row>
        <row r="281">
          <cell r="D281" t="str">
            <v>Procurement Analyst</v>
          </cell>
        </row>
        <row r="282">
          <cell r="D282" t="str">
            <v>Procurement Analyst/Sr</v>
          </cell>
        </row>
        <row r="283">
          <cell r="D283" t="str">
            <v>Procurement Associate</v>
          </cell>
        </row>
        <row r="284">
          <cell r="D284" t="str">
            <v>Production Assistant</v>
          </cell>
        </row>
        <row r="285">
          <cell r="D285" t="str">
            <v>Production Supervisor</v>
          </cell>
        </row>
        <row r="286">
          <cell r="D286" t="str">
            <v>Program Aide</v>
          </cell>
        </row>
        <row r="287">
          <cell r="D287" t="str">
            <v>Program Communications Coordinator</v>
          </cell>
        </row>
        <row r="288">
          <cell r="D288" t="str">
            <v>Program Communications Specialist</v>
          </cell>
        </row>
        <row r="289">
          <cell r="D289" t="str">
            <v>Program Coordinator</v>
          </cell>
        </row>
        <row r="290">
          <cell r="D290" t="str">
            <v>Program Education Aide</v>
          </cell>
        </row>
        <row r="291">
          <cell r="D291" t="str">
            <v>Program Manager 1</v>
          </cell>
        </row>
        <row r="292">
          <cell r="D292" t="str">
            <v>Program Specialist</v>
          </cell>
        </row>
        <row r="293">
          <cell r="D293" t="str">
            <v>Program Specialist/Sr</v>
          </cell>
        </row>
        <row r="294">
          <cell r="D294" t="str">
            <v>Program Supervisor</v>
          </cell>
        </row>
        <row r="295">
          <cell r="D295" t="str">
            <v>Program Technician</v>
          </cell>
        </row>
        <row r="296">
          <cell r="D296" t="str">
            <v>Project Manager Represented (6063)</v>
          </cell>
        </row>
        <row r="297">
          <cell r="D297" t="str">
            <v>Project Manager Non Represented (9063)</v>
          </cell>
        </row>
        <row r="298">
          <cell r="D298" t="str">
            <v>Property Appraiser 1</v>
          </cell>
        </row>
        <row r="299">
          <cell r="D299" t="str">
            <v>Property Appraiser 2</v>
          </cell>
        </row>
        <row r="300">
          <cell r="D300" t="str">
            <v>Property Management Specialist</v>
          </cell>
        </row>
        <row r="301">
          <cell r="D301" t="str">
            <v>Property Management Specialist/Sr</v>
          </cell>
        </row>
        <row r="302">
          <cell r="D302" t="str">
            <v>Psychiatrist</v>
          </cell>
        </row>
        <row r="303">
          <cell r="D303" t="str">
            <v>Public Affairs Coordinator</v>
          </cell>
        </row>
        <row r="304">
          <cell r="D304" t="str">
            <v>Public Health Ecologist</v>
          </cell>
        </row>
        <row r="305">
          <cell r="D305" t="str">
            <v>Public Health Vector Specialist</v>
          </cell>
        </row>
        <row r="306">
          <cell r="D306" t="str">
            <v>Public Relations Coordinator</v>
          </cell>
        </row>
        <row r="307">
          <cell r="D307" t="str">
            <v>Quality Manager</v>
          </cell>
        </row>
        <row r="308">
          <cell r="D308" t="str">
            <v>Records Administration Asst</v>
          </cell>
        </row>
        <row r="309">
          <cell r="D309" t="str">
            <v>Records Administrator</v>
          </cell>
        </row>
        <row r="310">
          <cell r="D310" t="str">
            <v>Records Technician</v>
          </cell>
        </row>
        <row r="311">
          <cell r="D311" t="str">
            <v>Research Scientist</v>
          </cell>
        </row>
        <row r="312">
          <cell r="D312" t="str">
            <v>Research/Evaluation Analyst 1</v>
          </cell>
        </row>
        <row r="313">
          <cell r="D313" t="str">
            <v>Research/Evaluation Analyst 2</v>
          </cell>
        </row>
        <row r="314">
          <cell r="D314" t="str">
            <v>Research/Evaluation Analyst, Senior Nr</v>
          </cell>
        </row>
        <row r="315">
          <cell r="D315" t="str">
            <v>Research/Evaluation Analyst/Sr</v>
          </cell>
        </row>
        <row r="316">
          <cell r="D316" t="str">
            <v>Right-Of-Way Permits Specialist</v>
          </cell>
        </row>
        <row r="317">
          <cell r="D317" t="str">
            <v>Road Operations Supervisor</v>
          </cell>
        </row>
        <row r="318">
          <cell r="D318" t="str">
            <v>SAP Developer</v>
          </cell>
        </row>
        <row r="319">
          <cell r="D319" t="str">
            <v>SAP Developer Sr</v>
          </cell>
        </row>
        <row r="320">
          <cell r="D320" t="str">
            <v>Secure Treatment Services Specialist</v>
          </cell>
        </row>
        <row r="321">
          <cell r="D321" t="str">
            <v>Sewing Specialist</v>
          </cell>
        </row>
        <row r="322">
          <cell r="D322" t="str">
            <v>Shelver/On Call</v>
          </cell>
        </row>
        <row r="323">
          <cell r="D323" t="str">
            <v>Sign Fabricator</v>
          </cell>
        </row>
        <row r="324">
          <cell r="D324" t="str">
            <v>Striper Operator</v>
          </cell>
        </row>
        <row r="325">
          <cell r="D325" t="str">
            <v>Support Enforcement Agent</v>
          </cell>
        </row>
        <row r="326">
          <cell r="D326" t="str">
            <v>Survey Specialist</v>
          </cell>
        </row>
        <row r="327">
          <cell r="D327" t="str">
            <v>Survey Supervisor</v>
          </cell>
        </row>
        <row r="328">
          <cell r="D328" t="str">
            <v>Systems Administrator</v>
          </cell>
        </row>
        <row r="329">
          <cell r="D329" t="str">
            <v>Systems Administrator/Sr</v>
          </cell>
        </row>
        <row r="330">
          <cell r="D330" t="str">
            <v>Tax Exemption Specialist</v>
          </cell>
        </row>
        <row r="331">
          <cell r="D331" t="str">
            <v>Temporary Worker</v>
          </cell>
        </row>
        <row r="332">
          <cell r="D332" t="str">
            <v>Transportation Planning Specialist</v>
          </cell>
        </row>
        <row r="333">
          <cell r="D333" t="str">
            <v>Transportation Project Specialist</v>
          </cell>
        </row>
        <row r="334">
          <cell r="D334" t="str">
            <v>Undersheriff</v>
          </cell>
        </row>
        <row r="335">
          <cell r="D335" t="str">
            <v>Veterans Services Officer</v>
          </cell>
        </row>
        <row r="336">
          <cell r="D336" t="str">
            <v>Veterinarian</v>
          </cell>
        </row>
        <row r="337">
          <cell r="D337" t="str">
            <v>Veterinary Technician</v>
          </cell>
        </row>
        <row r="338">
          <cell r="D338" t="str">
            <v>Victim Advocate</v>
          </cell>
        </row>
        <row r="339">
          <cell r="D339" t="str">
            <v>Weatherization Inspector</v>
          </cell>
        </row>
        <row r="340">
          <cell r="D340" t="str">
            <v>X-Ray Technician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s &amp; Drop Downs"/>
      <sheetName val="Variables "/>
      <sheetName val="Ext Utility "/>
      <sheetName val="Capital Cash Transfer Calc"/>
      <sheetName val="Allocation Amounts Figures"/>
      <sheetName val="Workbook Overview.Instructions"/>
      <sheetName val="Wage Table"/>
      <sheetName val="FY17 Revised"/>
      <sheetName val="1. NonPersonnel OT&amp;Premium"/>
      <sheetName val="2. Reorg Positions"/>
      <sheetName val="3. Add Temp $"/>
      <sheetName val="4. Add LDA $"/>
      <sheetName val="5. Add New Positions"/>
      <sheetName val="6.Eliminate Positions"/>
      <sheetName val="7. Chng Position FTE, JCN or $ "/>
      <sheetName val="8. Revenue "/>
      <sheetName val="Trades &amp; PM Big 3 Bldg Detail"/>
      <sheetName val=" Sample OT Calc"/>
      <sheetName val="Sample Premium Calc"/>
      <sheetName val="Sum Actual"/>
      <sheetName val="FY16 FY15 FTE by CC"/>
      <sheetName val="OT Premium Ben+Ins "/>
      <sheetName val="Fund 3505 Rev + Exp"/>
      <sheetName val="All CCs Revenue"/>
      <sheetName val="All CCs Expense"/>
      <sheetName val="902000"/>
      <sheetName val="902085"/>
      <sheetName val="902201"/>
      <sheetName val="902204"/>
      <sheetName val="902205"/>
      <sheetName val="902206"/>
      <sheetName val="902207"/>
      <sheetName val="902209"/>
      <sheetName val="902210"/>
      <sheetName val="902211"/>
      <sheetName val="902212"/>
      <sheetName val="902350"/>
      <sheetName val="902395"/>
      <sheetName val="902400"/>
      <sheetName val="902410"/>
      <sheetName val="902500"/>
      <sheetName val="902510"/>
      <sheetName val="902575"/>
      <sheetName val="Unbudgetted"/>
      <sheetName val="2015 Enhanced"/>
    </sheetNames>
    <sheetDataSet>
      <sheetData sheetId="0">
        <row r="1">
          <cell r="D1">
            <v>0</v>
          </cell>
          <cell r="G1">
            <v>0</v>
          </cell>
          <cell r="J1">
            <v>0</v>
          </cell>
        </row>
        <row r="2">
          <cell r="D2">
            <v>902000</v>
          </cell>
          <cell r="G2" t="str">
            <v>Administrative Analyst (6033)</v>
          </cell>
          <cell r="J2">
            <v>700003</v>
          </cell>
        </row>
        <row r="3">
          <cell r="D3">
            <v>902085</v>
          </cell>
          <cell r="G3" t="str">
            <v>Administrative Analyst (9006)</v>
          </cell>
          <cell r="J3">
            <v>700009</v>
          </cell>
        </row>
        <row r="4">
          <cell r="D4">
            <v>902201</v>
          </cell>
          <cell r="G4" t="str">
            <v>Administrative Analyst, Senior (9005)</v>
          </cell>
          <cell r="J4">
            <v>700146</v>
          </cell>
        </row>
        <row r="5">
          <cell r="D5">
            <v>902204</v>
          </cell>
          <cell r="G5" t="str">
            <v>Administrative Assistant (6054)</v>
          </cell>
          <cell r="J5">
            <v>700240</v>
          </cell>
        </row>
        <row r="6">
          <cell r="D6">
            <v>902205</v>
          </cell>
          <cell r="G6" t="str">
            <v>Administrative Serv Officer (9607)</v>
          </cell>
          <cell r="J6">
            <v>700254</v>
          </cell>
        </row>
        <row r="7">
          <cell r="D7">
            <v>902206</v>
          </cell>
          <cell r="G7" t="str">
            <v>Administrative Specialist (6005)</v>
          </cell>
          <cell r="J7">
            <v>700439</v>
          </cell>
        </row>
        <row r="8">
          <cell r="D8">
            <v>902207</v>
          </cell>
          <cell r="G8" t="str">
            <v>Administrative Specialist/Nr (9634)</v>
          </cell>
          <cell r="J8">
            <v>700514</v>
          </cell>
        </row>
        <row r="9">
          <cell r="D9">
            <v>902209</v>
          </cell>
          <cell r="G9" t="str">
            <v>Alarm Technician (6155)</v>
          </cell>
          <cell r="J9">
            <v>700620</v>
          </cell>
        </row>
        <row r="10">
          <cell r="D10">
            <v>902210</v>
          </cell>
          <cell r="G10" t="str">
            <v>Building Automation System Special (6122)</v>
          </cell>
          <cell r="J10">
            <v>700628</v>
          </cell>
        </row>
        <row r="11">
          <cell r="D11">
            <v>902350</v>
          </cell>
          <cell r="G11" t="str">
            <v>Carpenter (6147)</v>
          </cell>
          <cell r="J11">
            <v>700697</v>
          </cell>
        </row>
        <row r="12">
          <cell r="D12">
            <v>902395</v>
          </cell>
          <cell r="G12" t="str">
            <v>Contract Specialist (6015)</v>
          </cell>
          <cell r="J12">
            <v>700794</v>
          </cell>
        </row>
        <row r="13">
          <cell r="D13">
            <v>902400</v>
          </cell>
          <cell r="G13" t="str">
            <v>Contract Specialist/Sr (6031)</v>
          </cell>
          <cell r="J13">
            <v>700856</v>
          </cell>
        </row>
        <row r="14">
          <cell r="D14">
            <v>902410</v>
          </cell>
          <cell r="G14" t="str">
            <v>Contract Technician (6011)</v>
          </cell>
          <cell r="J14">
            <v>701137</v>
          </cell>
        </row>
        <row r="15">
          <cell r="D15">
            <v>902500</v>
          </cell>
          <cell r="G15" t="str">
            <v>County Engineer (9676)</v>
          </cell>
          <cell r="J15">
            <v>701248</v>
          </cell>
        </row>
        <row r="16">
          <cell r="D16">
            <v>902515</v>
          </cell>
          <cell r="G16" t="str">
            <v>Data Analyst (6073)</v>
          </cell>
          <cell r="J16">
            <v>701512</v>
          </cell>
        </row>
        <row r="17">
          <cell r="D17">
            <v>902575</v>
          </cell>
          <cell r="G17" t="str">
            <v>Data Analyst/Sr (6456)</v>
          </cell>
          <cell r="J17">
            <v>701534</v>
          </cell>
        </row>
        <row r="18">
          <cell r="D18">
            <v>902211</v>
          </cell>
          <cell r="G18" t="str">
            <v>Data Technician (6074)</v>
          </cell>
          <cell r="J18">
            <v>701672</v>
          </cell>
        </row>
        <row r="19">
          <cell r="D19">
            <v>902212</v>
          </cell>
          <cell r="G19" t="str">
            <v>Deputy Director (9619)</v>
          </cell>
          <cell r="J19">
            <v>701747</v>
          </cell>
        </row>
        <row r="20">
          <cell r="D20">
            <v>902510</v>
          </cell>
          <cell r="G20" t="str">
            <v>Division Director 1 (9601)</v>
          </cell>
          <cell r="J20">
            <v>701754</v>
          </cell>
        </row>
        <row r="21">
          <cell r="G21" t="str">
            <v>Division Director 2 (9602)</v>
          </cell>
          <cell r="J21">
            <v>701759</v>
          </cell>
        </row>
        <row r="22">
          <cell r="G22" t="str">
            <v>Electrician (3061)</v>
          </cell>
          <cell r="J22">
            <v>702119</v>
          </cell>
        </row>
        <row r="23">
          <cell r="G23" t="str">
            <v>Electronic Technician (6143)</v>
          </cell>
          <cell r="J23">
            <v>702279</v>
          </cell>
        </row>
        <row r="24">
          <cell r="G24" t="str">
            <v>Electronic Technician Asst (6142)</v>
          </cell>
          <cell r="J24">
            <v>702389</v>
          </cell>
        </row>
        <row r="25">
          <cell r="G25" t="str">
            <v>Electronic Technician/Chief (6144)</v>
          </cell>
          <cell r="J25">
            <v>702767</v>
          </cell>
        </row>
        <row r="26">
          <cell r="G26" t="str">
            <v>Engineer 1(Intern) (6235)</v>
          </cell>
          <cell r="J26">
            <v>702890</v>
          </cell>
        </row>
        <row r="27">
          <cell r="G27" t="str">
            <v>Engineer 2 (6236)</v>
          </cell>
          <cell r="J27">
            <v>702893</v>
          </cell>
        </row>
        <row r="28">
          <cell r="G28" t="str">
            <v>Engineer 3 (6311)</v>
          </cell>
          <cell r="J28">
            <v>703059</v>
          </cell>
        </row>
        <row r="29">
          <cell r="G29" t="str">
            <v>Engineer 3 (6311)</v>
          </cell>
          <cell r="J29">
            <v>703063</v>
          </cell>
        </row>
        <row r="30">
          <cell r="G30" t="str">
            <v>Executive Advisor (9711)</v>
          </cell>
          <cell r="J30">
            <v>703116</v>
          </cell>
        </row>
        <row r="31">
          <cell r="G31" t="str">
            <v>Fac Maint Dispatch/Scheduler (6097)</v>
          </cell>
          <cell r="J31">
            <v>703241</v>
          </cell>
        </row>
        <row r="32">
          <cell r="G32" t="str">
            <v>Facilities &amp; Property Mgnt Division Dir (9679)</v>
          </cell>
          <cell r="J32">
            <v>703870</v>
          </cell>
        </row>
        <row r="33">
          <cell r="G33" t="str">
            <v>Facilities Specialist 1 (6010)</v>
          </cell>
          <cell r="J33">
            <v>703890</v>
          </cell>
        </row>
        <row r="34">
          <cell r="G34" t="str">
            <v>Facilities Specialist 2 (6017)</v>
          </cell>
          <cell r="J34">
            <v>703915</v>
          </cell>
        </row>
        <row r="35">
          <cell r="G35" t="str">
            <v>Facilities Specialist 3 (6016)</v>
          </cell>
          <cell r="J35">
            <v>703918</v>
          </cell>
        </row>
        <row r="36">
          <cell r="G36" t="str">
            <v>Facilities Strategic Plan &amp; Proj Mgr (9149)</v>
          </cell>
          <cell r="J36">
            <v>703921</v>
          </cell>
        </row>
        <row r="37">
          <cell r="G37" t="str">
            <v>Finance Specialist/Sr (6032)</v>
          </cell>
          <cell r="J37">
            <v>703973</v>
          </cell>
        </row>
        <row r="38">
          <cell r="G38" t="str">
            <v>HVAC Assistant (6123)</v>
          </cell>
          <cell r="J38">
            <v>704119</v>
          </cell>
        </row>
        <row r="39">
          <cell r="G39" t="str">
            <v>HVAC Engineer (6121)</v>
          </cell>
          <cell r="J39">
            <v>704415</v>
          </cell>
        </row>
        <row r="40">
          <cell r="G40" t="str">
            <v>Lighting Technician (6100)</v>
          </cell>
          <cell r="J40">
            <v>704417</v>
          </cell>
        </row>
        <row r="41">
          <cell r="G41" t="str">
            <v>Locksmith (6149)</v>
          </cell>
          <cell r="J41">
            <v>704472</v>
          </cell>
        </row>
        <row r="42">
          <cell r="G42" t="str">
            <v>Management Assistant (9710)</v>
          </cell>
          <cell r="J42">
            <v>704512</v>
          </cell>
        </row>
        <row r="43">
          <cell r="G43" t="str">
            <v>Manager 2 (9364)</v>
          </cell>
          <cell r="J43">
            <v>704514</v>
          </cell>
        </row>
        <row r="44">
          <cell r="G44" t="str">
            <v>Manager, Sr (9365)</v>
          </cell>
          <cell r="J44">
            <v>704819</v>
          </cell>
        </row>
        <row r="45">
          <cell r="G45" t="str">
            <v>Office Assist 2/NR (9011)</v>
          </cell>
          <cell r="J45">
            <v>704837</v>
          </cell>
        </row>
        <row r="46">
          <cell r="G46" t="str">
            <v>Office Assistant 1 (6000)</v>
          </cell>
          <cell r="J46">
            <v>704867</v>
          </cell>
        </row>
        <row r="47">
          <cell r="G47" t="str">
            <v>Office Assistant 2 (6001)</v>
          </cell>
          <cell r="J47">
            <v>705063</v>
          </cell>
        </row>
        <row r="48">
          <cell r="G48" t="str">
            <v>Office Assistant SR/NR (9636)</v>
          </cell>
          <cell r="J48">
            <v>705078</v>
          </cell>
        </row>
        <row r="49">
          <cell r="G49" t="str">
            <v>Office Assistant/Sr (6002)</v>
          </cell>
          <cell r="J49">
            <v>705146</v>
          </cell>
        </row>
        <row r="50">
          <cell r="G50" t="str">
            <v>Operations Administrator (9720)</v>
          </cell>
          <cell r="J50">
            <v>705207</v>
          </cell>
        </row>
        <row r="51">
          <cell r="G51" t="str">
            <v>Operations Supervisor (9025)</v>
          </cell>
          <cell r="J51">
            <v>705228</v>
          </cell>
        </row>
        <row r="52">
          <cell r="G52" t="str">
            <v>Program Coordinator (6022)</v>
          </cell>
          <cell r="J52">
            <v>705277</v>
          </cell>
        </row>
        <row r="53">
          <cell r="G53" t="str">
            <v>Program Manager 1 (9615)</v>
          </cell>
          <cell r="J53">
            <v>705289</v>
          </cell>
        </row>
        <row r="54">
          <cell r="G54" t="str">
            <v>Program Specialist (6021)</v>
          </cell>
          <cell r="J54">
            <v>705370</v>
          </cell>
        </row>
        <row r="55">
          <cell r="G55" t="str">
            <v>Program Specialist/Sr (6088)</v>
          </cell>
          <cell r="J55">
            <v>705378</v>
          </cell>
        </row>
        <row r="56">
          <cell r="G56" t="str">
            <v>Program Supervisor (9361)</v>
          </cell>
          <cell r="J56">
            <v>705379</v>
          </cell>
        </row>
        <row r="57">
          <cell r="G57" t="str">
            <v>Program Technician (6020)</v>
          </cell>
          <cell r="J57">
            <v>705385</v>
          </cell>
        </row>
        <row r="58">
          <cell r="G58" t="str">
            <v>Project Manager (6063)</v>
          </cell>
          <cell r="J58">
            <v>705443</v>
          </cell>
        </row>
        <row r="59">
          <cell r="G59" t="str">
            <v>Project Manager (9063)</v>
          </cell>
          <cell r="J59">
            <v>705573</v>
          </cell>
        </row>
        <row r="60">
          <cell r="G60" t="str">
            <v>Property Management Specialist (6113)</v>
          </cell>
          <cell r="J60">
            <v>705691</v>
          </cell>
        </row>
        <row r="61">
          <cell r="G61" t="str">
            <v>Property Management Specialist/Sr (6114)</v>
          </cell>
          <cell r="J61">
            <v>705751</v>
          </cell>
        </row>
        <row r="62">
          <cell r="J62">
            <v>705794</v>
          </cell>
        </row>
        <row r="63">
          <cell r="J63">
            <v>705903</v>
          </cell>
        </row>
        <row r="64">
          <cell r="J64">
            <v>706048</v>
          </cell>
        </row>
        <row r="65">
          <cell r="J65">
            <v>706054</v>
          </cell>
        </row>
        <row r="66">
          <cell r="J66">
            <v>706068</v>
          </cell>
        </row>
        <row r="67">
          <cell r="J67">
            <v>706138</v>
          </cell>
        </row>
        <row r="68">
          <cell r="J68">
            <v>706215</v>
          </cell>
        </row>
        <row r="69">
          <cell r="J69">
            <v>706243</v>
          </cell>
        </row>
        <row r="70">
          <cell r="J70">
            <v>706246</v>
          </cell>
        </row>
        <row r="71">
          <cell r="J71">
            <v>706248</v>
          </cell>
        </row>
        <row r="72">
          <cell r="J72">
            <v>706820</v>
          </cell>
        </row>
        <row r="73">
          <cell r="J73">
            <v>706821</v>
          </cell>
        </row>
        <row r="74">
          <cell r="J74">
            <v>706822</v>
          </cell>
        </row>
        <row r="75">
          <cell r="J75">
            <v>706936</v>
          </cell>
        </row>
        <row r="76">
          <cell r="J76">
            <v>707122</v>
          </cell>
        </row>
        <row r="77">
          <cell r="J77">
            <v>707211</v>
          </cell>
        </row>
        <row r="78">
          <cell r="J78">
            <v>707807</v>
          </cell>
        </row>
        <row r="79">
          <cell r="J79">
            <v>708312</v>
          </cell>
        </row>
        <row r="80">
          <cell r="J80">
            <v>710013</v>
          </cell>
        </row>
        <row r="81">
          <cell r="J81">
            <v>710033</v>
          </cell>
        </row>
        <row r="82">
          <cell r="J82">
            <v>710034</v>
          </cell>
        </row>
        <row r="83">
          <cell r="J83">
            <v>711401</v>
          </cell>
        </row>
        <row r="84">
          <cell r="J84">
            <v>712710</v>
          </cell>
        </row>
        <row r="85">
          <cell r="J85">
            <v>714564</v>
          </cell>
        </row>
        <row r="86">
          <cell r="J86">
            <v>715624</v>
          </cell>
        </row>
        <row r="87">
          <cell r="J87">
            <v>715721</v>
          </cell>
        </row>
        <row r="88">
          <cell r="J88">
            <v>716131</v>
          </cell>
        </row>
        <row r="89">
          <cell r="J89">
            <v>716201</v>
          </cell>
        </row>
        <row r="90">
          <cell r="J90">
            <v>716282</v>
          </cell>
        </row>
        <row r="91">
          <cell r="J91">
            <v>716283</v>
          </cell>
        </row>
        <row r="92">
          <cell r="J92">
            <v>716574</v>
          </cell>
        </row>
        <row r="93">
          <cell r="J93">
            <v>716672</v>
          </cell>
        </row>
        <row r="94">
          <cell r="J94">
            <v>716676</v>
          </cell>
        </row>
        <row r="95">
          <cell r="J95">
            <v>716677</v>
          </cell>
        </row>
        <row r="96">
          <cell r="J96">
            <v>716678</v>
          </cell>
        </row>
        <row r="97">
          <cell r="J97" t="str">
            <v>717286-2</v>
          </cell>
        </row>
        <row r="98">
          <cell r="J98">
            <v>717451</v>
          </cell>
        </row>
        <row r="99">
          <cell r="J99">
            <v>717452</v>
          </cell>
        </row>
        <row r="100">
          <cell r="J100">
            <v>717453</v>
          </cell>
        </row>
        <row r="101">
          <cell r="J101">
            <v>717454</v>
          </cell>
        </row>
        <row r="102">
          <cell r="J102">
            <v>718401</v>
          </cell>
        </row>
        <row r="103">
          <cell r="J103">
            <v>718402</v>
          </cell>
        </row>
        <row r="104">
          <cell r="J104">
            <v>718403</v>
          </cell>
        </row>
        <row r="105">
          <cell r="J105">
            <v>718404</v>
          </cell>
        </row>
        <row r="106">
          <cell r="J106">
            <v>718405</v>
          </cell>
        </row>
        <row r="107">
          <cell r="J107">
            <v>718406</v>
          </cell>
        </row>
        <row r="108">
          <cell r="J108">
            <v>718407</v>
          </cell>
        </row>
        <row r="109">
          <cell r="J109">
            <v>718408</v>
          </cell>
        </row>
        <row r="110">
          <cell r="J110">
            <v>718409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51"/>
  <sheetViews>
    <sheetView showGridLines="0" tabSelected="1" zoomScale="80" zoomScaleNormal="80" workbookViewId="0">
      <selection activeCell="C12" sqref="C12"/>
    </sheetView>
  </sheetViews>
  <sheetFormatPr defaultRowHeight="15" x14ac:dyDescent="0.25"/>
  <cols>
    <col min="1" max="1" width="58" customWidth="1"/>
    <col min="2" max="2" width="17.5703125" customWidth="1"/>
    <col min="3" max="3" width="15.140625" customWidth="1"/>
    <col min="4" max="4" width="14.7109375" customWidth="1"/>
    <col min="5" max="5" width="14.85546875" customWidth="1"/>
    <col min="6" max="6" width="14.7109375" customWidth="1"/>
    <col min="7" max="7" width="14.85546875" customWidth="1"/>
    <col min="8" max="8" width="16.85546875" customWidth="1"/>
    <col min="9" max="9" width="15.85546875" customWidth="1"/>
    <col min="10" max="10" width="16.7109375" customWidth="1"/>
    <col min="11" max="12" width="16.5703125" customWidth="1"/>
    <col min="13" max="15" width="17.5703125" customWidth="1"/>
    <col min="16" max="16" width="18.85546875" bestFit="1" customWidth="1"/>
    <col min="17" max="17" width="17" style="13" customWidth="1"/>
    <col min="18" max="18" width="2.28515625" style="13" customWidth="1"/>
    <col min="19" max="19" width="13.28515625" style="13" customWidth="1"/>
    <col min="20" max="21" width="9.140625" style="13"/>
    <col min="22" max="22" width="9.7109375" style="13" bestFit="1" customWidth="1"/>
    <col min="23" max="179" width="9.140625" style="13"/>
    <col min="180" max="262" width="9.140625" style="9"/>
  </cols>
  <sheetData>
    <row r="1" spans="1:28" ht="27" thickBot="1" x14ac:dyDescent="0.45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10"/>
      <c r="R1" s="11"/>
      <c r="S1" s="10"/>
      <c r="T1" s="12"/>
      <c r="U1" s="12"/>
      <c r="V1" s="12"/>
      <c r="W1" s="12"/>
      <c r="X1" s="12"/>
      <c r="Y1" s="12"/>
      <c r="Z1" s="12"/>
      <c r="AA1" s="12"/>
      <c r="AB1" s="12"/>
    </row>
    <row r="2" spans="1:28" ht="49.5" customHeight="1" thickBot="1" x14ac:dyDescent="0.3">
      <c r="A2" s="33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4"/>
      <c r="R2" s="14"/>
      <c r="S2" s="14"/>
      <c r="T2" s="12"/>
      <c r="U2" s="12"/>
      <c r="V2" s="12"/>
      <c r="W2" s="12"/>
      <c r="X2" s="12"/>
      <c r="Y2" s="12"/>
      <c r="Z2" s="12"/>
      <c r="AA2" s="12"/>
      <c r="AB2" s="12"/>
    </row>
    <row r="3" spans="1:28" ht="30" customHeight="1" thickBot="1" x14ac:dyDescent="0.3">
      <c r="A3" s="2" t="s">
        <v>15</v>
      </c>
      <c r="B3" s="8">
        <v>168867.36325667994</v>
      </c>
      <c r="C3" s="8">
        <v>302335.63167191931</v>
      </c>
      <c r="D3" s="8">
        <v>1129783.11746849</v>
      </c>
      <c r="E3" s="8">
        <v>710997.14271424012</v>
      </c>
      <c r="F3" s="8">
        <v>210106.59999999998</v>
      </c>
      <c r="G3" s="8">
        <v>220267.0734877676</v>
      </c>
      <c r="H3" s="8">
        <v>2041900.5934500992</v>
      </c>
      <c r="I3" s="8">
        <v>365802.4</v>
      </c>
      <c r="J3" s="8">
        <v>335485.83808543859</v>
      </c>
      <c r="K3" s="8">
        <v>123102.45473436761</v>
      </c>
      <c r="L3" s="8">
        <v>57982</v>
      </c>
      <c r="M3" s="8">
        <v>0</v>
      </c>
      <c r="N3" s="8">
        <v>0</v>
      </c>
      <c r="O3" s="8">
        <v>14408.491472305426</v>
      </c>
      <c r="P3" s="8">
        <f>SUM(B3:O3)</f>
        <v>5681038.7063413085</v>
      </c>
      <c r="Q3" s="15"/>
      <c r="R3" s="15"/>
      <c r="S3" s="15"/>
      <c r="T3" s="12"/>
      <c r="U3" s="12"/>
      <c r="V3" s="12"/>
      <c r="W3" s="12"/>
      <c r="X3" s="12"/>
      <c r="Y3" s="12"/>
      <c r="Z3" s="12"/>
      <c r="AA3" s="12"/>
      <c r="AB3" s="12"/>
    </row>
    <row r="4" spans="1:28" ht="30" customHeight="1" thickBot="1" x14ac:dyDescent="0.3">
      <c r="A4" s="2" t="s">
        <v>16</v>
      </c>
      <c r="B4" s="8">
        <v>1215711.1856866009</v>
      </c>
      <c r="C4" s="8">
        <v>2903326.5281264549</v>
      </c>
      <c r="D4" s="8">
        <v>9765647.0706591196</v>
      </c>
      <c r="E4" s="8">
        <v>8001734.1477865661</v>
      </c>
      <c r="F4" s="8">
        <v>4075491.7098859763</v>
      </c>
      <c r="G4" s="8">
        <v>3251470.2334220298</v>
      </c>
      <c r="H4" s="8">
        <v>19951102.048345592</v>
      </c>
      <c r="I4" s="8">
        <v>8409716.0360463187</v>
      </c>
      <c r="J4" s="8">
        <v>5529759.5108363666</v>
      </c>
      <c r="K4" s="8">
        <v>1355981.6887590652</v>
      </c>
      <c r="L4" s="8">
        <f>546716+61376</f>
        <v>608092</v>
      </c>
      <c r="M4" s="8">
        <v>792632.49569627934</v>
      </c>
      <c r="N4" s="8">
        <v>0</v>
      </c>
      <c r="O4" s="8">
        <v>0</v>
      </c>
      <c r="P4" s="8">
        <f t="shared" ref="P4:P10" si="0">SUM(B4:O4)</f>
        <v>65860664.655250363</v>
      </c>
      <c r="Q4" s="15"/>
      <c r="R4" s="15"/>
      <c r="S4" s="15"/>
      <c r="T4" s="12"/>
      <c r="U4" s="12"/>
      <c r="V4" s="12"/>
      <c r="W4" s="12"/>
      <c r="X4" s="12"/>
      <c r="Y4" s="12"/>
      <c r="Z4" s="12"/>
      <c r="AA4" s="12"/>
      <c r="AB4" s="12"/>
    </row>
    <row r="5" spans="1:28" ht="30" customHeight="1" thickBot="1" x14ac:dyDescent="0.3">
      <c r="A5" s="2" t="s">
        <v>17</v>
      </c>
      <c r="B5" s="8">
        <v>102207.0694412</v>
      </c>
      <c r="C5" s="8">
        <v>1194058.7853665</v>
      </c>
      <c r="D5" s="8">
        <v>309206.13911000005</v>
      </c>
      <c r="E5" s="8">
        <v>774982.66281220014</v>
      </c>
      <c r="F5" s="8">
        <v>0</v>
      </c>
      <c r="G5" s="8">
        <v>1882075.8196727005</v>
      </c>
      <c r="H5" s="8">
        <v>425343.8614831001</v>
      </c>
      <c r="I5" s="8">
        <v>154386.85834870001</v>
      </c>
      <c r="J5" s="8">
        <v>3397082.136087202</v>
      </c>
      <c r="K5" s="8">
        <v>69180.334337399996</v>
      </c>
      <c r="L5" s="8">
        <v>0</v>
      </c>
      <c r="M5" s="8">
        <v>0</v>
      </c>
      <c r="N5" s="8">
        <v>0</v>
      </c>
      <c r="O5" s="8">
        <v>0</v>
      </c>
      <c r="P5" s="8">
        <f t="shared" si="0"/>
        <v>8308523.6666590031</v>
      </c>
      <c r="Q5" s="15"/>
      <c r="R5" s="15"/>
      <c r="S5" s="15"/>
      <c r="T5" s="12"/>
      <c r="U5" s="12"/>
      <c r="V5" s="12"/>
      <c r="W5" s="12"/>
      <c r="X5" s="12"/>
      <c r="Y5" s="12"/>
      <c r="Z5" s="12"/>
      <c r="AA5" s="12"/>
      <c r="AB5" s="12"/>
    </row>
    <row r="6" spans="1:28" ht="30" customHeight="1" thickBot="1" x14ac:dyDescent="0.3">
      <c r="A6" s="2" t="s">
        <v>18</v>
      </c>
      <c r="B6" s="8">
        <v>15408</v>
      </c>
      <c r="C6" s="8">
        <v>27126</v>
      </c>
      <c r="D6" s="8">
        <v>727355</v>
      </c>
      <c r="E6" s="8">
        <v>16658</v>
      </c>
      <c r="F6" s="8">
        <v>30120</v>
      </c>
      <c r="G6" s="8">
        <v>43066</v>
      </c>
      <c r="H6" s="8">
        <v>337483</v>
      </c>
      <c r="I6" s="8">
        <v>2214</v>
      </c>
      <c r="J6" s="8">
        <v>2781</v>
      </c>
      <c r="K6" s="8">
        <v>57980</v>
      </c>
      <c r="L6" s="8">
        <v>2167</v>
      </c>
      <c r="M6" s="8">
        <v>0</v>
      </c>
      <c r="N6" s="8">
        <v>0</v>
      </c>
      <c r="O6" s="8">
        <v>0</v>
      </c>
      <c r="P6" s="8">
        <f t="shared" si="0"/>
        <v>1262358</v>
      </c>
      <c r="Q6" s="15"/>
      <c r="R6" s="15"/>
      <c r="S6" s="15"/>
      <c r="T6" s="12"/>
      <c r="U6" s="12"/>
      <c r="V6" s="12"/>
      <c r="W6" s="12"/>
      <c r="X6" s="12"/>
      <c r="Y6" s="12"/>
      <c r="Z6" s="12"/>
      <c r="AA6" s="12"/>
      <c r="AB6" s="12"/>
    </row>
    <row r="7" spans="1:28" ht="30" customHeight="1" thickBot="1" x14ac:dyDescent="0.3">
      <c r="A7" s="2" t="s">
        <v>19</v>
      </c>
      <c r="B7" s="8">
        <v>2320931.2464848035</v>
      </c>
      <c r="C7" s="8">
        <v>2681994.7441987321</v>
      </c>
      <c r="D7" s="8">
        <v>5236224.2075214004</v>
      </c>
      <c r="E7" s="8">
        <v>5497048.8908810038</v>
      </c>
      <c r="F7" s="8">
        <v>1440736.4610742098</v>
      </c>
      <c r="G7" s="8">
        <v>2681636.2761890101</v>
      </c>
      <c r="H7" s="8">
        <v>11413543.765633916</v>
      </c>
      <c r="I7" s="8">
        <v>8828402.724362148</v>
      </c>
      <c r="J7" s="8">
        <v>12623318.895593589</v>
      </c>
      <c r="K7" s="8">
        <v>11809739.372719441</v>
      </c>
      <c r="L7" s="8">
        <v>2506137.2415223671</v>
      </c>
      <c r="M7" s="8">
        <v>0</v>
      </c>
      <c r="N7" s="8">
        <v>14361.017437513314</v>
      </c>
      <c r="O7" s="8">
        <v>0</v>
      </c>
      <c r="P7" s="8">
        <f t="shared" si="0"/>
        <v>67054074.843618125</v>
      </c>
      <c r="Q7" s="15"/>
      <c r="R7" s="15"/>
      <c r="S7" s="15"/>
      <c r="T7" s="12"/>
      <c r="U7" s="12"/>
      <c r="V7" s="12"/>
      <c r="W7" s="12"/>
      <c r="X7" s="12"/>
      <c r="Y7" s="12"/>
      <c r="Z7" s="12"/>
      <c r="AA7" s="12"/>
      <c r="AB7" s="12"/>
    </row>
    <row r="8" spans="1:28" ht="30" customHeight="1" thickBot="1" x14ac:dyDescent="0.3">
      <c r="A8" s="2" t="s">
        <v>20</v>
      </c>
      <c r="B8" s="8">
        <v>50416.080408568479</v>
      </c>
      <c r="C8" s="8">
        <v>78598.180177136848</v>
      </c>
      <c r="D8" s="8">
        <v>675085.47485781752</v>
      </c>
      <c r="E8" s="8">
        <v>529322.04310342413</v>
      </c>
      <c r="F8" s="8">
        <v>119984.24164570177</v>
      </c>
      <c r="G8" s="8">
        <v>26159.446201000439</v>
      </c>
      <c r="H8" s="8">
        <v>2729711.9931555423</v>
      </c>
      <c r="I8" s="8">
        <v>525566.64</v>
      </c>
      <c r="J8" s="8">
        <v>233190.23686501628</v>
      </c>
      <c r="K8" s="8">
        <v>301644.07230213523</v>
      </c>
      <c r="L8" s="8">
        <v>0</v>
      </c>
      <c r="M8" s="8">
        <v>0</v>
      </c>
      <c r="N8" s="8">
        <v>52.898014544933261</v>
      </c>
      <c r="O8" s="8">
        <v>0</v>
      </c>
      <c r="P8" s="8">
        <f t="shared" si="0"/>
        <v>5269731.3067308879</v>
      </c>
      <c r="Q8" s="15"/>
      <c r="R8" s="15"/>
      <c r="S8" s="15"/>
      <c r="T8" s="12"/>
      <c r="U8" s="12"/>
      <c r="V8" s="12"/>
      <c r="W8" s="12"/>
      <c r="X8" s="12"/>
      <c r="Y8" s="12"/>
      <c r="Z8" s="12"/>
      <c r="AA8" s="12"/>
      <c r="AB8" s="12"/>
    </row>
    <row r="9" spans="1:28" ht="30" customHeight="1" thickBot="1" x14ac:dyDescent="0.3">
      <c r="A9" s="2" t="s">
        <v>21</v>
      </c>
      <c r="B9" s="8">
        <v>119312.19538861749</v>
      </c>
      <c r="C9" s="8">
        <v>81921.284106718274</v>
      </c>
      <c r="D9" s="8">
        <v>160986.20092696935</v>
      </c>
      <c r="E9" s="8">
        <v>75154.217183089058</v>
      </c>
      <c r="F9" s="8">
        <v>316925.15308126132</v>
      </c>
      <c r="G9" s="8">
        <v>103849.49820708923</v>
      </c>
      <c r="H9" s="8">
        <v>729702.40330345894</v>
      </c>
      <c r="I9" s="8">
        <v>8591.844872195079</v>
      </c>
      <c r="J9" s="8">
        <v>116100.3066720775</v>
      </c>
      <c r="K9" s="8">
        <v>44885.455386328285</v>
      </c>
      <c r="L9" s="8">
        <v>114095.50341619509</v>
      </c>
      <c r="M9" s="8">
        <v>0</v>
      </c>
      <c r="N9" s="8">
        <v>0</v>
      </c>
      <c r="O9" s="8">
        <v>0</v>
      </c>
      <c r="P9" s="8">
        <f t="shared" si="0"/>
        <v>1871524.0625439996</v>
      </c>
      <c r="Q9" s="15"/>
      <c r="R9" s="15"/>
      <c r="S9" s="15"/>
      <c r="T9" s="12"/>
      <c r="U9" s="12"/>
      <c r="V9" s="16"/>
      <c r="W9" s="12"/>
      <c r="X9" s="12"/>
      <c r="Y9" s="12"/>
      <c r="Z9" s="12"/>
      <c r="AA9" s="12"/>
      <c r="AB9" s="12"/>
    </row>
    <row r="10" spans="1:28" ht="30" customHeight="1" thickBot="1" x14ac:dyDescent="0.3">
      <c r="A10" s="2" t="s">
        <v>29</v>
      </c>
      <c r="B10" s="8">
        <v>373325.28684817802</v>
      </c>
      <c r="C10" s="8">
        <v>35526.906629807934</v>
      </c>
      <c r="D10" s="8">
        <v>387558.6491872638</v>
      </c>
      <c r="E10" s="8">
        <v>444414.27956448798</v>
      </c>
      <c r="F10" s="8">
        <v>89692.29535071885</v>
      </c>
      <c r="G10" s="8">
        <v>53231.155024686399</v>
      </c>
      <c r="H10" s="8">
        <v>415597.24595670553</v>
      </c>
      <c r="I10" s="8">
        <v>38587.153958371615</v>
      </c>
      <c r="J10" s="8">
        <v>198063.90011661741</v>
      </c>
      <c r="K10" s="8">
        <v>60251.127363162261</v>
      </c>
      <c r="L10" s="8">
        <v>1616</v>
      </c>
      <c r="M10" s="8">
        <v>0</v>
      </c>
      <c r="N10" s="8">
        <v>0</v>
      </c>
      <c r="O10" s="8">
        <v>0</v>
      </c>
      <c r="P10" s="8">
        <f t="shared" si="0"/>
        <v>2097863.9999999995</v>
      </c>
      <c r="Q10" s="15"/>
      <c r="R10" s="15"/>
      <c r="S10" s="15"/>
      <c r="T10" s="12"/>
      <c r="U10" s="12"/>
      <c r="V10" s="16"/>
      <c r="W10" s="12"/>
      <c r="X10" s="12"/>
      <c r="Y10" s="12"/>
      <c r="Z10" s="12"/>
      <c r="AA10" s="12"/>
      <c r="AB10" s="12"/>
    </row>
    <row r="11" spans="1:28" ht="30" customHeight="1" thickBot="1" x14ac:dyDescent="0.3">
      <c r="A11" s="6" t="s">
        <v>14</v>
      </c>
      <c r="B11" s="23">
        <f t="shared" ref="B11:P11" si="1">SUM(B3:B10)</f>
        <v>4366178.4275146481</v>
      </c>
      <c r="C11" s="23">
        <f t="shared" si="1"/>
        <v>7304888.0602772702</v>
      </c>
      <c r="D11" s="23">
        <f t="shared" si="1"/>
        <v>18391845.859731063</v>
      </c>
      <c r="E11" s="23">
        <f t="shared" si="1"/>
        <v>16050311.384045012</v>
      </c>
      <c r="F11" s="23">
        <f t="shared" si="1"/>
        <v>6283056.4610378686</v>
      </c>
      <c r="G11" s="23">
        <f t="shared" si="1"/>
        <v>8261755.502204285</v>
      </c>
      <c r="H11" s="23">
        <f t="shared" si="1"/>
        <v>38044384.911328413</v>
      </c>
      <c r="I11" s="23">
        <f t="shared" si="1"/>
        <v>18333267.657587733</v>
      </c>
      <c r="J11" s="23">
        <f t="shared" si="1"/>
        <v>22435781.824256312</v>
      </c>
      <c r="K11" s="23">
        <f t="shared" si="1"/>
        <v>13822764.505601898</v>
      </c>
      <c r="L11" s="23">
        <f t="shared" si="1"/>
        <v>3290089.7449385622</v>
      </c>
      <c r="M11" s="23">
        <f t="shared" si="1"/>
        <v>792632.49569627934</v>
      </c>
      <c r="N11" s="23">
        <f t="shared" si="1"/>
        <v>14413.915452058247</v>
      </c>
      <c r="O11" s="23">
        <f t="shared" si="1"/>
        <v>14408.491472305426</v>
      </c>
      <c r="P11" s="23">
        <f t="shared" si="1"/>
        <v>157405779.24114367</v>
      </c>
      <c r="Q11" s="15"/>
      <c r="R11" s="15"/>
      <c r="S11" s="15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65.25" thickTop="1" x14ac:dyDescent="0.25">
      <c r="A12" s="20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2"/>
      <c r="P13" s="21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27" thickBot="1" x14ac:dyDescent="0.45">
      <c r="A14" s="37" t="s">
        <v>23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46.5" customHeight="1" thickBot="1" x14ac:dyDescent="0.3">
      <c r="A15" s="33" t="s">
        <v>24</v>
      </c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8</v>
      </c>
      <c r="K15" s="1" t="s">
        <v>9</v>
      </c>
      <c r="L15" s="1" t="s">
        <v>10</v>
      </c>
      <c r="M15" s="1" t="s">
        <v>11</v>
      </c>
      <c r="N15" s="1" t="s">
        <v>12</v>
      </c>
      <c r="O15" s="1" t="s">
        <v>13</v>
      </c>
      <c r="P15" s="1" t="s">
        <v>14</v>
      </c>
      <c r="Q15" s="14"/>
      <c r="R15" s="14"/>
      <c r="S15" s="14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27" customHeight="1" thickBot="1" x14ac:dyDescent="0.3">
      <c r="A16" s="2" t="s">
        <v>15</v>
      </c>
      <c r="B16" s="3">
        <f>140450+0</f>
        <v>140450</v>
      </c>
      <c r="C16" s="3">
        <f>122064+95096</f>
        <v>217160</v>
      </c>
      <c r="D16" s="3">
        <f>518843+388847</f>
        <v>907690</v>
      </c>
      <c r="E16" s="3">
        <f>378758+298335</f>
        <v>677093</v>
      </c>
      <c r="F16" s="3">
        <f>152073+78354</f>
        <v>230427</v>
      </c>
      <c r="G16" s="3">
        <f>119244+88020</f>
        <v>207264</v>
      </c>
      <c r="H16" s="3">
        <f>1087958+645355</f>
        <v>1733313</v>
      </c>
      <c r="I16" s="3">
        <f>243533+89626</f>
        <v>333159</v>
      </c>
      <c r="J16" s="3">
        <f>266382+0</f>
        <v>266382</v>
      </c>
      <c r="K16" s="3">
        <f>78197+48123</f>
        <v>126320</v>
      </c>
      <c r="L16" s="3">
        <f>23771+25846</f>
        <v>49617</v>
      </c>
      <c r="M16" s="3">
        <v>0</v>
      </c>
      <c r="N16" s="3">
        <v>0</v>
      </c>
      <c r="O16" s="3">
        <v>144328</v>
      </c>
      <c r="P16" s="3">
        <f>SUM(B16:O16)</f>
        <v>5033203</v>
      </c>
      <c r="Q16" s="15"/>
      <c r="R16" s="15"/>
      <c r="S16" s="15"/>
      <c r="T16" s="12"/>
      <c r="U16" s="12"/>
      <c r="V16" s="12"/>
      <c r="W16" s="12"/>
      <c r="X16" s="12"/>
      <c r="Y16" s="12"/>
      <c r="Z16" s="12"/>
      <c r="AA16" s="12"/>
      <c r="AB16" s="12"/>
    </row>
    <row r="17" spans="1:262" ht="30.75" customHeight="1" thickBot="1" x14ac:dyDescent="0.3">
      <c r="A17" s="2" t="s">
        <v>16</v>
      </c>
      <c r="B17" s="3">
        <f>748463+290985</f>
        <v>1039448</v>
      </c>
      <c r="C17" s="3">
        <f>2745593+65159</f>
        <v>2810752</v>
      </c>
      <c r="D17" s="3">
        <f>8195330+939856</f>
        <v>9135186</v>
      </c>
      <c r="E17" s="3">
        <f>6794030+739229</f>
        <v>7533259</v>
      </c>
      <c r="F17" s="3">
        <f>3467038+352038</f>
        <v>3819076</v>
      </c>
      <c r="G17" s="3">
        <f>2733123+293771</f>
        <v>3026894</v>
      </c>
      <c r="H17" s="3">
        <f>16694725+2078989</f>
        <v>18773714</v>
      </c>
      <c r="I17" s="3">
        <f>7014737+745147</f>
        <v>7759884</v>
      </c>
      <c r="J17" s="3">
        <f>4248561+1116967</f>
        <v>5365528</v>
      </c>
      <c r="K17" s="3">
        <f>1151008+100251</f>
        <v>1251259</v>
      </c>
      <c r="L17" s="3">
        <f>315305+61358</f>
        <v>376663</v>
      </c>
      <c r="M17" s="3">
        <v>736008</v>
      </c>
      <c r="N17" s="3">
        <v>0</v>
      </c>
      <c r="O17" s="3">
        <v>0</v>
      </c>
      <c r="P17" s="3">
        <f t="shared" ref="P17:P23" si="2">SUM(B17:O17)</f>
        <v>61627671</v>
      </c>
      <c r="Q17" s="15"/>
      <c r="R17" s="15"/>
      <c r="S17" s="15"/>
      <c r="T17" s="12"/>
      <c r="U17" s="12"/>
      <c r="V17" s="12"/>
      <c r="W17" s="12"/>
      <c r="X17" s="12"/>
      <c r="Y17" s="12"/>
      <c r="Z17" s="12"/>
      <c r="AA17" s="12"/>
      <c r="AB17" s="12"/>
    </row>
    <row r="18" spans="1:262" ht="30" customHeight="1" thickBot="1" x14ac:dyDescent="0.3">
      <c r="A18" s="2" t="s">
        <v>17</v>
      </c>
      <c r="B18" s="3">
        <v>101539</v>
      </c>
      <c r="C18" s="3">
        <v>992622</v>
      </c>
      <c r="D18" s="3">
        <v>270789</v>
      </c>
      <c r="E18" s="3">
        <v>650251</v>
      </c>
      <c r="F18" s="3">
        <v>0</v>
      </c>
      <c r="G18" s="3">
        <v>1771380</v>
      </c>
      <c r="H18" s="3">
        <v>329262</v>
      </c>
      <c r="I18" s="3">
        <v>149895</v>
      </c>
      <c r="J18" s="3">
        <v>3375566</v>
      </c>
      <c r="K18" s="3">
        <v>89032</v>
      </c>
      <c r="L18" s="3">
        <v>0</v>
      </c>
      <c r="M18" s="3">
        <v>0</v>
      </c>
      <c r="N18" s="3">
        <v>0</v>
      </c>
      <c r="O18" s="3">
        <v>0</v>
      </c>
      <c r="P18" s="3">
        <f t="shared" si="2"/>
        <v>7730336</v>
      </c>
      <c r="Q18" s="15"/>
      <c r="R18" s="15"/>
      <c r="S18" s="15"/>
      <c r="T18" s="12"/>
      <c r="U18" s="12"/>
      <c r="V18" s="12"/>
      <c r="W18" s="12"/>
      <c r="X18" s="12"/>
      <c r="Y18" s="12"/>
      <c r="Z18" s="12"/>
      <c r="AA18" s="12"/>
      <c r="AB18" s="12"/>
    </row>
    <row r="19" spans="1:262" ht="30" customHeight="1" thickBot="1" x14ac:dyDescent="0.3">
      <c r="A19" s="2" t="s">
        <v>18</v>
      </c>
      <c r="B19" s="3">
        <v>8242</v>
      </c>
      <c r="C19" s="3">
        <v>54542</v>
      </c>
      <c r="D19" s="3">
        <v>620363</v>
      </c>
      <c r="E19" s="3">
        <v>8080</v>
      </c>
      <c r="F19" s="3">
        <v>30880</v>
      </c>
      <c r="G19" s="3">
        <v>52848</v>
      </c>
      <c r="H19" s="3">
        <v>386002</v>
      </c>
      <c r="I19" s="3">
        <v>5501</v>
      </c>
      <c r="J19" s="3">
        <v>557</v>
      </c>
      <c r="K19" s="3">
        <v>57408</v>
      </c>
      <c r="L19" s="3">
        <v>3767</v>
      </c>
      <c r="M19" s="3">
        <v>0</v>
      </c>
      <c r="N19" s="3">
        <v>0</v>
      </c>
      <c r="O19" s="3">
        <v>0</v>
      </c>
      <c r="P19" s="3">
        <f t="shared" si="2"/>
        <v>1228190</v>
      </c>
      <c r="Q19" s="15"/>
      <c r="R19" s="15"/>
      <c r="S19" s="15"/>
      <c r="T19" s="12"/>
      <c r="U19" s="12"/>
      <c r="V19" s="12"/>
      <c r="W19" s="12"/>
      <c r="X19" s="12"/>
      <c r="Y19" s="12"/>
      <c r="Z19" s="12"/>
      <c r="AA19" s="12"/>
      <c r="AB19" s="12"/>
    </row>
    <row r="20" spans="1:262" ht="29.25" customHeight="1" thickBot="1" x14ac:dyDescent="0.3">
      <c r="A20" s="2" t="s">
        <v>19</v>
      </c>
      <c r="B20" s="3">
        <v>2238941.1087426599</v>
      </c>
      <c r="C20" s="3">
        <v>2378430.7078207494</v>
      </c>
      <c r="D20" s="3">
        <v>5138324.5698551619</v>
      </c>
      <c r="E20" s="3">
        <v>5155021.1864273185</v>
      </c>
      <c r="F20" s="3">
        <v>1403432.8047252102</v>
      </c>
      <c r="G20" s="3">
        <v>2536933.1651633224</v>
      </c>
      <c r="H20" s="3">
        <v>11025046.612989943</v>
      </c>
      <c r="I20" s="3">
        <v>8625618.4341549724</v>
      </c>
      <c r="J20" s="3">
        <v>11979780.65118145</v>
      </c>
      <c r="K20" s="3">
        <v>11142004.411451604</v>
      </c>
      <c r="L20" s="3">
        <v>1309169.9605246771</v>
      </c>
      <c r="M20" s="3">
        <v>0</v>
      </c>
      <c r="N20" s="3">
        <v>13608.664438340711</v>
      </c>
      <c r="O20" s="3">
        <v>0</v>
      </c>
      <c r="P20" s="3">
        <f t="shared" si="2"/>
        <v>62946312.277475402</v>
      </c>
      <c r="Q20" s="15"/>
      <c r="R20" s="15"/>
      <c r="S20" s="15"/>
      <c r="T20" s="12"/>
      <c r="U20" s="12"/>
      <c r="V20" s="12"/>
      <c r="W20" s="12"/>
      <c r="X20" s="12"/>
      <c r="Y20" s="12"/>
      <c r="Z20" s="12"/>
      <c r="AA20" s="12"/>
      <c r="AB20" s="12"/>
    </row>
    <row r="21" spans="1:262" ht="32.25" customHeight="1" thickBot="1" x14ac:dyDescent="0.3">
      <c r="A21" s="2" t="s">
        <v>20</v>
      </c>
      <c r="B21" s="3">
        <v>53342.394888664458</v>
      </c>
      <c r="C21" s="3">
        <v>72534.913047174312</v>
      </c>
      <c r="D21" s="3">
        <v>566474.52976640314</v>
      </c>
      <c r="E21" s="3">
        <v>663463.89534546656</v>
      </c>
      <c r="F21" s="3">
        <v>117836.74660504507</v>
      </c>
      <c r="G21" s="3">
        <v>23099.797822985201</v>
      </c>
      <c r="H21" s="3">
        <v>2314427.7432410093</v>
      </c>
      <c r="I21" s="3">
        <v>591300.26</v>
      </c>
      <c r="J21" s="3">
        <v>171872.71576935725</v>
      </c>
      <c r="K21" s="3">
        <v>313927.2742384111</v>
      </c>
      <c r="L21" s="3">
        <v>0</v>
      </c>
      <c r="M21" s="3">
        <v>0</v>
      </c>
      <c r="N21" s="3">
        <v>0</v>
      </c>
      <c r="O21" s="3">
        <v>0</v>
      </c>
      <c r="P21" s="3">
        <f t="shared" si="2"/>
        <v>4888280.2707245164</v>
      </c>
      <c r="Q21" s="15"/>
      <c r="R21" s="15"/>
      <c r="S21" s="15"/>
      <c r="T21" s="12"/>
      <c r="U21" s="12"/>
      <c r="V21" s="12"/>
      <c r="W21" s="12"/>
      <c r="X21" s="12"/>
      <c r="Y21" s="12"/>
      <c r="Z21" s="12"/>
      <c r="AA21" s="12"/>
      <c r="AB21" s="12"/>
    </row>
    <row r="22" spans="1:262" ht="27.75" customHeight="1" thickBot="1" x14ac:dyDescent="0.3">
      <c r="A22" s="2" t="s">
        <v>21</v>
      </c>
      <c r="B22" s="3">
        <v>127599</v>
      </c>
      <c r="C22" s="3">
        <v>187822</v>
      </c>
      <c r="D22" s="3">
        <v>137289</v>
      </c>
      <c r="E22" s="3">
        <v>76722</v>
      </c>
      <c r="F22" s="3">
        <v>269721</v>
      </c>
      <c r="G22" s="3">
        <v>80461</v>
      </c>
      <c r="H22" s="3">
        <v>631730</v>
      </c>
      <c r="I22" s="3">
        <v>6275</v>
      </c>
      <c r="J22" s="3">
        <v>110571</v>
      </c>
      <c r="K22" s="3">
        <v>29588</v>
      </c>
      <c r="L22" s="3">
        <v>6275</v>
      </c>
      <c r="M22" s="3">
        <v>0</v>
      </c>
      <c r="N22" s="3">
        <v>0</v>
      </c>
      <c r="O22" s="3">
        <v>0</v>
      </c>
      <c r="P22" s="3">
        <f t="shared" si="2"/>
        <v>1664053</v>
      </c>
      <c r="Q22" s="15"/>
      <c r="R22" s="15"/>
      <c r="S22" s="15"/>
      <c r="T22" s="12"/>
      <c r="U22" s="12"/>
      <c r="V22" s="12"/>
      <c r="W22" s="12"/>
      <c r="X22" s="12"/>
      <c r="Y22" s="12"/>
      <c r="Z22" s="12"/>
      <c r="AA22" s="12"/>
      <c r="AB22" s="12"/>
    </row>
    <row r="23" spans="1:262" ht="27.75" customHeight="1" x14ac:dyDescent="0.25">
      <c r="A23" s="30" t="s">
        <v>22</v>
      </c>
      <c r="B23" s="4">
        <v>343574</v>
      </c>
      <c r="C23" s="4">
        <v>55905</v>
      </c>
      <c r="D23" s="4">
        <v>411981</v>
      </c>
      <c r="E23" s="4">
        <v>389527</v>
      </c>
      <c r="F23" s="4">
        <v>103965</v>
      </c>
      <c r="G23" s="4">
        <v>56465</v>
      </c>
      <c r="H23" s="4">
        <v>438229</v>
      </c>
      <c r="I23" s="4">
        <v>33375</v>
      </c>
      <c r="J23" s="4">
        <v>177345</v>
      </c>
      <c r="K23" s="4">
        <v>61986</v>
      </c>
      <c r="L23" s="4">
        <v>2020</v>
      </c>
      <c r="M23" s="4">
        <v>0</v>
      </c>
      <c r="N23" s="4">
        <v>0</v>
      </c>
      <c r="O23" s="4">
        <v>0</v>
      </c>
      <c r="P23" s="4">
        <f t="shared" si="2"/>
        <v>2074372</v>
      </c>
      <c r="Q23" s="15"/>
      <c r="R23" s="15"/>
      <c r="S23" s="15"/>
      <c r="T23" s="12"/>
      <c r="U23" s="12"/>
      <c r="V23" s="12"/>
      <c r="W23" s="12"/>
      <c r="X23" s="12"/>
      <c r="Y23" s="12"/>
      <c r="Z23" s="12"/>
      <c r="AA23" s="12"/>
      <c r="AB23" s="12"/>
    </row>
    <row r="24" spans="1:262" ht="30" customHeight="1" thickBot="1" x14ac:dyDescent="0.3">
      <c r="A24" s="6" t="s">
        <v>14</v>
      </c>
      <c r="B24" s="23">
        <f t="shared" ref="B24:P24" si="3">SUM(B16:B23)</f>
        <v>4053135.5036313245</v>
      </c>
      <c r="C24" s="23">
        <f t="shared" si="3"/>
        <v>6769768.6208679229</v>
      </c>
      <c r="D24" s="23">
        <f t="shared" si="3"/>
        <v>17188097.099621564</v>
      </c>
      <c r="E24" s="23">
        <f t="shared" si="3"/>
        <v>15153417.081772784</v>
      </c>
      <c r="F24" s="23">
        <f t="shared" si="3"/>
        <v>5975338.5513302553</v>
      </c>
      <c r="G24" s="23">
        <f t="shared" si="3"/>
        <v>7755344.9629863072</v>
      </c>
      <c r="H24" s="23">
        <f t="shared" si="3"/>
        <v>35631724.356230952</v>
      </c>
      <c r="I24" s="23">
        <f t="shared" si="3"/>
        <v>17505007.694154974</v>
      </c>
      <c r="J24" s="23">
        <f t="shared" si="3"/>
        <v>21447602.36695081</v>
      </c>
      <c r="K24" s="23">
        <f t="shared" si="3"/>
        <v>13071524.685690016</v>
      </c>
      <c r="L24" s="23">
        <f t="shared" si="3"/>
        <v>1747511.9605246771</v>
      </c>
      <c r="M24" s="23">
        <f t="shared" si="3"/>
        <v>736008</v>
      </c>
      <c r="N24" s="23">
        <f t="shared" si="3"/>
        <v>13608.664438340711</v>
      </c>
      <c r="O24" s="23">
        <f t="shared" si="3"/>
        <v>144328</v>
      </c>
      <c r="P24" s="23">
        <f t="shared" si="3"/>
        <v>147192417.54819992</v>
      </c>
      <c r="Q24" s="15"/>
      <c r="R24" s="15"/>
      <c r="S24" s="15"/>
      <c r="T24" s="12"/>
      <c r="U24" s="12"/>
      <c r="V24" s="12"/>
      <c r="W24" s="12"/>
      <c r="X24" s="12"/>
      <c r="Y24" s="12"/>
      <c r="Z24" s="12"/>
      <c r="AA24" s="12"/>
      <c r="AB24" s="12"/>
    </row>
    <row r="25" spans="1:262" s="29" customFormat="1" ht="15.75" thickTop="1" x14ac:dyDescent="0.2">
      <c r="A25" s="25"/>
      <c r="B25" s="26"/>
      <c r="C25" s="26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7"/>
      <c r="R25" s="17"/>
      <c r="S25" s="17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</row>
    <row r="26" spans="1:262" s="24" customForma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0"/>
      <c r="N26" s="20"/>
      <c r="O26" s="21"/>
      <c r="P26" s="20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</row>
    <row r="27" spans="1:262" ht="27" thickBot="1" x14ac:dyDescent="0.45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62" ht="45.75" customHeight="1" thickBot="1" x14ac:dyDescent="0.3">
      <c r="A28" s="1" t="s">
        <v>25</v>
      </c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  <c r="G28" s="1" t="s">
        <v>5</v>
      </c>
      <c r="H28" s="1" t="s">
        <v>6</v>
      </c>
      <c r="I28" s="1" t="s">
        <v>7</v>
      </c>
      <c r="J28" s="1" t="s">
        <v>8</v>
      </c>
      <c r="K28" s="1" t="s">
        <v>9</v>
      </c>
      <c r="L28" s="1" t="s">
        <v>10</v>
      </c>
      <c r="M28" s="1" t="s">
        <v>11</v>
      </c>
      <c r="N28" s="1" t="s">
        <v>12</v>
      </c>
      <c r="O28" s="1" t="s">
        <v>13</v>
      </c>
      <c r="P28" s="1" t="s">
        <v>14</v>
      </c>
      <c r="Q28" s="14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62" ht="30" customHeight="1" thickBot="1" x14ac:dyDescent="0.3">
      <c r="A29" s="2" t="s">
        <v>15</v>
      </c>
      <c r="B29" s="7">
        <f t="shared" ref="B29:O29" si="4">B3-B16</f>
        <v>28417.363256679935</v>
      </c>
      <c r="C29" s="7">
        <f t="shared" si="4"/>
        <v>85175.631671919313</v>
      </c>
      <c r="D29" s="7">
        <f t="shared" si="4"/>
        <v>222093.11746849003</v>
      </c>
      <c r="E29" s="7">
        <f t="shared" si="4"/>
        <v>33904.142714240123</v>
      </c>
      <c r="F29" s="7">
        <f t="shared" si="4"/>
        <v>-20320.400000000023</v>
      </c>
      <c r="G29" s="7">
        <f t="shared" si="4"/>
        <v>13003.0734877676</v>
      </c>
      <c r="H29" s="7">
        <f t="shared" si="4"/>
        <v>308587.59345009923</v>
      </c>
      <c r="I29" s="7">
        <f t="shared" si="4"/>
        <v>32643.400000000023</v>
      </c>
      <c r="J29" s="7">
        <f t="shared" si="4"/>
        <v>69103.83808543859</v>
      </c>
      <c r="K29" s="7">
        <f t="shared" si="4"/>
        <v>-3217.5452656323905</v>
      </c>
      <c r="L29" s="7">
        <f t="shared" si="4"/>
        <v>8365</v>
      </c>
      <c r="M29" s="7">
        <f t="shared" si="4"/>
        <v>0</v>
      </c>
      <c r="N29" s="7">
        <f t="shared" si="4"/>
        <v>0</v>
      </c>
      <c r="O29" s="7">
        <f t="shared" si="4"/>
        <v>-129919.50852769458</v>
      </c>
      <c r="P29" s="7">
        <f>SUM(B29:O29)</f>
        <v>647835.70634130773</v>
      </c>
      <c r="Q29" s="19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62" ht="30" customHeight="1" thickBot="1" x14ac:dyDescent="0.3">
      <c r="A30" s="2" t="s">
        <v>16</v>
      </c>
      <c r="B30" s="7">
        <f t="shared" ref="B30:O30" si="5">B4-B17</f>
        <v>176263.18568660086</v>
      </c>
      <c r="C30" s="7">
        <f t="shared" si="5"/>
        <v>92574.528126454912</v>
      </c>
      <c r="D30" s="7">
        <f t="shared" si="5"/>
        <v>630461.07065911964</v>
      </c>
      <c r="E30" s="7">
        <f t="shared" si="5"/>
        <v>468475.14778656606</v>
      </c>
      <c r="F30" s="7">
        <f t="shared" si="5"/>
        <v>256415.70988597628</v>
      </c>
      <c r="G30" s="7">
        <f t="shared" si="5"/>
        <v>224576.23342202976</v>
      </c>
      <c r="H30" s="7">
        <f t="shared" si="5"/>
        <v>1177388.0483455919</v>
      </c>
      <c r="I30" s="7">
        <f t="shared" si="5"/>
        <v>649832.03604631871</v>
      </c>
      <c r="J30" s="7">
        <f t="shared" si="5"/>
        <v>164231.51083636656</v>
      </c>
      <c r="K30" s="7">
        <f t="shared" si="5"/>
        <v>104722.68875906523</v>
      </c>
      <c r="L30" s="7">
        <f t="shared" si="5"/>
        <v>231429</v>
      </c>
      <c r="M30" s="7">
        <f t="shared" si="5"/>
        <v>56624.495696279337</v>
      </c>
      <c r="N30" s="7">
        <f t="shared" si="5"/>
        <v>0</v>
      </c>
      <c r="O30" s="7">
        <f t="shared" si="5"/>
        <v>0</v>
      </c>
      <c r="P30" s="7">
        <f t="shared" ref="P30:P36" si="6">SUM(B30:O30)</f>
        <v>4232993.6552503696</v>
      </c>
      <c r="Q30" s="19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62" ht="30" customHeight="1" thickBot="1" x14ac:dyDescent="0.3">
      <c r="A31" s="2" t="s">
        <v>17</v>
      </c>
      <c r="B31" s="7">
        <f t="shared" ref="B31:O31" si="7">B5-B18</f>
        <v>668.06944120000117</v>
      </c>
      <c r="C31" s="7">
        <f t="shared" si="7"/>
        <v>201436.78536650003</v>
      </c>
      <c r="D31" s="7">
        <f t="shared" si="7"/>
        <v>38417.139110000047</v>
      </c>
      <c r="E31" s="7">
        <f t="shared" si="7"/>
        <v>124731.66281220014</v>
      </c>
      <c r="F31" s="7">
        <f t="shared" si="7"/>
        <v>0</v>
      </c>
      <c r="G31" s="7">
        <f t="shared" si="7"/>
        <v>110695.81967270048</v>
      </c>
      <c r="H31" s="7">
        <f t="shared" si="7"/>
        <v>96081.861483100103</v>
      </c>
      <c r="I31" s="7">
        <f t="shared" si="7"/>
        <v>4491.8583487000142</v>
      </c>
      <c r="J31" s="7">
        <f t="shared" si="7"/>
        <v>21516.136087202001</v>
      </c>
      <c r="K31" s="7">
        <f t="shared" si="7"/>
        <v>-19851.665662600004</v>
      </c>
      <c r="L31" s="7">
        <f t="shared" si="7"/>
        <v>0</v>
      </c>
      <c r="M31" s="7">
        <f t="shared" si="7"/>
        <v>0</v>
      </c>
      <c r="N31" s="7">
        <f t="shared" si="7"/>
        <v>0</v>
      </c>
      <c r="O31" s="7">
        <f t="shared" si="7"/>
        <v>0</v>
      </c>
      <c r="P31" s="7">
        <f t="shared" si="6"/>
        <v>578187.66665900289</v>
      </c>
      <c r="Q31" s="19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62" ht="30" customHeight="1" thickBot="1" x14ac:dyDescent="0.3">
      <c r="A32" s="2" t="s">
        <v>18</v>
      </c>
      <c r="B32" s="7">
        <f t="shared" ref="B32:O32" si="8">B6-B19</f>
        <v>7166</v>
      </c>
      <c r="C32" s="7">
        <f t="shared" si="8"/>
        <v>-27416</v>
      </c>
      <c r="D32" s="7">
        <f t="shared" si="8"/>
        <v>106992</v>
      </c>
      <c r="E32" s="7">
        <f t="shared" si="8"/>
        <v>8578</v>
      </c>
      <c r="F32" s="7">
        <f t="shared" si="8"/>
        <v>-760</v>
      </c>
      <c r="G32" s="7">
        <f t="shared" si="8"/>
        <v>-9782</v>
      </c>
      <c r="H32" s="7">
        <f t="shared" si="8"/>
        <v>-48519</v>
      </c>
      <c r="I32" s="7">
        <f t="shared" si="8"/>
        <v>-3287</v>
      </c>
      <c r="J32" s="7">
        <f t="shared" si="8"/>
        <v>2224</v>
      </c>
      <c r="K32" s="7">
        <f t="shared" si="8"/>
        <v>572</v>
      </c>
      <c r="L32" s="7">
        <f t="shared" si="8"/>
        <v>-1600</v>
      </c>
      <c r="M32" s="7">
        <f t="shared" si="8"/>
        <v>0</v>
      </c>
      <c r="N32" s="7">
        <f t="shared" si="8"/>
        <v>0</v>
      </c>
      <c r="O32" s="7">
        <f t="shared" si="8"/>
        <v>0</v>
      </c>
      <c r="P32" s="7">
        <f t="shared" si="6"/>
        <v>34168</v>
      </c>
      <c r="Q32" s="19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62" ht="30" customHeight="1" thickBot="1" x14ac:dyDescent="0.3">
      <c r="A33" s="2" t="s">
        <v>19</v>
      </c>
      <c r="B33" s="7">
        <f t="shared" ref="B33:O33" si="9">B7-B20</f>
        <v>81990.13774214359</v>
      </c>
      <c r="C33" s="7">
        <f t="shared" si="9"/>
        <v>303564.0363779827</v>
      </c>
      <c r="D33" s="7">
        <f t="shared" si="9"/>
        <v>97899.637666238472</v>
      </c>
      <c r="E33" s="7">
        <f t="shared" si="9"/>
        <v>342027.70445368532</v>
      </c>
      <c r="F33" s="7">
        <f t="shared" si="9"/>
        <v>37303.65634899959</v>
      </c>
      <c r="G33" s="7">
        <f t="shared" si="9"/>
        <v>144703.11102568777</v>
      </c>
      <c r="H33" s="7">
        <f t="shared" si="9"/>
        <v>388497.15264397301</v>
      </c>
      <c r="I33" s="7">
        <f t="shared" si="9"/>
        <v>202784.29020717554</v>
      </c>
      <c r="J33" s="7">
        <f t="shared" si="9"/>
        <v>643538.24441213906</v>
      </c>
      <c r="K33" s="7">
        <f t="shared" si="9"/>
        <v>667734.96126783639</v>
      </c>
      <c r="L33" s="7">
        <f t="shared" si="9"/>
        <v>1196967.28099769</v>
      </c>
      <c r="M33" s="7">
        <f t="shared" si="9"/>
        <v>0</v>
      </c>
      <c r="N33" s="7">
        <f t="shared" si="9"/>
        <v>752.35299917260272</v>
      </c>
      <c r="O33" s="7">
        <f t="shared" si="9"/>
        <v>0</v>
      </c>
      <c r="P33" s="7">
        <f t="shared" si="6"/>
        <v>4107762.5661427244</v>
      </c>
      <c r="Q33" s="19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62" ht="30" customHeight="1" thickBot="1" x14ac:dyDescent="0.3">
      <c r="A34" s="2" t="s">
        <v>20</v>
      </c>
      <c r="B34" s="7">
        <f t="shared" ref="B34:O34" si="10">B8-B21</f>
        <v>-2926.3144800959781</v>
      </c>
      <c r="C34" s="7">
        <f t="shared" si="10"/>
        <v>6063.2671299625363</v>
      </c>
      <c r="D34" s="7">
        <f t="shared" si="10"/>
        <v>108610.94509141438</v>
      </c>
      <c r="E34" s="7">
        <f t="shared" si="10"/>
        <v>-134141.85224204243</v>
      </c>
      <c r="F34" s="7">
        <f t="shared" si="10"/>
        <v>2147.4950406566932</v>
      </c>
      <c r="G34" s="7">
        <f t="shared" si="10"/>
        <v>3059.6483780152375</v>
      </c>
      <c r="H34" s="7">
        <f t="shared" si="10"/>
        <v>415284.24991453299</v>
      </c>
      <c r="I34" s="7">
        <f t="shared" si="10"/>
        <v>-65733.62</v>
      </c>
      <c r="J34" s="7">
        <f t="shared" si="10"/>
        <v>61317.521095659031</v>
      </c>
      <c r="K34" s="7">
        <f t="shared" si="10"/>
        <v>-12283.201936275873</v>
      </c>
      <c r="L34" s="7">
        <f t="shared" si="10"/>
        <v>0</v>
      </c>
      <c r="M34" s="7">
        <f t="shared" si="10"/>
        <v>0</v>
      </c>
      <c r="N34" s="7">
        <f t="shared" si="10"/>
        <v>52.898014544933261</v>
      </c>
      <c r="O34" s="7">
        <f t="shared" si="10"/>
        <v>0</v>
      </c>
      <c r="P34" s="7">
        <f t="shared" si="6"/>
        <v>381451.03600637149</v>
      </c>
      <c r="Q34" s="19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62" ht="30" customHeight="1" thickBot="1" x14ac:dyDescent="0.3">
      <c r="A35" s="2" t="s">
        <v>21</v>
      </c>
      <c r="B35" s="7">
        <f t="shared" ref="B35:O35" si="11">B9-B22</f>
        <v>-8286.8046113825112</v>
      </c>
      <c r="C35" s="7">
        <f t="shared" si="11"/>
        <v>-105900.71589328173</v>
      </c>
      <c r="D35" s="7">
        <f t="shared" si="11"/>
        <v>23697.200926969352</v>
      </c>
      <c r="E35" s="7">
        <f t="shared" si="11"/>
        <v>-1567.7828169109416</v>
      </c>
      <c r="F35" s="7">
        <f t="shared" si="11"/>
        <v>47204.15308126132</v>
      </c>
      <c r="G35" s="7">
        <f t="shared" si="11"/>
        <v>23388.498207089229</v>
      </c>
      <c r="H35" s="7">
        <f t="shared" si="11"/>
        <v>97972.403303458937</v>
      </c>
      <c r="I35" s="7">
        <f t="shared" si="11"/>
        <v>2316.844872195079</v>
      </c>
      <c r="J35" s="7">
        <f t="shared" si="11"/>
        <v>5529.306672077495</v>
      </c>
      <c r="K35" s="7">
        <f t="shared" si="11"/>
        <v>15297.455386328285</v>
      </c>
      <c r="L35" s="7">
        <f t="shared" si="11"/>
        <v>107820.50341619509</v>
      </c>
      <c r="M35" s="7">
        <f t="shared" si="11"/>
        <v>0</v>
      </c>
      <c r="N35" s="7">
        <f t="shared" si="11"/>
        <v>0</v>
      </c>
      <c r="O35" s="7">
        <f t="shared" si="11"/>
        <v>0</v>
      </c>
      <c r="P35" s="7">
        <f t="shared" si="6"/>
        <v>207471.06254399964</v>
      </c>
      <c r="Q35" s="19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62" ht="30" customHeight="1" thickBot="1" x14ac:dyDescent="0.3">
      <c r="A36" s="2" t="s">
        <v>22</v>
      </c>
      <c r="B36" s="7">
        <f t="shared" ref="B36:O36" si="12">B10-B23</f>
        <v>29751.286848178017</v>
      </c>
      <c r="C36" s="7">
        <f t="shared" si="12"/>
        <v>-20378.093370192066</v>
      </c>
      <c r="D36" s="7">
        <f t="shared" si="12"/>
        <v>-24422.3508127362</v>
      </c>
      <c r="E36" s="7">
        <f t="shared" si="12"/>
        <v>54887.279564487981</v>
      </c>
      <c r="F36" s="7">
        <f t="shared" si="12"/>
        <v>-14272.70464928115</v>
      </c>
      <c r="G36" s="7">
        <f t="shared" si="12"/>
        <v>-3233.844975313601</v>
      </c>
      <c r="H36" s="7">
        <f t="shared" si="12"/>
        <v>-22631.754043294466</v>
      </c>
      <c r="I36" s="7">
        <f t="shared" si="12"/>
        <v>5212.1539583716149</v>
      </c>
      <c r="J36" s="7">
        <f t="shared" si="12"/>
        <v>20718.900116617413</v>
      </c>
      <c r="K36" s="7">
        <f t="shared" si="12"/>
        <v>-1734.8726368377393</v>
      </c>
      <c r="L36" s="7">
        <f t="shared" si="12"/>
        <v>-404</v>
      </c>
      <c r="M36" s="7">
        <f t="shared" si="12"/>
        <v>0</v>
      </c>
      <c r="N36" s="7">
        <f t="shared" si="12"/>
        <v>0</v>
      </c>
      <c r="O36" s="7">
        <f t="shared" si="12"/>
        <v>0</v>
      </c>
      <c r="P36" s="7">
        <f t="shared" si="6"/>
        <v>23491.999999999804</v>
      </c>
      <c r="Q36" s="19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62" ht="30" customHeight="1" thickBot="1" x14ac:dyDescent="0.3">
      <c r="A37" s="6" t="s">
        <v>14</v>
      </c>
      <c r="B37" s="23">
        <f t="shared" ref="B37:P37" si="13">SUM(B29:B36)</f>
        <v>313042.92388332391</v>
      </c>
      <c r="C37" s="23">
        <f t="shared" si="13"/>
        <v>535119.43940934562</v>
      </c>
      <c r="D37" s="23">
        <f t="shared" si="13"/>
        <v>1203748.7601094956</v>
      </c>
      <c r="E37" s="23">
        <f t="shared" si="13"/>
        <v>896894.3022722262</v>
      </c>
      <c r="F37" s="23">
        <f t="shared" si="13"/>
        <v>307717.90970761271</v>
      </c>
      <c r="G37" s="23">
        <f t="shared" si="13"/>
        <v>506410.53921797656</v>
      </c>
      <c r="H37" s="23">
        <f t="shared" si="13"/>
        <v>2412660.5550974617</v>
      </c>
      <c r="I37" s="23">
        <f t="shared" si="13"/>
        <v>828259.96343276091</v>
      </c>
      <c r="J37" s="23">
        <f t="shared" si="13"/>
        <v>988179.45730550017</v>
      </c>
      <c r="K37" s="23">
        <f t="shared" si="13"/>
        <v>751239.81991188379</v>
      </c>
      <c r="L37" s="23">
        <f t="shared" si="13"/>
        <v>1542577.7844138851</v>
      </c>
      <c r="M37" s="23">
        <f t="shared" si="13"/>
        <v>56624.495696279337</v>
      </c>
      <c r="N37" s="23">
        <f t="shared" si="13"/>
        <v>805.25101371753601</v>
      </c>
      <c r="O37" s="31">
        <f t="shared" si="13"/>
        <v>-129919.50852769458</v>
      </c>
      <c r="P37" s="23">
        <f t="shared" si="13"/>
        <v>10213361.692943774</v>
      </c>
      <c r="Q37" s="15"/>
      <c r="R37" s="15"/>
      <c r="S37" s="15"/>
      <c r="T37" s="12"/>
      <c r="U37" s="12"/>
      <c r="V37" s="12"/>
      <c r="W37" s="12"/>
      <c r="X37" s="12"/>
      <c r="Y37" s="12"/>
      <c r="Z37" s="12"/>
      <c r="AA37" s="12"/>
      <c r="AB37" s="12"/>
    </row>
    <row r="38" spans="1:262" s="24" customFormat="1" ht="15.75" thickTop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</row>
    <row r="39" spans="1:262" s="24" customForma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</row>
    <row r="40" spans="1:262" ht="27" thickBot="1" x14ac:dyDescent="0.45">
      <c r="A40" s="37" t="s">
        <v>28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62" ht="46.5" customHeight="1" thickBot="1" x14ac:dyDescent="0.3">
      <c r="A41" s="1" t="s">
        <v>25</v>
      </c>
      <c r="B41" s="1" t="s">
        <v>0</v>
      </c>
      <c r="C41" s="1" t="s">
        <v>1</v>
      </c>
      <c r="D41" s="1" t="s">
        <v>2</v>
      </c>
      <c r="E41" s="1" t="s">
        <v>3</v>
      </c>
      <c r="F41" s="1" t="s">
        <v>4</v>
      </c>
      <c r="G41" s="1" t="s">
        <v>5</v>
      </c>
      <c r="H41" s="1" t="s">
        <v>6</v>
      </c>
      <c r="I41" s="1" t="s">
        <v>7</v>
      </c>
      <c r="J41" s="1" t="s">
        <v>8</v>
      </c>
      <c r="K41" s="1" t="s">
        <v>9</v>
      </c>
      <c r="L41" s="1" t="s">
        <v>10</v>
      </c>
      <c r="M41" s="1" t="s">
        <v>11</v>
      </c>
      <c r="N41" s="1" t="s">
        <v>12</v>
      </c>
      <c r="O41" s="1" t="s">
        <v>13</v>
      </c>
      <c r="P41" s="1" t="s">
        <v>14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62" ht="30" customHeight="1" thickBot="1" x14ac:dyDescent="0.3">
      <c r="A42" s="2" t="s">
        <v>15</v>
      </c>
      <c r="B42" s="5">
        <f t="shared" ref="B42:O42" si="14">IFERROR(B29/B16,"")</f>
        <v>0.20233081706429287</v>
      </c>
      <c r="C42" s="5">
        <f t="shared" si="14"/>
        <v>0.39222523333910164</v>
      </c>
      <c r="D42" s="5">
        <f t="shared" si="14"/>
        <v>0.24467948029447281</v>
      </c>
      <c r="E42" s="5">
        <f t="shared" si="14"/>
        <v>5.0073095888216422E-2</v>
      </c>
      <c r="F42" s="5">
        <f t="shared" si="14"/>
        <v>-8.818584627669511E-2</v>
      </c>
      <c r="G42" s="5">
        <f t="shared" si="14"/>
        <v>6.2736768024199085E-2</v>
      </c>
      <c r="H42" s="5">
        <f t="shared" si="14"/>
        <v>0.1780333923821602</v>
      </c>
      <c r="I42" s="5">
        <f t="shared" si="14"/>
        <v>9.7981444295366552E-2</v>
      </c>
      <c r="J42" s="5">
        <f t="shared" si="14"/>
        <v>0.25941631974171903</v>
      </c>
      <c r="K42" s="5">
        <f t="shared" si="14"/>
        <v>-2.5471384306779532E-2</v>
      </c>
      <c r="L42" s="5">
        <f t="shared" si="14"/>
        <v>0.16859141020214846</v>
      </c>
      <c r="M42" s="5">
        <v>0</v>
      </c>
      <c r="N42" s="5">
        <v>0</v>
      </c>
      <c r="O42" s="5">
        <f t="shared" si="14"/>
        <v>-0.90016842558404864</v>
      </c>
      <c r="P42" s="5">
        <f t="shared" ref="P42:P50" si="15">P29/P16</f>
        <v>0.12871241361441366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62" ht="30" customHeight="1" thickBot="1" x14ac:dyDescent="0.3">
      <c r="A43" s="2" t="s">
        <v>16</v>
      </c>
      <c r="B43" s="5">
        <f t="shared" ref="B43:M43" si="16">IFERROR(B30/B17,"")</f>
        <v>0.16957383696596737</v>
      </c>
      <c r="C43" s="5">
        <f t="shared" si="16"/>
        <v>3.2935857779859239E-2</v>
      </c>
      <c r="D43" s="5">
        <f t="shared" si="16"/>
        <v>6.9014584996859363E-2</v>
      </c>
      <c r="E43" s="5">
        <f t="shared" si="16"/>
        <v>6.2187580141153526E-2</v>
      </c>
      <c r="F43" s="5">
        <f t="shared" si="16"/>
        <v>6.7140771717026912E-2</v>
      </c>
      <c r="G43" s="5">
        <f t="shared" si="16"/>
        <v>7.4193623371690512E-2</v>
      </c>
      <c r="H43" s="5">
        <f t="shared" si="16"/>
        <v>6.2714711023380443E-2</v>
      </c>
      <c r="I43" s="5">
        <f t="shared" si="16"/>
        <v>8.3742493579326532E-2</v>
      </c>
      <c r="J43" s="5">
        <f t="shared" si="16"/>
        <v>3.0608639231100195E-2</v>
      </c>
      <c r="K43" s="5">
        <f t="shared" si="16"/>
        <v>8.3693854556942435E-2</v>
      </c>
      <c r="L43" s="5">
        <f t="shared" si="16"/>
        <v>0.61441925540868092</v>
      </c>
      <c r="M43" s="5">
        <f t="shared" si="16"/>
        <v>7.6934619863207113E-2</v>
      </c>
      <c r="N43" s="5">
        <v>0</v>
      </c>
      <c r="O43" s="5">
        <v>0</v>
      </c>
      <c r="P43" s="5">
        <f t="shared" si="15"/>
        <v>6.8686575146582607E-2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62" ht="30" customHeight="1" thickBot="1" x14ac:dyDescent="0.3">
      <c r="A44" s="2" t="s">
        <v>17</v>
      </c>
      <c r="B44" s="5">
        <f t="shared" ref="B44:K44" si="17">IFERROR(B31/B18,"")</f>
        <v>6.5794368784408072E-3</v>
      </c>
      <c r="C44" s="5">
        <f t="shared" si="17"/>
        <v>0.20293403265946153</v>
      </c>
      <c r="D44" s="5">
        <f t="shared" si="17"/>
        <v>0.14187112146357514</v>
      </c>
      <c r="E44" s="5">
        <f t="shared" si="17"/>
        <v>0.19182079352773029</v>
      </c>
      <c r="F44" s="5" t="str">
        <f t="shared" si="17"/>
        <v/>
      </c>
      <c r="G44" s="5">
        <f t="shared" si="17"/>
        <v>6.2491289092515716E-2</v>
      </c>
      <c r="H44" s="5">
        <f t="shared" si="17"/>
        <v>0.29180974872016846</v>
      </c>
      <c r="I44" s="5">
        <f t="shared" si="17"/>
        <v>2.9966699013976545E-2</v>
      </c>
      <c r="J44" s="5">
        <f t="shared" si="17"/>
        <v>6.3740824760060979E-3</v>
      </c>
      <c r="K44" s="5">
        <f t="shared" si="17"/>
        <v>-0.22297225337631418</v>
      </c>
      <c r="L44" s="5">
        <v>0</v>
      </c>
      <c r="M44" s="5">
        <v>0</v>
      </c>
      <c r="N44" s="5">
        <v>0</v>
      </c>
      <c r="O44" s="5">
        <v>0</v>
      </c>
      <c r="P44" s="5">
        <f t="shared" si="15"/>
        <v>7.479463591996556E-2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62" ht="30" customHeight="1" thickBot="1" x14ac:dyDescent="0.3">
      <c r="A45" s="2" t="s">
        <v>18</v>
      </c>
      <c r="B45" s="5">
        <f t="shared" ref="B45:L45" si="18">IFERROR(B32/B19,"")</f>
        <v>0.8694491628245572</v>
      </c>
      <c r="C45" s="5">
        <f t="shared" si="18"/>
        <v>-0.50265850170510795</v>
      </c>
      <c r="D45" s="5">
        <f t="shared" si="18"/>
        <v>0.17246676542604894</v>
      </c>
      <c r="E45" s="5">
        <f t="shared" si="18"/>
        <v>1.0616336633663366</v>
      </c>
      <c r="F45" s="5">
        <f t="shared" si="18"/>
        <v>-2.4611398963730571E-2</v>
      </c>
      <c r="G45" s="5">
        <f t="shared" si="18"/>
        <v>-0.18509688162276719</v>
      </c>
      <c r="H45" s="5">
        <f t="shared" si="18"/>
        <v>-0.12569623991585535</v>
      </c>
      <c r="I45" s="5">
        <f t="shared" si="18"/>
        <v>-0.59752772223232142</v>
      </c>
      <c r="J45" s="5">
        <f t="shared" si="18"/>
        <v>3.9928186714542191</v>
      </c>
      <c r="K45" s="5">
        <f t="shared" si="18"/>
        <v>9.9637681159420281E-3</v>
      </c>
      <c r="L45" s="5">
        <f t="shared" si="18"/>
        <v>-0.4247411733474914</v>
      </c>
      <c r="M45" s="5">
        <v>0</v>
      </c>
      <c r="N45" s="5">
        <v>0</v>
      </c>
      <c r="O45" s="5">
        <v>0</v>
      </c>
      <c r="P45" s="5">
        <f t="shared" si="15"/>
        <v>2.7819799868098585E-2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62" ht="30" customHeight="1" thickBot="1" x14ac:dyDescent="0.3">
      <c r="A46" s="2" t="s">
        <v>19</v>
      </c>
      <c r="B46" s="5">
        <f t="shared" ref="B46:N46" si="19">IFERROR(B33/B20,"")</f>
        <v>3.6620051068778421E-2</v>
      </c>
      <c r="C46" s="5">
        <f t="shared" si="19"/>
        <v>0.12763207075144306</v>
      </c>
      <c r="D46" s="5">
        <f t="shared" si="19"/>
        <v>1.9052832559582362E-2</v>
      </c>
      <c r="E46" s="5">
        <f t="shared" si="19"/>
        <v>6.634845756875099E-2</v>
      </c>
      <c r="F46" s="5">
        <f t="shared" si="19"/>
        <v>2.6580293850480132E-2</v>
      </c>
      <c r="G46" s="5">
        <f t="shared" si="19"/>
        <v>5.7038598025648854E-2</v>
      </c>
      <c r="H46" s="5">
        <f t="shared" si="19"/>
        <v>3.5237687991834653E-2</v>
      </c>
      <c r="I46" s="5">
        <f t="shared" si="19"/>
        <v>2.3509536360222936E-2</v>
      </c>
      <c r="J46" s="5">
        <f t="shared" si="19"/>
        <v>5.3718700129010553E-2</v>
      </c>
      <c r="K46" s="5">
        <f t="shared" si="19"/>
        <v>5.9929518658379567E-2</v>
      </c>
      <c r="L46" s="5">
        <f t="shared" si="19"/>
        <v>0.91429479524414126</v>
      </c>
      <c r="M46" s="5">
        <v>0</v>
      </c>
      <c r="N46" s="5">
        <f t="shared" si="19"/>
        <v>5.5284851983927401E-2</v>
      </c>
      <c r="O46" s="5">
        <v>0</v>
      </c>
      <c r="P46" s="5">
        <f t="shared" si="15"/>
        <v>6.52581925377166E-2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62" ht="30" customHeight="1" thickBot="1" x14ac:dyDescent="0.3">
      <c r="A47" s="2" t="s">
        <v>20</v>
      </c>
      <c r="B47" s="5">
        <f t="shared" ref="B47:K47" si="20">IFERROR(B34/B21,"")</f>
        <v>-5.4859075716486724E-2</v>
      </c>
      <c r="C47" s="5">
        <f t="shared" si="20"/>
        <v>8.3591016728994869E-2</v>
      </c>
      <c r="D47" s="5">
        <f t="shared" si="20"/>
        <v>0.19173138311479287</v>
      </c>
      <c r="E47" s="5">
        <f t="shared" si="20"/>
        <v>-0.2021841025308462</v>
      </c>
      <c r="F47" s="5">
        <f t="shared" si="20"/>
        <v>1.8224323927191231E-2</v>
      </c>
      <c r="G47" s="5">
        <f t="shared" si="20"/>
        <v>0.13245347000270141</v>
      </c>
      <c r="H47" s="5">
        <f t="shared" si="20"/>
        <v>0.17943279980432209</v>
      </c>
      <c r="I47" s="5">
        <f t="shared" si="20"/>
        <v>-0.11116792000057635</v>
      </c>
      <c r="J47" s="5">
        <f t="shared" si="20"/>
        <v>0.3567612277561461</v>
      </c>
      <c r="K47" s="5">
        <f t="shared" si="20"/>
        <v>-3.9127539861182732E-2</v>
      </c>
      <c r="L47" s="5">
        <v>0</v>
      </c>
      <c r="M47" s="5">
        <v>0</v>
      </c>
      <c r="N47" s="5">
        <v>0</v>
      </c>
      <c r="O47" s="5">
        <v>0</v>
      </c>
      <c r="P47" s="5">
        <f t="shared" si="15"/>
        <v>7.8033789979442963E-2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62" ht="30" customHeight="1" thickBot="1" x14ac:dyDescent="0.3">
      <c r="A48" s="2" t="s">
        <v>21</v>
      </c>
      <c r="B48" s="5">
        <f t="shared" ref="B48:L48" si="21">IFERROR(B35/B22,"")</f>
        <v>-6.4944118773521034E-2</v>
      </c>
      <c r="C48" s="5">
        <f t="shared" si="21"/>
        <v>-0.56383552455666386</v>
      </c>
      <c r="D48" s="5">
        <f t="shared" si="21"/>
        <v>0.17260815452781617</v>
      </c>
      <c r="E48" s="5">
        <f t="shared" si="21"/>
        <v>-2.0434592645016313E-2</v>
      </c>
      <c r="F48" s="5">
        <f t="shared" si="21"/>
        <v>0.17501104133998213</v>
      </c>
      <c r="G48" s="5">
        <f t="shared" si="21"/>
        <v>0.29068117730439874</v>
      </c>
      <c r="H48" s="5">
        <f t="shared" si="21"/>
        <v>0.15508588052405131</v>
      </c>
      <c r="I48" s="5">
        <f t="shared" si="21"/>
        <v>0.36921830632590902</v>
      </c>
      <c r="J48" s="5">
        <f t="shared" si="21"/>
        <v>5.0006843314047041E-2</v>
      </c>
      <c r="K48" s="5">
        <f t="shared" si="21"/>
        <v>0.51701552610275403</v>
      </c>
      <c r="L48" s="5">
        <f t="shared" si="21"/>
        <v>17.182550345210373</v>
      </c>
      <c r="M48" s="5">
        <v>0</v>
      </c>
      <c r="N48" s="5">
        <v>0</v>
      </c>
      <c r="O48" s="5">
        <v>0</v>
      </c>
      <c r="P48" s="5">
        <f t="shared" si="15"/>
        <v>0.12467815781348289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30" customHeight="1" thickBot="1" x14ac:dyDescent="0.3">
      <c r="A49" s="2" t="s">
        <v>22</v>
      </c>
      <c r="B49" s="5">
        <f t="shared" ref="B49:L49" si="22">IFERROR(B36/B23,"")</f>
        <v>8.659353399319511E-2</v>
      </c>
      <c r="C49" s="5">
        <f t="shared" si="22"/>
        <v>-0.36451289455669555</v>
      </c>
      <c r="D49" s="5">
        <f t="shared" si="22"/>
        <v>-5.9280284315869423E-2</v>
      </c>
      <c r="E49" s="5">
        <f t="shared" si="22"/>
        <v>0.14090750978619707</v>
      </c>
      <c r="F49" s="5">
        <f t="shared" si="22"/>
        <v>-0.13728374596528783</v>
      </c>
      <c r="G49" s="5">
        <f t="shared" si="22"/>
        <v>-5.7271672280414437E-2</v>
      </c>
      <c r="H49" s="5">
        <f t="shared" si="22"/>
        <v>-5.1643670417280615E-2</v>
      </c>
      <c r="I49" s="5">
        <f t="shared" si="22"/>
        <v>0.15616940699240794</v>
      </c>
      <c r="J49" s="5">
        <f t="shared" si="22"/>
        <v>0.1168282168463583</v>
      </c>
      <c r="K49" s="5">
        <f t="shared" si="22"/>
        <v>-2.7988136625007893E-2</v>
      </c>
      <c r="L49" s="5">
        <f t="shared" si="22"/>
        <v>-0.2</v>
      </c>
      <c r="M49" s="5">
        <v>0</v>
      </c>
      <c r="N49" s="5">
        <v>0</v>
      </c>
      <c r="O49" s="5">
        <v>0</v>
      </c>
      <c r="P49" s="5">
        <f t="shared" si="15"/>
        <v>1.1324873262847649E-2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ht="30" customHeight="1" thickBot="1" x14ac:dyDescent="0.3">
      <c r="A50" s="6" t="s">
        <v>14</v>
      </c>
      <c r="B50" s="23">
        <f t="shared" ref="B50:K50" si="23">B37/B24</f>
        <v>7.7234754081836013E-2</v>
      </c>
      <c r="C50" s="23">
        <f t="shared" si="23"/>
        <v>7.9045454782580182E-2</v>
      </c>
      <c r="D50" s="23">
        <f t="shared" si="23"/>
        <v>7.0033858497110704E-2</v>
      </c>
      <c r="E50" s="23">
        <f t="shared" si="23"/>
        <v>5.9187594285321381E-2</v>
      </c>
      <c r="F50" s="23">
        <f t="shared" si="23"/>
        <v>5.1497987446938419E-2</v>
      </c>
      <c r="G50" s="23">
        <f t="shared" si="23"/>
        <v>6.5298260958720253E-2</v>
      </c>
      <c r="H50" s="23">
        <f t="shared" si="23"/>
        <v>6.771102433821892E-2</v>
      </c>
      <c r="I50" s="23">
        <f t="shared" si="23"/>
        <v>4.7315601221319191E-2</v>
      </c>
      <c r="J50" s="23">
        <f t="shared" si="23"/>
        <v>4.6074122430962844E-2</v>
      </c>
      <c r="K50" s="23">
        <f t="shared" si="23"/>
        <v>5.747147620310121E-2</v>
      </c>
      <c r="L50" s="23">
        <f>IFERROR(L37/L24,"")</f>
        <v>0.8827280266229125</v>
      </c>
      <c r="M50" s="23">
        <f>M37/M24</f>
        <v>7.6934619863207113E-2</v>
      </c>
      <c r="N50" s="23">
        <f>N37/N24</f>
        <v>5.9171935450832477E-2</v>
      </c>
      <c r="O50" s="32">
        <f>O37/O24</f>
        <v>-0.90016842558404864</v>
      </c>
      <c r="P50" s="23">
        <f t="shared" si="15"/>
        <v>6.9387824883026236E-2</v>
      </c>
      <c r="Q50" s="15"/>
      <c r="R50" s="15"/>
      <c r="S50" s="15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ht="15.75" thickTop="1" x14ac:dyDescent="0.25"/>
  </sheetData>
  <mergeCells count="4">
    <mergeCell ref="A1:P1"/>
    <mergeCell ref="A14:P14"/>
    <mergeCell ref="A27:P27"/>
    <mergeCell ref="A40:P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Whedon</dc:creator>
  <cp:lastModifiedBy>Lisa Whedon</cp:lastModifiedBy>
  <dcterms:created xsi:type="dcterms:W3CDTF">2021-12-03T00:00:52Z</dcterms:created>
  <dcterms:modified xsi:type="dcterms:W3CDTF">2022-03-25T00:04:22Z</dcterms:modified>
</cp:coreProperties>
</file>