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55" windowWidth="12120" windowHeight="8175" activeTab="5"/>
  </bookViews>
  <sheets>
    <sheet name="Summary" sheetId="1" r:id="rId1"/>
    <sheet name="DCS" sheetId="2" r:id="rId2"/>
    <sheet name="DCM" sheetId="3" r:id="rId3"/>
    <sheet name="DCJ" sheetId="4" r:id="rId4"/>
    <sheet name="DOH" sheetId="5" r:id="rId5"/>
    <sheet name="DCHS" sheetId="6" r:id="rId6"/>
    <sheet name="LIB" sheetId="7" r:id="rId7"/>
    <sheet name="MCSO" sheetId="8" r:id="rId8"/>
    <sheet name="DA" sheetId="9" r:id="rId9"/>
    <sheet name="NDPT" sheetId="10" r:id="rId10"/>
  </sheets>
  <definedNames>
    <definedName name="_xlnm.Print_Area" localSheetId="8">'DA'!$A$1:$H$36</definedName>
    <definedName name="_xlnm.Print_Area" localSheetId="5">'DCHS'!$A$1:$H$137</definedName>
    <definedName name="_xlnm.Print_Area" localSheetId="3">'DCJ'!$A$1:$H$90</definedName>
    <definedName name="_xlnm.Print_Area" localSheetId="2">'DCM'!$A$1:$H$183</definedName>
    <definedName name="_xlnm.Print_Area" localSheetId="1">'DCS'!$A$1:$H$526</definedName>
    <definedName name="_xlnm.Print_Area" localSheetId="4">'DOH'!$A$1:$H$313</definedName>
    <definedName name="_xlnm.Print_Area" localSheetId="6">'LIB'!$A$1:$H$86</definedName>
    <definedName name="_xlnm.Print_Area" localSheetId="7">'MCSO'!$A$1:$H$66</definedName>
    <definedName name="_xlnm.Print_Area" localSheetId="9">'NDPT'!$A$1:$H$32</definedName>
    <definedName name="_xlnm.Print_Area" localSheetId="0">'Summary'!$A$1:$L$21</definedName>
    <definedName name="_xlnm.Print_Titles" localSheetId="5">'DCHS'!$1:$3</definedName>
    <definedName name="_xlnm.Print_Titles" localSheetId="3">'DCJ'!$1:$4</definedName>
    <definedName name="_xlnm.Print_Titles" localSheetId="2">'DCM'!$1:$4</definedName>
    <definedName name="_xlnm.Print_Titles" localSheetId="1">'DCS'!$1:$4</definedName>
    <definedName name="_xlnm.Print_Titles" localSheetId="4">'DOH'!$1:$3</definedName>
    <definedName name="_xlnm.Print_Titles" localSheetId="6">'LIB'!$1:$4</definedName>
    <definedName name="_xlnm.Print_Titles" localSheetId="7">'MCSO'!$1:$4</definedName>
  </definedNames>
  <calcPr fullCalcOnLoad="1"/>
</workbook>
</file>

<file path=xl/comments1.xml><?xml version="1.0" encoding="utf-8"?>
<comments xmlns="http://schemas.openxmlformats.org/spreadsheetml/2006/main">
  <authors>
    <author>Aim?e Ortiz</author>
  </authors>
  <commentList>
    <comment ref="D6" authorId="0">
      <text>
        <r>
          <rPr>
            <b/>
            <sz val="10"/>
            <rFont val="Tahoma"/>
            <family val="0"/>
          </rPr>
          <t>Aimèe Ortiz:</t>
        </r>
        <r>
          <rPr>
            <sz val="10"/>
            <rFont val="Tahoma"/>
            <family val="0"/>
          </rPr>
          <t xml:space="preserve">
Budget Allocation = Total Exp less Total Sales to the Public less Fleet Shop Service (Int'l Svcs Reimb).  </t>
        </r>
      </text>
    </comment>
  </commentList>
</comments>
</file>

<file path=xl/comments5.xml><?xml version="1.0" encoding="utf-8"?>
<comments xmlns="http://schemas.openxmlformats.org/spreadsheetml/2006/main">
  <authors>
    <author>Aim?e Ortiz</author>
  </authors>
  <commentList>
    <comment ref="D8" authorId="0">
      <text>
        <r>
          <rPr>
            <b/>
            <sz val="10"/>
            <rFont val="Tahoma"/>
            <family val="0"/>
          </rPr>
          <t>Aimèe Ortiz:</t>
        </r>
        <r>
          <rPr>
            <sz val="10"/>
            <rFont val="Tahoma"/>
            <family val="0"/>
          </rPr>
          <t xml:space="preserve">
Where showing in DCHS b/c CC is also a valid IO.  Belong to DOH not DCHS</t>
        </r>
      </text>
    </comment>
    <comment ref="D9" authorId="0">
      <text>
        <r>
          <rPr>
            <b/>
            <sz val="10"/>
            <rFont val="Tahoma"/>
            <family val="0"/>
          </rPr>
          <t>Aimèe Ortiz:</t>
        </r>
        <r>
          <rPr>
            <sz val="10"/>
            <rFont val="Tahoma"/>
            <family val="0"/>
          </rPr>
          <t xml:space="preserve">
Where showing in DCHS b/c CC is also a valid IO.  Belong to DOH not DCHS</t>
        </r>
      </text>
    </comment>
    <comment ref="D10" authorId="0">
      <text>
        <r>
          <rPr>
            <b/>
            <sz val="10"/>
            <rFont val="Tahoma"/>
            <family val="0"/>
          </rPr>
          <t>Aimèe Ortiz:</t>
        </r>
        <r>
          <rPr>
            <sz val="10"/>
            <rFont val="Tahoma"/>
            <family val="0"/>
          </rPr>
          <t xml:space="preserve">
Where showing in DCHS b/c CC is also a valid IO.  Belong to DOH not DCHS</t>
        </r>
      </text>
    </comment>
    <comment ref="D11" authorId="0">
      <text>
        <r>
          <rPr>
            <b/>
            <sz val="10"/>
            <rFont val="Tahoma"/>
            <family val="0"/>
          </rPr>
          <t>Aimèe Ortiz:</t>
        </r>
        <r>
          <rPr>
            <sz val="10"/>
            <rFont val="Tahoma"/>
            <family val="0"/>
          </rPr>
          <t xml:space="preserve">
Where showing in DCHS b/c CC is also a valid IO.  Belong to DOH not DCHS</t>
        </r>
      </text>
    </comment>
  </commentList>
</comments>
</file>

<file path=xl/sharedStrings.xml><?xml version="1.0" encoding="utf-8"?>
<sst xmlns="http://schemas.openxmlformats.org/spreadsheetml/2006/main" count="6249" uniqueCount="1488">
  <si>
    <t>30-55 Total</t>
  </si>
  <si>
    <t>30-65</t>
  </si>
  <si>
    <t>ADS Public Guardian</t>
  </si>
  <si>
    <t>ADSDIVPGGF</t>
  </si>
  <si>
    <t>Public Guardian GF</t>
  </si>
  <si>
    <t>ADSDIVPGLMXIX</t>
  </si>
  <si>
    <t>Public Guardian XIXLM</t>
  </si>
  <si>
    <t>30-65 Total</t>
  </si>
  <si>
    <t>30-75</t>
  </si>
  <si>
    <t>ADS ACHP</t>
  </si>
  <si>
    <t>ADSDIVAHLMXIX</t>
  </si>
  <si>
    <t xml:space="preserve">Adult Care Home Licensing LM </t>
  </si>
  <si>
    <t>30-75 Total</t>
  </si>
  <si>
    <t>30-80</t>
  </si>
  <si>
    <t>ADS Protective Svcs</t>
  </si>
  <si>
    <t>ADSDIVAPSXIX</t>
  </si>
  <si>
    <t xml:space="preserve">Adult Protective Svcs NON-MDT - </t>
  </si>
  <si>
    <t>ADSDIVMDTXIX</t>
  </si>
  <si>
    <t>Multidisciplinary Teams - XIX</t>
  </si>
  <si>
    <t>30-80 Total</t>
  </si>
  <si>
    <t>DCHS Dept Total</t>
  </si>
  <si>
    <t>Department of County Human Services</t>
  </si>
  <si>
    <t>Department of Libraries</t>
  </si>
  <si>
    <t>80-00</t>
  </si>
  <si>
    <t>Library Dir's Office</t>
  </si>
  <si>
    <t>Library-Director's Office</t>
  </si>
  <si>
    <t xml:space="preserve">Library-Communication with the </t>
  </si>
  <si>
    <t xml:space="preserve">Library-Adult/Family </t>
  </si>
  <si>
    <t>LIB01.07.01</t>
  </si>
  <si>
    <t>Summer Reading 2007 Program</t>
  </si>
  <si>
    <t>LIB07.11.07</t>
  </si>
  <si>
    <t>EVERYBODY READS 2007</t>
  </si>
  <si>
    <t>LIB08.24.01</t>
  </si>
  <si>
    <t>Dia de los Ninos - Public Relations</t>
  </si>
  <si>
    <t>LIB08.25</t>
  </si>
  <si>
    <t>Special Programs</t>
  </si>
  <si>
    <t>80-20</t>
  </si>
  <si>
    <t>Library Central</t>
  </si>
  <si>
    <t xml:space="preserve">Library-Central Div Mgmt </t>
  </si>
  <si>
    <t xml:space="preserve">Library-Central Circulation </t>
  </si>
  <si>
    <t>Library-Central Stack Services</t>
  </si>
  <si>
    <t>Library-Central Humanities</t>
  </si>
  <si>
    <t xml:space="preserve">Library-Central </t>
  </si>
  <si>
    <t>Library-Central Periodicals</t>
  </si>
  <si>
    <t>Library-Central Interlibrary Loan</t>
  </si>
  <si>
    <t xml:space="preserve">Library-Central Telephone </t>
  </si>
  <si>
    <t xml:space="preserve">Library-Central Children's &amp; </t>
  </si>
  <si>
    <t>Library-Popular Library</t>
  </si>
  <si>
    <t>Library-John Wilson Room</t>
  </si>
  <si>
    <t>80-30</t>
  </si>
  <si>
    <t>Library Support</t>
  </si>
  <si>
    <t>Library-Selection&amp;Acquisitn</t>
  </si>
  <si>
    <t>Library-Cataloging</t>
  </si>
  <si>
    <t>Library-Processing</t>
  </si>
  <si>
    <t>Library-Computer Services</t>
  </si>
  <si>
    <t>Library-Support Services</t>
  </si>
  <si>
    <t xml:space="preserve">Library-Facilities &amp; Material </t>
  </si>
  <si>
    <t>Library-Volunteer Services</t>
  </si>
  <si>
    <t xml:space="preserve">Human Resources/Learning </t>
  </si>
  <si>
    <t>LIB09.6.07</t>
  </si>
  <si>
    <t>L-Net FY 2007</t>
  </si>
  <si>
    <t>80-40</t>
  </si>
  <si>
    <t>Library Outreach</t>
  </si>
  <si>
    <t>Library-Child/Teen Svcs Coord</t>
  </si>
  <si>
    <t>Library-School Corps</t>
  </si>
  <si>
    <t>Library-Juvenile Justice</t>
  </si>
  <si>
    <t>Library-Books 2 U</t>
  </si>
  <si>
    <t xml:space="preserve">Library-Early Childhood </t>
  </si>
  <si>
    <t>Library-Adult Outreach</t>
  </si>
  <si>
    <t>LIB07.16</t>
  </si>
  <si>
    <t>RAISING A READER</t>
  </si>
  <si>
    <t>LIB07.16.01</t>
  </si>
  <si>
    <t>RAISING A READER - CHIF</t>
  </si>
  <si>
    <t>LIB07.18</t>
  </si>
  <si>
    <t>EVERY FAMILY READS</t>
  </si>
  <si>
    <t>LIB07.2</t>
  </si>
  <si>
    <t>CHILDREN'S AUTHOR VISIT</t>
  </si>
  <si>
    <t>LIB08.27</t>
  </si>
  <si>
    <t>ECR New Parent Gifts</t>
  </si>
  <si>
    <t>80-50</t>
  </si>
  <si>
    <t>Library Comm Service</t>
  </si>
  <si>
    <t>Library-Branch Admin</t>
  </si>
  <si>
    <t>Library-Albina</t>
  </si>
  <si>
    <t>Library-Belmont</t>
  </si>
  <si>
    <t>Library-Capitol Hill</t>
  </si>
  <si>
    <t>Library-Fairview Columbia</t>
  </si>
  <si>
    <t>Library-Gregory Heights</t>
  </si>
  <si>
    <t>Library-Gresham</t>
  </si>
  <si>
    <t>Library-Hillsdale</t>
  </si>
  <si>
    <t>Library-Holgate</t>
  </si>
  <si>
    <t>Library-Hollywood</t>
  </si>
  <si>
    <t>Library-Midland</t>
  </si>
  <si>
    <t>Library-North Portland</t>
  </si>
  <si>
    <t>Library-NorthWest</t>
  </si>
  <si>
    <t>Library-Rockwood</t>
  </si>
  <si>
    <t>Library-St Johns</t>
  </si>
  <si>
    <t>Library-Sellwood</t>
  </si>
  <si>
    <t>Library-Woodstock</t>
  </si>
  <si>
    <t>80-60</t>
  </si>
  <si>
    <t>Library Technology</t>
  </si>
  <si>
    <t>Library-Bond Projects</t>
  </si>
  <si>
    <t>District Attorney's Office</t>
  </si>
  <si>
    <t>15-00</t>
  </si>
  <si>
    <t>DA Director</t>
  </si>
  <si>
    <t>DA-General Support Services</t>
  </si>
  <si>
    <t xml:space="preserve">DA-Finance and Human </t>
  </si>
  <si>
    <t>DA-Information Systems Unit</t>
  </si>
  <si>
    <t>15-10</t>
  </si>
  <si>
    <t>DA Felony Court</t>
  </si>
  <si>
    <t>DA-Investigators</t>
  </si>
  <si>
    <t>DA-Felony Court-Trial Unit-Prop</t>
  </si>
  <si>
    <t>DA-Felony Court-Trial Unit-Drugs</t>
  </si>
  <si>
    <t>DA-Felony Ct-Trial Unit-Career C</t>
  </si>
  <si>
    <t>DA-Unit D</t>
  </si>
  <si>
    <t>DA-Felony Court-PreTrial</t>
  </si>
  <si>
    <t>DA-Felony Court-Records</t>
  </si>
  <si>
    <t>DA AGI.ADM</t>
  </si>
  <si>
    <t>AGI - Administration (MCDA)</t>
  </si>
  <si>
    <t>15-20</t>
  </si>
  <si>
    <t>DA Misdemeanor Court</t>
  </si>
  <si>
    <t>DA-Misdmnr Ct-Trial Unit</t>
  </si>
  <si>
    <t>DA-Misdmnr Ct-Trial Unit-Intake</t>
  </si>
  <si>
    <t>DA-Misdmnr Ct-Trial Unit-DUII</t>
  </si>
  <si>
    <t>DA-Misdmnr Ct-Discovery</t>
  </si>
  <si>
    <t>DA-Misdmnr Ct-Neighborhood DA</t>
  </si>
  <si>
    <t>15-30</t>
  </si>
  <si>
    <t>DA Family Justice</t>
  </si>
  <si>
    <t>DA-Family Jstc-Juvenile Trial</t>
  </si>
  <si>
    <t>DA-Family Jstc-MDT          1000</t>
  </si>
  <si>
    <t>DA-Family Jstc-Domestic Violence</t>
  </si>
  <si>
    <t>DA-Family Jstc-Victims Assistant</t>
  </si>
  <si>
    <t>DA CAMI.DA</t>
  </si>
  <si>
    <t>CAMI-DA MDT VA/Clerk &amp; other exp</t>
  </si>
  <si>
    <t>DA SED.66</t>
  </si>
  <si>
    <t>Support Enforcement /F-S</t>
  </si>
  <si>
    <t>DA VOCABASIC</t>
  </si>
  <si>
    <t>VOCA General Assist/DV /F-S</t>
  </si>
  <si>
    <t>15-70</t>
  </si>
  <si>
    <t>DA Spec Law Enf Adm</t>
  </si>
  <si>
    <t>DA-Medical Examiner</t>
  </si>
  <si>
    <t>60-00</t>
  </si>
  <si>
    <t>MCSO Exec Office</t>
  </si>
  <si>
    <t>MCSO-Executive-Executive Office</t>
  </si>
  <si>
    <t xml:space="preserve">MCSO-Executive-Mult Bldg Move   </t>
  </si>
  <si>
    <t>60-10</t>
  </si>
  <si>
    <t>MCSO Undersheriff</t>
  </si>
  <si>
    <t xml:space="preserve">MCSO-Undersheriff-Internal </t>
  </si>
  <si>
    <t>60-20</t>
  </si>
  <si>
    <t>MCSO Programs</t>
  </si>
  <si>
    <t>Inmate Pillows</t>
  </si>
  <si>
    <t xml:space="preserve">MCSO-Support-Aux. Svs. </t>
  </si>
  <si>
    <t>MCSO-BS-Human Resources</t>
  </si>
  <si>
    <t>MCSO-BS-Payroll</t>
  </si>
  <si>
    <t>MCSO-BS-Logistics</t>
  </si>
  <si>
    <t xml:space="preserve">MCSO-Support-Records               </t>
  </si>
  <si>
    <t>MCSO-Support-Inmate Programs</t>
  </si>
  <si>
    <t xml:space="preserve">MCSO-Support-Corrections </t>
  </si>
  <si>
    <t>MCSO-Bus Srvs-Backgrounds</t>
  </si>
  <si>
    <t xml:space="preserve">MCSO-Support-Aux.Svs. </t>
  </si>
  <si>
    <t>MCSO-Support-Inmate Welfare</t>
  </si>
  <si>
    <t>MCSO-Support-Info Tech</t>
  </si>
  <si>
    <t>MCSO-BS-Enforcement Records</t>
  </si>
  <si>
    <t>MCSO-BS-Alarm Ordinance</t>
  </si>
  <si>
    <t>MCSO-BS-Concealed Handgun 1516</t>
  </si>
  <si>
    <t>MCSO-BS-Concealed Handgun</t>
  </si>
  <si>
    <t>MCSO-BS-Planning and Research</t>
  </si>
  <si>
    <t>MCSO-Support-Fiscal</t>
  </si>
  <si>
    <t>SOINW.COM</t>
  </si>
  <si>
    <t>Commissary</t>
  </si>
  <si>
    <t>SOINW.INM</t>
  </si>
  <si>
    <t>Other Outgoing Expense</t>
  </si>
  <si>
    <t>SOINW.LAW</t>
  </si>
  <si>
    <t>Law Library</t>
  </si>
  <si>
    <t>60-30</t>
  </si>
  <si>
    <t>MCSO Facilities</t>
  </si>
  <si>
    <t>MCSO-Correct-Training</t>
  </si>
  <si>
    <t xml:space="preserve">MCSO-Facilities-MCDC                </t>
  </si>
  <si>
    <t>MCSO-Facilities-MCIJ</t>
  </si>
  <si>
    <t xml:space="preserve">MCSO-Corrections-MCIJ Inmate </t>
  </si>
  <si>
    <t>MCSO-Facilities-Workcrew Levy</t>
  </si>
  <si>
    <t xml:space="preserve">MCSO-Facilities-Booking and </t>
  </si>
  <si>
    <t xml:space="preserve">MCSO-Corrections-MCDC Inmate </t>
  </si>
  <si>
    <t xml:space="preserve">MCSO-Facilities-Classification      </t>
  </si>
  <si>
    <t xml:space="preserve">MCSO-Enforcement-Court </t>
  </si>
  <si>
    <t>MCSO-Facilities-Fac Sec Spec Ops</t>
  </si>
  <si>
    <t xml:space="preserve">MCSO-Enforcement-Facility </t>
  </si>
  <si>
    <t>MCSO-Corrections-Transport</t>
  </si>
  <si>
    <t>60-50</t>
  </si>
  <si>
    <t>MCSO Enforcement</t>
  </si>
  <si>
    <t>MCSO-Enforcement-Court/Fac Sec</t>
  </si>
  <si>
    <t>MCSO-Enforcement-Administration</t>
  </si>
  <si>
    <t>MCSO-Enforcement-Patrol</t>
  </si>
  <si>
    <t>MCSO-Enforcement-River Patrol</t>
  </si>
  <si>
    <t>MCSO-Enforcement-Detectives</t>
  </si>
  <si>
    <t xml:space="preserve">MCSO-Enforcement-Special </t>
  </si>
  <si>
    <t>MCSO-Enforcement-Civil Process</t>
  </si>
  <si>
    <t>SOOPS.S&amp;R</t>
  </si>
  <si>
    <t>Search &amp; Rescue</t>
  </si>
  <si>
    <t>Independant Orgs</t>
  </si>
  <si>
    <t xml:space="preserve">ND-Centralized Board Room </t>
  </si>
  <si>
    <t>ND Chair</t>
  </si>
  <si>
    <t>ND-Chair's Office</t>
  </si>
  <si>
    <t>ND-Chair's Office-2007</t>
  </si>
  <si>
    <t>ND-County Attorney</t>
  </si>
  <si>
    <t>ITAX.COUNTYATTY.FINADMIN</t>
  </si>
  <si>
    <t xml:space="preserve">ITAX Collection - Legal </t>
  </si>
  <si>
    <t>ND District 1</t>
  </si>
  <si>
    <t>ND-County Commissioner District</t>
  </si>
  <si>
    <t>ND District 2</t>
  </si>
  <si>
    <t>ND District 3</t>
  </si>
  <si>
    <t>ND District 4</t>
  </si>
  <si>
    <t xml:space="preserve">ND-County Commissioner </t>
  </si>
  <si>
    <t>ND Auditor</t>
  </si>
  <si>
    <t>ND-County Auditor</t>
  </si>
  <si>
    <t>ND Children Families</t>
  </si>
  <si>
    <t>CCFC.ADMIN.32082</t>
  </si>
  <si>
    <t>CCFC Admin Basic Capacity</t>
  </si>
  <si>
    <t>CCFC.CSN.21580</t>
  </si>
  <si>
    <t xml:space="preserve">CCFC CSN Family Preservation &amp; </t>
  </si>
  <si>
    <t>CCFC.CSN.49000</t>
  </si>
  <si>
    <t xml:space="preserve">CCFC CSN Child Abuse Prev </t>
  </si>
  <si>
    <t>CCFC.EC.32082</t>
  </si>
  <si>
    <t xml:space="preserve">CCFC Early Childhood Basic </t>
  </si>
  <si>
    <t>CCFC.POV.32161</t>
  </si>
  <si>
    <t xml:space="preserve">CCFC Poverty Housing </t>
  </si>
  <si>
    <t>CCFC.POV.32210</t>
  </si>
  <si>
    <t>CCFC Summer Food</t>
  </si>
  <si>
    <t>CCFC.SCHOOL.49000</t>
  </si>
  <si>
    <t>CCFC School Aged Misc. Charges</t>
  </si>
  <si>
    <t>CCFC.YOUTH.32082</t>
  </si>
  <si>
    <t>CCFC Youth Basic Capacity</t>
  </si>
  <si>
    <t>CCFC.YOUTH.32132</t>
  </si>
  <si>
    <t>CCFC Youth Kellogg Grant</t>
  </si>
  <si>
    <t>ND Tax Supervising</t>
  </si>
  <si>
    <t>ND-Tax Supervising</t>
  </si>
  <si>
    <t>ND - Public Affairs</t>
  </si>
  <si>
    <t>ND-Public Affairs Office</t>
  </si>
  <si>
    <t>LIB</t>
  </si>
  <si>
    <t>80-00 Total</t>
  </si>
  <si>
    <t>80-20 Total</t>
  </si>
  <si>
    <t>80-30 Total</t>
  </si>
  <si>
    <t>80-40 Total</t>
  </si>
  <si>
    <t>80-50 Total</t>
  </si>
  <si>
    <t>80-60 Total</t>
  </si>
  <si>
    <t>Sheriff's Office</t>
  </si>
  <si>
    <t>MCSO</t>
  </si>
  <si>
    <t>60-00 Total</t>
  </si>
  <si>
    <t>60-10 Total</t>
  </si>
  <si>
    <t>60-20 Total</t>
  </si>
  <si>
    <t>60-30 Total</t>
  </si>
  <si>
    <t>60-50 Total</t>
  </si>
  <si>
    <t>MCSOTotal</t>
  </si>
  <si>
    <t>DA</t>
  </si>
  <si>
    <t>15-00 Total</t>
  </si>
  <si>
    <t>15-10 Total</t>
  </si>
  <si>
    <t>15-20 Total</t>
  </si>
  <si>
    <t>15-30 Total</t>
  </si>
  <si>
    <t>15-70 Total</t>
  </si>
  <si>
    <t>NDPT</t>
  </si>
  <si>
    <t>10-00</t>
  </si>
  <si>
    <t>10-01</t>
  </si>
  <si>
    <t>Non Departamental</t>
  </si>
  <si>
    <t>10-00 Total</t>
  </si>
  <si>
    <t>10-01 Total</t>
  </si>
  <si>
    <t xml:space="preserve">Based on FY07 Warehouse and Non-Stock Purchasing Value </t>
  </si>
  <si>
    <t>Fund Center</t>
  </si>
  <si>
    <t>DCS Dept Total</t>
  </si>
  <si>
    <t>70-04 Total</t>
  </si>
  <si>
    <t>90-10 Total</t>
  </si>
  <si>
    <t>91-00 Total</t>
  </si>
  <si>
    <t>91-20 Total</t>
  </si>
  <si>
    <t>91-30 Total</t>
  </si>
  <si>
    <t>91-50 Total</t>
  </si>
  <si>
    <t>DCM-IT Flatfee LIB Pgm</t>
  </si>
  <si>
    <t xml:space="preserve">DCM-Finance&amp;Risk-General </t>
  </si>
  <si>
    <t>DCM-IT Flatfee DSCP Pgm</t>
  </si>
  <si>
    <t>ITCAP.TCS</t>
  </si>
  <si>
    <t>Thin Client Supply</t>
  </si>
  <si>
    <t>DCM-IT Flatfee HD Pgm</t>
  </si>
  <si>
    <t>DCM-IT Flatfee CJ Pgm</t>
  </si>
  <si>
    <t xml:space="preserve">DCM-IT Desktop Hardware </t>
  </si>
  <si>
    <t>IT DO NOT USE DSS LAN</t>
  </si>
  <si>
    <t xml:space="preserve">FLEET - 4 PRESSURE REGULATORS </t>
  </si>
  <si>
    <t>ROUTINE RELAMPING B437 12M-FY</t>
  </si>
  <si>
    <t>DCM Dept Total</t>
  </si>
  <si>
    <t>72-01 Total</t>
  </si>
  <si>
    <t>72-10 Total</t>
  </si>
  <si>
    <t>72-20 Total</t>
  </si>
  <si>
    <t>72-30 Total</t>
  </si>
  <si>
    <t>72-45 Total</t>
  </si>
  <si>
    <t>72-50 Total</t>
  </si>
  <si>
    <t>72-55 Total</t>
  </si>
  <si>
    <t>72-60 Total</t>
  </si>
  <si>
    <t>72-70 Total</t>
  </si>
  <si>
    <t>72-80 Total</t>
  </si>
  <si>
    <t>SHLTRSMSSC</t>
  </si>
  <si>
    <t>Catnip</t>
  </si>
  <si>
    <t>6700AN0053</t>
  </si>
  <si>
    <t>Computer Systems</t>
  </si>
  <si>
    <t>DCS-Elections-May Election</t>
  </si>
  <si>
    <t>Clack. Co: S14 Signs: Maint/Repair</t>
  </si>
  <si>
    <t>Fairview: C46 Crack Sealing</t>
  </si>
  <si>
    <t>Fairview: M31 Road Striping</t>
  </si>
  <si>
    <t>Gresham: E84 Emergency: Anti-</t>
  </si>
  <si>
    <t>Gresham: M30 TrafMark Paint</t>
  </si>
  <si>
    <t>Gresham: M31 Road Striping</t>
  </si>
  <si>
    <t>Gresham: M35 TrafMark Layout</t>
  </si>
  <si>
    <t>Gresham: M99 TrafMark Bike &amp; Ped</t>
  </si>
  <si>
    <t>Maywood: S14 Signs: Maint/Repair</t>
  </si>
  <si>
    <t>Troutdale: C46 Crack Sealing</t>
  </si>
  <si>
    <t>Troutdale: M31 Road Striping</t>
  </si>
  <si>
    <t xml:space="preserve">Gresham: Sign Installation </t>
  </si>
  <si>
    <t xml:space="preserve">COLUMBIA COUNTY ROAD DEPT - </t>
  </si>
  <si>
    <t xml:space="preserve">ADMIN-CONS PERMIT #3596-B / NE </t>
  </si>
  <si>
    <t>ADMIN-2004062-SWEETBRIAR RD-</t>
  </si>
  <si>
    <t xml:space="preserve">Columbia Co. PMAT: M31 Road </t>
  </si>
  <si>
    <t>6610GT1001634</t>
  </si>
  <si>
    <t xml:space="preserve">Gresham Devel Stop Install ~ </t>
  </si>
  <si>
    <t>Cut Blanks Inv Sign Manufacturing</t>
  </si>
  <si>
    <t>CLSD-Burlingame Dvlpmt-</t>
  </si>
  <si>
    <t>CLSD-Gresham Devlp-Pvmt Mark-</t>
  </si>
  <si>
    <t xml:space="preserve">NW Kaiser Rd-Replace approx 90' </t>
  </si>
  <si>
    <t xml:space="preserve">Troutdale-PublicWorks-Street </t>
  </si>
  <si>
    <t>CLSD-Gresham Dvlpmt-Signs-</t>
  </si>
  <si>
    <t xml:space="preserve">Elections-Indoor Signage For </t>
  </si>
  <si>
    <t>Gresham-Parks&amp;Recreation-</t>
  </si>
  <si>
    <t xml:space="preserve">Metro-OxbowParks-Traffic Signs </t>
  </si>
  <si>
    <t xml:space="preserve">CLSD-MCSO-Replace neighborhd </t>
  </si>
  <si>
    <t xml:space="preserve">CLSD-Acc7-15-06 176th &amp; Foster </t>
  </si>
  <si>
    <t xml:space="preserve">Sheriff - Emergency Response </t>
  </si>
  <si>
    <t>Gresham-Springwater Hills Devl-</t>
  </si>
  <si>
    <t>Troutdale-PublicWorks-</t>
  </si>
  <si>
    <t xml:space="preserve">CLSD-Gresham-Acc 8-08-06 </t>
  </si>
  <si>
    <t>Acc 8-15-06 NE 238th &amp; Arata Rd</t>
  </si>
  <si>
    <t xml:space="preserve">Acc 8-13-06 SE Troutdale Rd-Sign </t>
  </si>
  <si>
    <t xml:space="preserve">GRESHAM-BURNSIDE 1ST TO </t>
  </si>
  <si>
    <t xml:space="preserve">Acc8-31-06 NW </t>
  </si>
  <si>
    <t xml:space="preserve">CLSD-Gresh Acc9-22-06Guardrl </t>
  </si>
  <si>
    <t xml:space="preserve">CLSD-Metro-OxbowPk-Salmon </t>
  </si>
  <si>
    <t xml:space="preserve">CLSD-DCM/FREDS-Lot Closd For </t>
  </si>
  <si>
    <t xml:space="preserve">CLSD-Gresham-Acc10-4-06 </t>
  </si>
  <si>
    <t xml:space="preserve">CLSD-Hadley Acc10-13-06 NW </t>
  </si>
  <si>
    <t>CLSD-SamBarlowHighSchool-</t>
  </si>
  <si>
    <t xml:space="preserve">Gresham-Wastewater Services </t>
  </si>
  <si>
    <t xml:space="preserve">CLSD-Gresham Acc 11-8-06 SW </t>
  </si>
  <si>
    <t xml:space="preserve">CLSD-MCSO-Search/Traing In </t>
  </si>
  <si>
    <t xml:space="preserve">CLSD-Gresham-Acc 12-6-06 </t>
  </si>
  <si>
    <t xml:space="preserve">CLSD-Gresham Develop-Butler </t>
  </si>
  <si>
    <t xml:space="preserve">CLSD-Greshm Acc11-8-06 282nd </t>
  </si>
  <si>
    <t xml:space="preserve">CLSD-Greshm Acc12/11/06 Sandy </t>
  </si>
  <si>
    <t xml:space="preserve">CLSD-Acc12-14-06 Germantown </t>
  </si>
  <si>
    <t xml:space="preserve">GRESHAM-ACCIDENT 183@GLISAN </t>
  </si>
  <si>
    <t xml:space="preserve">CLSD-FPM-Reservd Contractor </t>
  </si>
  <si>
    <t>G&amp;C Developmnt-Sign install-</t>
  </si>
  <si>
    <t>CLSD-DCS/AnimalServ-Dangerous</t>
  </si>
  <si>
    <t xml:space="preserve">Gresham-223rd/Stark-Signs/Pvmt </t>
  </si>
  <si>
    <t xml:space="preserve">CLSD-Gresham-Acc 2-21-07 </t>
  </si>
  <si>
    <t xml:space="preserve">CLSD-Gresham Acc 3-13-07 </t>
  </si>
  <si>
    <t xml:space="preserve">Acc5-20-07 SE Troutdale Rd-Sign </t>
  </si>
  <si>
    <t>Gresh Acc 1-6-07 SE Stark &amp; 196th-</t>
  </si>
  <si>
    <t>ROADCES0259C13</t>
  </si>
  <si>
    <t>Sign Installation</t>
  </si>
  <si>
    <t>ROADCPC0399C</t>
  </si>
  <si>
    <t>ROADCPC0399C200</t>
  </si>
  <si>
    <t>ROADCPC0399C500</t>
  </si>
  <si>
    <t>ROADCPC0404C</t>
  </si>
  <si>
    <t>ROADCPC0404C200</t>
  </si>
  <si>
    <t>ROADCPC0411C500</t>
  </si>
  <si>
    <t>ROADCPE0073C500</t>
  </si>
  <si>
    <t>ROADCPG0614C100</t>
  </si>
  <si>
    <t>ROADM1D62</t>
  </si>
  <si>
    <t>Culvert Cleaning</t>
  </si>
  <si>
    <t>ROADM1D69</t>
  </si>
  <si>
    <t>Drain Maint &amp; Inventory</t>
  </si>
  <si>
    <t>ROADM1E82</t>
  </si>
  <si>
    <t>ROADM1E83</t>
  </si>
  <si>
    <t>ROADM1E84</t>
  </si>
  <si>
    <t>Anti-Icing</t>
  </si>
  <si>
    <t>ROADM1G04</t>
  </si>
  <si>
    <t>ROADM1G95</t>
  </si>
  <si>
    <t>ROADM1R25</t>
  </si>
  <si>
    <t>Graffiti Removal</t>
  </si>
  <si>
    <t>ROADM1R57</t>
  </si>
  <si>
    <t>Guardrail / Sitepost Maint</t>
  </si>
  <si>
    <t>ROADM1S31</t>
  </si>
  <si>
    <t>ROADM1V13</t>
  </si>
  <si>
    <t>Truck Spray: ROW</t>
  </si>
  <si>
    <t>ROADM1V15</t>
  </si>
  <si>
    <t>Hand Spray: ROW</t>
  </si>
  <si>
    <t>ROADM1V94</t>
  </si>
  <si>
    <t>ROADM3D69</t>
  </si>
  <si>
    <t>ROADM3D94</t>
  </si>
  <si>
    <t>ROADM3E83</t>
  </si>
  <si>
    <t>ROADM3E84</t>
  </si>
  <si>
    <t>ROADM3G08</t>
  </si>
  <si>
    <t>ROADM3R56</t>
  </si>
  <si>
    <t>Curb/Sidewalk Maint</t>
  </si>
  <si>
    <t>ROADM3R57</t>
  </si>
  <si>
    <t>ROADM3S46</t>
  </si>
  <si>
    <t>ROADM3V13</t>
  </si>
  <si>
    <t>ROADM3V14</t>
  </si>
  <si>
    <t>Truck Spray: Other</t>
  </si>
  <si>
    <t>ROADM3V15</t>
  </si>
  <si>
    <t>ROADM3V16</t>
  </si>
  <si>
    <t>Vegetation Maintenance</t>
  </si>
  <si>
    <t>ROADM3V26</t>
  </si>
  <si>
    <t>Adopt-A-Road</t>
  </si>
  <si>
    <t>ROADM4D01</t>
  </si>
  <si>
    <t>ROADM4D09</t>
  </si>
  <si>
    <t>ROADM4D61</t>
  </si>
  <si>
    <t>ROADM4D62</t>
  </si>
  <si>
    <t>ROADM4D69</t>
  </si>
  <si>
    <t>ROADM4D70</t>
  </si>
  <si>
    <t>ROADM4D78</t>
  </si>
  <si>
    <t>ROADM4E01</t>
  </si>
  <si>
    <t>ROADM4E80</t>
  </si>
  <si>
    <t>ROADM4E81</t>
  </si>
  <si>
    <t>ROADM4E84</t>
  </si>
  <si>
    <t>ROADM4G04</t>
  </si>
  <si>
    <t>ROADM4G93</t>
  </si>
  <si>
    <t>Material Loading</t>
  </si>
  <si>
    <t>ROADM4R56</t>
  </si>
  <si>
    <t>ROADM4R57</t>
  </si>
  <si>
    <t>ROADM4S42</t>
  </si>
  <si>
    <t>ROADM4S46</t>
  </si>
  <si>
    <t>ROADM4V13</t>
  </si>
  <si>
    <t>ROADM4V15</t>
  </si>
  <si>
    <t>ROADM4V16</t>
  </si>
  <si>
    <t>ROADM4V22</t>
  </si>
  <si>
    <t>Hand Brushing</t>
  </si>
  <si>
    <t>ROADM4V94</t>
  </si>
  <si>
    <t>ROADM5D61</t>
  </si>
  <si>
    <t>ROADM5D69</t>
  </si>
  <si>
    <t>ROADM5E84</t>
  </si>
  <si>
    <t>ROADM5G98</t>
  </si>
  <si>
    <t>ROADM5S94</t>
  </si>
  <si>
    <t>ROADM5V13</t>
  </si>
  <si>
    <t>ROADM5V15</t>
  </si>
  <si>
    <t>ROADM5V22</t>
  </si>
  <si>
    <t>ROADM5V24</t>
  </si>
  <si>
    <t>Mowing boom</t>
  </si>
  <si>
    <t>ROADM6D01</t>
  </si>
  <si>
    <t>ROADM6E84</t>
  </si>
  <si>
    <t>ROADM6G94</t>
  </si>
  <si>
    <t>ROADM6R57</t>
  </si>
  <si>
    <t>ROADM6V13</t>
  </si>
  <si>
    <t>ROADM6V15</t>
  </si>
  <si>
    <t>ROADM6V16</t>
  </si>
  <si>
    <t>ROADM6V22</t>
  </si>
  <si>
    <t>ROADM7B35</t>
  </si>
  <si>
    <t>ROADM7G01</t>
  </si>
  <si>
    <t>ROADM7G94</t>
  </si>
  <si>
    <t>ROADM8E83</t>
  </si>
  <si>
    <t>ROADM8E84</t>
  </si>
  <si>
    <t>ROADM8V13</t>
  </si>
  <si>
    <t>ROADM8V26</t>
  </si>
  <si>
    <t>ROADM9</t>
  </si>
  <si>
    <t>District 9</t>
  </si>
  <si>
    <t>ROADM9G34</t>
  </si>
  <si>
    <t>ROADT1M31</t>
  </si>
  <si>
    <t>Road Striping</t>
  </si>
  <si>
    <t>ROADT1S13</t>
  </si>
  <si>
    <t>ROADT2S14</t>
  </si>
  <si>
    <t>ROADT3D14</t>
  </si>
  <si>
    <t>Maintenance &amp; Repair</t>
  </si>
  <si>
    <t>ROADT3E83</t>
  </si>
  <si>
    <t>ROADT3IBUR18514</t>
  </si>
  <si>
    <t>ROADT3IHAL18114</t>
  </si>
  <si>
    <t>ROADT3M13</t>
  </si>
  <si>
    <t>ROADT3M16</t>
  </si>
  <si>
    <t>Layout/Check/Locate</t>
  </si>
  <si>
    <t>ROADT3M31</t>
  </si>
  <si>
    <t>ROADT3M33</t>
  </si>
  <si>
    <t>Line/Legend Removal</t>
  </si>
  <si>
    <t>ROADT3M99</t>
  </si>
  <si>
    <t>Bike &amp; Pedestrian</t>
  </si>
  <si>
    <t>ROADT3S09</t>
  </si>
  <si>
    <t>ROADT4M31</t>
  </si>
  <si>
    <t>ROADT4M35</t>
  </si>
  <si>
    <t>Layout</t>
  </si>
  <si>
    <t>ROADT4M99</t>
  </si>
  <si>
    <t>ROADT5M31</t>
  </si>
  <si>
    <t>ROADT5M33</t>
  </si>
  <si>
    <t>ROADT5S13</t>
  </si>
  <si>
    <t>ROADT6D14</t>
  </si>
  <si>
    <t>ROADT6ISTA25714</t>
  </si>
  <si>
    <t>ROADT6M31</t>
  </si>
  <si>
    <t>ROADT6M99</t>
  </si>
  <si>
    <t>ROADT6S13</t>
  </si>
  <si>
    <t>ROADT6S15</t>
  </si>
  <si>
    <t>Public Service</t>
  </si>
  <si>
    <t>ROADT8M31</t>
  </si>
  <si>
    <t>ROADT8S14</t>
  </si>
  <si>
    <t>ROADT9G04</t>
  </si>
  <si>
    <t>ROADT9G53</t>
  </si>
  <si>
    <t>Carpentry</t>
  </si>
  <si>
    <t>ROADT9M31</t>
  </si>
  <si>
    <t>ROADT9S12</t>
  </si>
  <si>
    <t>TRAFEG540</t>
  </si>
  <si>
    <t>TRANR237</t>
  </si>
  <si>
    <t>ROW Permits</t>
  </si>
  <si>
    <t>TRANR270</t>
  </si>
  <si>
    <t>Inspection</t>
  </si>
  <si>
    <t>EM009</t>
  </si>
  <si>
    <t xml:space="preserve">SHSP04 Domestic Preparedness </t>
  </si>
  <si>
    <t>BLUE LAKE PARK - SUPPLIES</t>
  </si>
  <si>
    <t>OXBOW PARK - SUPPLIES</t>
  </si>
  <si>
    <t>METRO PARKS - SUPPLIES</t>
  </si>
  <si>
    <t>CITY OF GRESHAM - SUPPLIES</t>
  </si>
  <si>
    <t>CITY OF TROUTDALE - SUPPLIES</t>
  </si>
  <si>
    <t>TIGARD POLICE DEPT - SUPPLIES</t>
  </si>
  <si>
    <t>CITY OF FAIRVIEW - SUPPLIES</t>
  </si>
  <si>
    <t>TRANSCA81</t>
  </si>
  <si>
    <t>PC Support</t>
  </si>
  <si>
    <t>TRANSS</t>
  </si>
  <si>
    <t>Emergency and Safety</t>
  </si>
  <si>
    <t>CP10.07.11</t>
  </si>
  <si>
    <t>UIC Upgrade fund</t>
  </si>
  <si>
    <t>CP08.07.04N</t>
  </si>
  <si>
    <t>91-00</t>
  </si>
  <si>
    <t>72-20</t>
  </si>
  <si>
    <t>Budget Office</t>
  </si>
  <si>
    <t>FY09 Budget Allocation for Materiel Management Services</t>
  </si>
  <si>
    <t>FY09 Allocation</t>
  </si>
  <si>
    <t>FY09 Budget</t>
  </si>
  <si>
    <t>Vernonia Fire District - Supplies</t>
  </si>
  <si>
    <t>ROADM1D61</t>
  </si>
  <si>
    <t>Culvert Install</t>
  </si>
  <si>
    <t>ROADM1D66</t>
  </si>
  <si>
    <t>Improvements &amp; Repairs</t>
  </si>
  <si>
    <t>Catch Basin Cleaning</t>
  </si>
  <si>
    <t>ROADM1E81</t>
  </si>
  <si>
    <t>Storm Clean-up</t>
  </si>
  <si>
    <t>Slides &amp; Washouts</t>
  </si>
  <si>
    <t>Emergency Response</t>
  </si>
  <si>
    <t>Cleaning</t>
  </si>
  <si>
    <t>ROADM1G08</t>
  </si>
  <si>
    <t>ROADM1R51</t>
  </si>
  <si>
    <t>Shoulder Maintenance</t>
  </si>
  <si>
    <t>ROADM1S40</t>
  </si>
  <si>
    <t>A/C Patching</t>
  </si>
  <si>
    <t>ROADM1S42</t>
  </si>
  <si>
    <t>Tarpot Patching</t>
  </si>
  <si>
    <t>Oiling &amp; Sealing</t>
  </si>
  <si>
    <t>Grinder Patching</t>
  </si>
  <si>
    <t>Roadwaste</t>
  </si>
  <si>
    <t>ROADM3S49</t>
  </si>
  <si>
    <t>ROADM4E83</t>
  </si>
  <si>
    <t>ROADM4G98</t>
  </si>
  <si>
    <t>Equip Repair</t>
  </si>
  <si>
    <t>ROADM4S31</t>
  </si>
  <si>
    <t>Paving Prep</t>
  </si>
  <si>
    <t>ROADM4S40</t>
  </si>
  <si>
    <t>ROADM4S41</t>
  </si>
  <si>
    <t>Cold Patching</t>
  </si>
  <si>
    <t>Crack Sealing</t>
  </si>
  <si>
    <t>ROADM4S49</t>
  </si>
  <si>
    <t>ROADM5E83</t>
  </si>
  <si>
    <t>ROADM5G94</t>
  </si>
  <si>
    <t>Equip Maint</t>
  </si>
  <si>
    <t>ROADM5S31</t>
  </si>
  <si>
    <t>ROADM5S40</t>
  </si>
  <si>
    <t>ROADM5S41</t>
  </si>
  <si>
    <t>ROADM5S42</t>
  </si>
  <si>
    <t>ROADM5S46</t>
  </si>
  <si>
    <t>ROADM6S31</t>
  </si>
  <si>
    <t>ROADM7W98</t>
  </si>
  <si>
    <t>ROADM8S49</t>
  </si>
  <si>
    <t>ROADM9G01</t>
  </si>
  <si>
    <t>Admin</t>
  </si>
  <si>
    <t>ROADM9G08</t>
  </si>
  <si>
    <t>ROADM9G98</t>
  </si>
  <si>
    <t>ROADM9R78</t>
  </si>
  <si>
    <t>Record Keeping</t>
  </si>
  <si>
    <t xml:space="preserve">Gresham-Traffic work for Powell </t>
  </si>
  <si>
    <t xml:space="preserve">Metro-Parks-Name Tags,Parking </t>
  </si>
  <si>
    <t xml:space="preserve">Acc 10-6-06 Cornelius Pass-Oil </t>
  </si>
  <si>
    <t xml:space="preserve">Troutdale-Parks-Misc </t>
  </si>
  <si>
    <t>Force Account</t>
  </si>
  <si>
    <t>ROADCPC0404C500</t>
  </si>
  <si>
    <t>ROADM3D66</t>
  </si>
  <si>
    <t>ROADM3D67</t>
  </si>
  <si>
    <t>ROADM3S31</t>
  </si>
  <si>
    <t>Plowing / Sanding</t>
  </si>
  <si>
    <t>ROADM4G97</t>
  </si>
  <si>
    <t>Support Engineering</t>
  </si>
  <si>
    <t>ROADM4S43</t>
  </si>
  <si>
    <t>ROADM5D70</t>
  </si>
  <si>
    <t>ROADM6D66</t>
  </si>
  <si>
    <t>ROADM7B94</t>
  </si>
  <si>
    <t>ROADM7W94</t>
  </si>
  <si>
    <t>ROADME</t>
  </si>
  <si>
    <t>Environmental Program</t>
  </si>
  <si>
    <t>ROADT3M30</t>
  </si>
  <si>
    <t>ROADT6M30</t>
  </si>
  <si>
    <t>EM009CEM</t>
  </si>
  <si>
    <t>County Emergency Management</t>
  </si>
  <si>
    <t>Troutdale: C49 Grinder Patching</t>
  </si>
  <si>
    <t>Wood Village: C40 A/C Patching</t>
  </si>
  <si>
    <t xml:space="preserve">County Road Transfer to </t>
  </si>
  <si>
    <t>6610AN0050540</t>
  </si>
  <si>
    <t>6610GT0004632</t>
  </si>
  <si>
    <t>6700AN0050540</t>
  </si>
  <si>
    <t xml:space="preserve">Stockpiling Rock from Vance to </t>
  </si>
  <si>
    <t xml:space="preserve">County Services-Justice Center </t>
  </si>
  <si>
    <t xml:space="preserve">DCS/AnimalServices-Signs &amp; </t>
  </si>
  <si>
    <t xml:space="preserve">CLSD DEL-Troutdal-PubWk-VIP </t>
  </si>
  <si>
    <t>CLSD-Troutdale-PublicWrks-</t>
  </si>
  <si>
    <t xml:space="preserve">CLSD-Troutdale-Street Signs,Lg </t>
  </si>
  <si>
    <t xml:space="preserve">CLSD-Metro-OxbowPrks-Boat </t>
  </si>
  <si>
    <t xml:space="preserve">Portland-WaterBureau-Sandy </t>
  </si>
  <si>
    <t xml:space="preserve">DCM/Fleet - INR Stickers &amp; County </t>
  </si>
  <si>
    <t>EM009MCT</t>
  </si>
  <si>
    <t xml:space="preserve">Multnomah County </t>
  </si>
  <si>
    <t>ROADCEC0372D600</t>
  </si>
  <si>
    <t>ROADCEC0372R400</t>
  </si>
  <si>
    <t>ROADCEP3080C600</t>
  </si>
  <si>
    <t>ROADCES0260D600</t>
  </si>
  <si>
    <t>ROADCES0261D600</t>
  </si>
  <si>
    <t>ROADCES0262C500</t>
  </si>
  <si>
    <t>ROADCES0263C100</t>
  </si>
  <si>
    <t>ROADCPC0369C600</t>
  </si>
  <si>
    <t>ROADCPC0399C600</t>
  </si>
  <si>
    <t>ROADCPC0404C600</t>
  </si>
  <si>
    <t>ROADCPC0404D600</t>
  </si>
  <si>
    <t>ROADCPC0411C600</t>
  </si>
  <si>
    <t>ROADCPC0411D100</t>
  </si>
  <si>
    <t>ROADCPC0411D600</t>
  </si>
  <si>
    <t>ROADCPC0426C600</t>
  </si>
  <si>
    <t>ROADEG631</t>
  </si>
  <si>
    <t>Safety Training/Meeting</t>
  </si>
  <si>
    <t>ROADM1E79</t>
  </si>
  <si>
    <t>Sanding - Only</t>
  </si>
  <si>
    <t>ROADM1E80</t>
  </si>
  <si>
    <t>ROADM3S40</t>
  </si>
  <si>
    <t>ROADM3S45</t>
  </si>
  <si>
    <t>Sweep: Route &amp; Mains</t>
  </si>
  <si>
    <t>ROADM4D65</t>
  </si>
  <si>
    <t>Sump Cleaning</t>
  </si>
  <si>
    <t>ROADM4E82</t>
  </si>
  <si>
    <t>ROADM5D66</t>
  </si>
  <si>
    <t>ROADM5S49</t>
  </si>
  <si>
    <t>ROADM6S40</t>
  </si>
  <si>
    <t>ROADM7</t>
  </si>
  <si>
    <t>Vance Pit</t>
  </si>
  <si>
    <t>ROADM9G78</t>
  </si>
  <si>
    <t>Road waste</t>
  </si>
  <si>
    <t>ROADSI</t>
  </si>
  <si>
    <t>Intersections</t>
  </si>
  <si>
    <t>ROADT6D13</t>
  </si>
  <si>
    <t>ROADT8M30</t>
  </si>
  <si>
    <t>TRANPLRPG520</t>
  </si>
  <si>
    <t>Animal Serv.</t>
  </si>
  <si>
    <t>Animal Shelter</t>
  </si>
  <si>
    <t>Em Mngt</t>
  </si>
  <si>
    <t>Land Use Planning</t>
  </si>
  <si>
    <t>LUT</t>
  </si>
  <si>
    <t>Oxbow Parks</t>
  </si>
  <si>
    <t>Roads, Dist4</t>
  </si>
  <si>
    <t>Roads, Dist5</t>
  </si>
  <si>
    <t>Trans Safety</t>
  </si>
  <si>
    <t>Adopt-a-Road</t>
  </si>
  <si>
    <t>90-10</t>
  </si>
  <si>
    <t xml:space="preserve">DCS-Animal Control-Div Mgmt </t>
  </si>
  <si>
    <t>SHLTRFO</t>
  </si>
  <si>
    <t>Foster Care</t>
  </si>
  <si>
    <t>6700RT4027C200</t>
  </si>
  <si>
    <t>6700RT6013</t>
  </si>
  <si>
    <t xml:space="preserve">Sauvie Island Bridge </t>
  </si>
  <si>
    <t xml:space="preserve">DCS-Transport Div-Program </t>
  </si>
  <si>
    <t>ROADM1G09</t>
  </si>
  <si>
    <t>ROADM9G05</t>
  </si>
  <si>
    <t>ROADT9S01</t>
  </si>
  <si>
    <t>ROADT9S09</t>
  </si>
  <si>
    <t>EM001</t>
  </si>
  <si>
    <t>Emergency Mgt Planning Grant</t>
  </si>
  <si>
    <t>EM001A</t>
  </si>
  <si>
    <t>TRAINING AND EDUCATION</t>
  </si>
  <si>
    <t>TRANSO42</t>
  </si>
  <si>
    <t>Switchboard</t>
  </si>
  <si>
    <t>Total  FY07 Purchase Value</t>
  </si>
  <si>
    <t>Total  Dollars Purchased FY07</t>
  </si>
  <si>
    <t>FY09  %'s</t>
  </si>
  <si>
    <t>FY09 Budget Allocation</t>
  </si>
  <si>
    <t>DCS Total</t>
  </si>
  <si>
    <t>DOH Total</t>
  </si>
  <si>
    <t>LIB Total</t>
  </si>
  <si>
    <t>MCSO Total</t>
  </si>
  <si>
    <t>NDPT Total</t>
  </si>
  <si>
    <t>Ext Total</t>
  </si>
  <si>
    <t>FY08 Budget Allocation</t>
  </si>
  <si>
    <t>County Total</t>
  </si>
  <si>
    <t>FY08  %'s</t>
  </si>
  <si>
    <t>Total  Dollars Purchased FY06</t>
  </si>
  <si>
    <t>DCJ Total</t>
  </si>
  <si>
    <t>Dept</t>
  </si>
  <si>
    <t>Change in Allocation Value</t>
  </si>
  <si>
    <t>change in %</t>
  </si>
  <si>
    <t>Change in $'s Allocated</t>
  </si>
  <si>
    <t>DA Total</t>
  </si>
  <si>
    <t>DCHS Total</t>
  </si>
  <si>
    <t>DCM Total</t>
  </si>
  <si>
    <t>Installation</t>
  </si>
  <si>
    <t>ROADT1S14</t>
  </si>
  <si>
    <t>Maint &amp; Repair</t>
  </si>
  <si>
    <t>ROADT4S14</t>
  </si>
  <si>
    <t>ROADT5S14</t>
  </si>
  <si>
    <t>Pavement Marking-Durable</t>
  </si>
  <si>
    <t>ROADT9G08</t>
  </si>
  <si>
    <t>ROADT9G12</t>
  </si>
  <si>
    <t>Warehousing</t>
  </si>
  <si>
    <t>ROADT9G34</t>
  </si>
  <si>
    <t>Fabrication</t>
  </si>
  <si>
    <t>ROADT9G94</t>
  </si>
  <si>
    <t>Equipment Maintenance</t>
  </si>
  <si>
    <t>SURVLC</t>
  </si>
  <si>
    <t>Land Corner Program</t>
  </si>
  <si>
    <t>SURVSO</t>
  </si>
  <si>
    <t>Surveyor Operations</t>
  </si>
  <si>
    <t>TRANPIN</t>
  </si>
  <si>
    <t>General Program Activity Cost</t>
  </si>
  <si>
    <t>TRANSO40</t>
  </si>
  <si>
    <t>Clerical Support</t>
  </si>
  <si>
    <t>Pcard</t>
  </si>
  <si>
    <t>70-04</t>
  </si>
  <si>
    <t>NA FY05-DSS ComBusOp</t>
  </si>
  <si>
    <t>DCS-Elections-Admin</t>
  </si>
  <si>
    <t>SHLTR</t>
  </si>
  <si>
    <t xml:space="preserve">Animal Services Shelter </t>
  </si>
  <si>
    <t>SHLTRAC</t>
  </si>
  <si>
    <t>Shelter Animal Care</t>
  </si>
  <si>
    <t>SHLTRAD</t>
  </si>
  <si>
    <t>Adoption</t>
  </si>
  <si>
    <t>SHLTROT</t>
  </si>
  <si>
    <t>Outreach</t>
  </si>
  <si>
    <t>SHLTRSMAH</t>
  </si>
  <si>
    <t>Animal Health</t>
  </si>
  <si>
    <t>SHLTRSMSS</t>
  </si>
  <si>
    <t>Streilization Surgery</t>
  </si>
  <si>
    <t>6610GT1001</t>
  </si>
  <si>
    <t>Sellwood Bridge Maintenance</t>
  </si>
  <si>
    <t>6610OT2003</t>
  </si>
  <si>
    <t>Hawthorne Br. Operations</t>
  </si>
  <si>
    <t>6610OT3003</t>
  </si>
  <si>
    <t>Morrison Bridge Operations</t>
  </si>
  <si>
    <t>6610OT5003</t>
  </si>
  <si>
    <t>Broadway Bridge Operations</t>
  </si>
  <si>
    <t>6700RT1015P300</t>
  </si>
  <si>
    <t>Construction</t>
  </si>
  <si>
    <t>6700RT4027C300</t>
  </si>
  <si>
    <t>6700RT6013C</t>
  </si>
  <si>
    <t>ROADM4G01</t>
  </si>
  <si>
    <t>ROADM4G94</t>
  </si>
  <si>
    <t>ROADM5G01</t>
  </si>
  <si>
    <t>ROADM9G09</t>
  </si>
  <si>
    <t>ROADT9G01</t>
  </si>
  <si>
    <t>Personnel</t>
  </si>
  <si>
    <t>ROADT9G09</t>
  </si>
  <si>
    <t xml:space="preserve">DCS-Emergency Mgmt-General </t>
  </si>
  <si>
    <t>TRANSF20</t>
  </si>
  <si>
    <t>Administration General</t>
  </si>
  <si>
    <t>TRANSO20</t>
  </si>
  <si>
    <t>TRANSS20</t>
  </si>
  <si>
    <t>Name</t>
  </si>
  <si>
    <t>SAP code</t>
  </si>
  <si>
    <t>Program Name</t>
  </si>
  <si>
    <t>Maintenance Repairs</t>
  </si>
  <si>
    <t>6610GT3001634</t>
  </si>
  <si>
    <t>Inspection/Survey</t>
  </si>
  <si>
    <t>ROADM1G01</t>
  </si>
  <si>
    <t>ROADM1G94</t>
  </si>
  <si>
    <t>ROADM1G98</t>
  </si>
  <si>
    <t>ROADM1S46</t>
  </si>
  <si>
    <t>ROADM4D02</t>
  </si>
  <si>
    <t>Planning</t>
  </si>
  <si>
    <t>ROADM4D66</t>
  </si>
  <si>
    <t>1 “Call” Locate</t>
  </si>
  <si>
    <t>ROADM4E85</t>
  </si>
  <si>
    <t>Night Crew</t>
  </si>
  <si>
    <t>ROADM4G09</t>
  </si>
  <si>
    <t>ROADM4G95</t>
  </si>
  <si>
    <t>ROADM5G04</t>
  </si>
  <si>
    <t>ROADM5G08</t>
  </si>
  <si>
    <t>ROADM5S43</t>
  </si>
  <si>
    <t>Improvements</t>
  </si>
  <si>
    <t>ROADM7G32</t>
  </si>
  <si>
    <t>Operations</t>
  </si>
  <si>
    <t>ROADM7W32</t>
  </si>
  <si>
    <t>ROADM7W35</t>
  </si>
  <si>
    <t>ROADT3M41</t>
  </si>
  <si>
    <t>ROADT3S13</t>
  </si>
  <si>
    <t>ROADT3S14</t>
  </si>
  <si>
    <t>ROADT4M30</t>
  </si>
  <si>
    <t>Pavement Marking-Paint</t>
  </si>
  <si>
    <t>ROADT4S13</t>
  </si>
  <si>
    <t>ROADT6S14</t>
  </si>
  <si>
    <t>ROADT9M94</t>
  </si>
  <si>
    <t>DCS</t>
  </si>
  <si>
    <t>Animal Control</t>
  </si>
  <si>
    <t>Roads</t>
  </si>
  <si>
    <t>Sign Shop</t>
  </si>
  <si>
    <t>Survey</t>
  </si>
  <si>
    <t xml:space="preserve">DES Uniform Contract Split </t>
  </si>
  <si>
    <t xml:space="preserve">Shop Improvements &amp; </t>
  </si>
  <si>
    <t>ROADM4G08</t>
  </si>
  <si>
    <t>Safety Program</t>
  </si>
  <si>
    <t>TRANR70</t>
  </si>
  <si>
    <t>1 Call</t>
  </si>
  <si>
    <t>DCS Directors Office</t>
  </si>
  <si>
    <t>DCS-Director       1000</t>
  </si>
  <si>
    <t>91-20</t>
  </si>
  <si>
    <t>DCS EmerMgmt</t>
  </si>
  <si>
    <t>91-30</t>
  </si>
  <si>
    <t>DCS Animal Svcs</t>
  </si>
  <si>
    <t xml:space="preserve">DCS-Animal Control-Client </t>
  </si>
  <si>
    <t xml:space="preserve">DCS-Animal Control-Shelter Op     </t>
  </si>
  <si>
    <t xml:space="preserve">DCS-Animal Control-Field Pgm       </t>
  </si>
  <si>
    <t>91-50</t>
  </si>
  <si>
    <t>DCS Land/Tran</t>
  </si>
  <si>
    <t>Mid County Lighting District</t>
  </si>
  <si>
    <t>City of Gresham: S43 Chipsealing</t>
  </si>
  <si>
    <t xml:space="preserve">TRANSPORTATION - RAIN GEAR - </t>
  </si>
  <si>
    <t>6610GT0001</t>
  </si>
  <si>
    <t>Misc. Bridge Maintenance Work</t>
  </si>
  <si>
    <t>6610GT0001632</t>
  </si>
  <si>
    <t>Miscellaneous Supplies</t>
  </si>
  <si>
    <t>6610OT0003</t>
  </si>
  <si>
    <t>Misc. Bridge Operations Work</t>
  </si>
  <si>
    <t>Admin general</t>
  </si>
  <si>
    <t>6700GT0002</t>
  </si>
  <si>
    <t>Misc. Bridge Engineering Work</t>
  </si>
  <si>
    <t>6700RT6013C200</t>
  </si>
  <si>
    <t>Inspection  / Survey</t>
  </si>
  <si>
    <t>6700RT6013C300</t>
  </si>
  <si>
    <t>Administration</t>
  </si>
  <si>
    <t>BARRICADE MANUFACTURE</t>
  </si>
  <si>
    <t xml:space="preserve">DCS-Land Use Planning Division    </t>
  </si>
  <si>
    <t>Contracts</t>
  </si>
  <si>
    <t>ROADCES0260R400</t>
  </si>
  <si>
    <t>Right of Way</t>
  </si>
  <si>
    <t>ROADCES0262C100</t>
  </si>
  <si>
    <t>Engineering</t>
  </si>
  <si>
    <t>ROADEA</t>
  </si>
  <si>
    <t>Engineering Administration</t>
  </si>
  <si>
    <t>Administration general</t>
  </si>
  <si>
    <t>ROADEG520</t>
  </si>
  <si>
    <t>DCM</t>
  </si>
  <si>
    <t>Director's Office</t>
  </si>
  <si>
    <t>DCM-Labor Relations                1000</t>
  </si>
  <si>
    <t>DCM-HR Personnel</t>
  </si>
  <si>
    <t xml:space="preserve">DCM-Finance&amp;Risk-Ins </t>
  </si>
  <si>
    <t xml:space="preserve">DCM-Finance&amp;Risk-Ins Retiree </t>
  </si>
  <si>
    <t>DCM-Department HR</t>
  </si>
  <si>
    <t xml:space="preserve">DCM-Finance&amp;Risk-Empl </t>
  </si>
  <si>
    <t xml:space="preserve">DCM-Finance&amp;Risk-Risk Workers </t>
  </si>
  <si>
    <t>DCM-Finance&amp;Risk-Risk Safety</t>
  </si>
  <si>
    <t>CBS-Mgt&amp;Empl Training</t>
  </si>
  <si>
    <t>DCM-IT Office of the CIO</t>
  </si>
  <si>
    <t xml:space="preserve">DCM-IT MCSO Applications </t>
  </si>
  <si>
    <t>DCM-IT Web Services</t>
  </si>
  <si>
    <t>DCM-IT Data Services</t>
  </si>
  <si>
    <t>DCM-IT GIS Services</t>
  </si>
  <si>
    <t>DCM-IT Desktop Services</t>
  </si>
  <si>
    <t xml:space="preserve">IT DO NOT USE </t>
  </si>
  <si>
    <t>DCM IT Health Application Support</t>
  </si>
  <si>
    <t>DCM-IT CA Public Safety</t>
  </si>
  <si>
    <t>DCM IT Library Application Support</t>
  </si>
  <si>
    <t>DCM-IT CA Hlth Human Services</t>
  </si>
  <si>
    <t>DCM-Finance&amp;Risk-SAP Support</t>
  </si>
  <si>
    <t>DCM-Director's Office</t>
  </si>
  <si>
    <t xml:space="preserve">DCM-Finance&amp;Risk-Accounts </t>
  </si>
  <si>
    <t>DCM-Finance&amp;Risk-Payroll</t>
  </si>
  <si>
    <t>DCM-Finance&amp;Risk-Purchasing</t>
  </si>
  <si>
    <t xml:space="preserve">DCM-A&amp;T-Tax Coll&amp; </t>
  </si>
  <si>
    <t>DCM-A&amp;T-Records Management</t>
  </si>
  <si>
    <t>DBCS-Document Recording</t>
  </si>
  <si>
    <t>DBCS-Tax Collection</t>
  </si>
  <si>
    <t>DBCS-Board of Propty Tax Appeal</t>
  </si>
  <si>
    <t>DCM-A&amp;T-Property Valuation Admn</t>
  </si>
  <si>
    <t xml:space="preserve">DBCS-Property Valuation </t>
  </si>
  <si>
    <t>DBCS-</t>
  </si>
  <si>
    <t xml:space="preserve">DCM-Finance&amp;Risk-Risk Property </t>
  </si>
  <si>
    <t>DCM-Budget</t>
  </si>
  <si>
    <t>DCM 4th floor allocated costs</t>
  </si>
  <si>
    <t xml:space="preserve">DCM-Finance&amp;Risk- Comp &amp; </t>
  </si>
  <si>
    <t>DCM HR Administration</t>
  </si>
  <si>
    <t xml:space="preserve">DCM-TaxAdPayrollSAP-Central </t>
  </si>
  <si>
    <t>DCM-HR- Central Class Comp</t>
  </si>
  <si>
    <t xml:space="preserve">DCM-HR- Diversity Equity </t>
  </si>
  <si>
    <t>DCM-IT Finance</t>
  </si>
  <si>
    <t>DCM-IT Justice Services</t>
  </si>
  <si>
    <t>DCM-Facilities-Administration</t>
  </si>
  <si>
    <t>DCM-Facilities-Compliance</t>
  </si>
  <si>
    <t>72-01</t>
  </si>
  <si>
    <t>DCM-CFO-Dept Wide Allocation</t>
  </si>
  <si>
    <t>DCM-Sustainability Program</t>
  </si>
  <si>
    <t>72-10</t>
  </si>
  <si>
    <t>Finance&amp;Risk Mgmt</t>
  </si>
  <si>
    <t xml:space="preserve">DCM-Finance&amp;Risk-Risk Liability </t>
  </si>
  <si>
    <t>ITAX.DBCS.FINADMIN</t>
  </si>
  <si>
    <t xml:space="preserve">ITax - Finance Administration of </t>
  </si>
  <si>
    <t>72-30</t>
  </si>
  <si>
    <t>Assessment &amp; Tax</t>
  </si>
  <si>
    <t xml:space="preserve">DBCS-Prop Valuation Data </t>
  </si>
  <si>
    <t xml:space="preserve">DBCS-Property Valuation System </t>
  </si>
  <si>
    <t>DBCS-Marriage Licenses and Dom</t>
  </si>
  <si>
    <t xml:space="preserve">DBCS-Property Valuation Sales </t>
  </si>
  <si>
    <t>72-45</t>
  </si>
  <si>
    <t>Treasury</t>
  </si>
  <si>
    <t>DCM-Finance&amp;Risk-Treasury</t>
  </si>
  <si>
    <t>72-50</t>
  </si>
  <si>
    <t>Fac &amp; Prop Mgmt</t>
  </si>
  <si>
    <t xml:space="preserve">5TH FL H.R. -INSTALL B.B WANT </t>
  </si>
  <si>
    <t xml:space="preserve">RERUN POWER TO SURVEILANCE </t>
  </si>
  <si>
    <t>DCM-Facilities-Fiscal</t>
  </si>
  <si>
    <t>DCM-Facilities-BDMC</t>
  </si>
  <si>
    <t>DCM-Facilities-Dispatch/Sch</t>
  </si>
  <si>
    <t>DCM-Facilities-Carp/Locks/</t>
  </si>
  <si>
    <t>DCM-Facilities-Mechanical/</t>
  </si>
  <si>
    <t>DCM-Facilities-Electrical</t>
  </si>
  <si>
    <t>DCM-Facilities-Lighting</t>
  </si>
  <si>
    <t>DCM-Facilities-Carpenters</t>
  </si>
  <si>
    <t>DCM-Facilities-Locks</t>
  </si>
  <si>
    <t>DCM-Facilities-Alarms</t>
  </si>
  <si>
    <t>DCM-Facilities-Engineers</t>
  </si>
  <si>
    <t>DCM-Facilities-Contract &amp; Procu</t>
  </si>
  <si>
    <t xml:space="preserve">DCM-Facilities-Asset </t>
  </si>
  <si>
    <t xml:space="preserve">DCM-Facilities-Property </t>
  </si>
  <si>
    <t>DCM-Facilities-MACS/Dispositions</t>
  </si>
  <si>
    <t xml:space="preserve">DCM-Facilities-Capital Imp Pgm </t>
  </si>
  <si>
    <t>B101 BASE</t>
  </si>
  <si>
    <t>base</t>
  </si>
  <si>
    <t>B119 BASE</t>
  </si>
  <si>
    <t>B160 BASE</t>
  </si>
  <si>
    <t>B161 BASE</t>
  </si>
  <si>
    <t>B297 BASE</t>
  </si>
  <si>
    <t>B304 BASE</t>
  </si>
  <si>
    <t>B311 BASE</t>
  </si>
  <si>
    <t>B313 BASE</t>
  </si>
  <si>
    <t>B314 BASE</t>
  </si>
  <si>
    <t>B317 BASE</t>
  </si>
  <si>
    <t>B322 BASE</t>
  </si>
  <si>
    <t>B324 BASE</t>
  </si>
  <si>
    <t>B325 BASE</t>
  </si>
  <si>
    <t>Base</t>
  </si>
  <si>
    <t>B327 BASE</t>
  </si>
  <si>
    <t>B374 BASE</t>
  </si>
  <si>
    <t>B407 BASE</t>
  </si>
  <si>
    <t>B420 BASE</t>
  </si>
  <si>
    <t>B423 BASE</t>
  </si>
  <si>
    <t>B425 BASE</t>
  </si>
  <si>
    <t>B430 BASE</t>
  </si>
  <si>
    <t>B437 BASE</t>
  </si>
  <si>
    <t>B439 BASE</t>
  </si>
  <si>
    <t>B448 BASE</t>
  </si>
  <si>
    <t>B451 BASE</t>
  </si>
  <si>
    <t>B465 BASE</t>
  </si>
  <si>
    <t>B481 BASE</t>
  </si>
  <si>
    <t>B503 BASE</t>
  </si>
  <si>
    <t>72-55</t>
  </si>
  <si>
    <t>FREDS</t>
  </si>
  <si>
    <t>DCM-FREDS- Div Mgmt   3501</t>
  </si>
  <si>
    <t xml:space="preserve">DCM-Flt,Rec,Elctr,Dist- Fleet </t>
  </si>
  <si>
    <t xml:space="preserve">DCM-Flt,Rec,Elctr,Dist-Electronic </t>
  </si>
  <si>
    <t xml:space="preserve">DCM-Flt,Rec,Elctr,Dist- Dist </t>
  </si>
  <si>
    <t>DCM FREDS Records</t>
  </si>
  <si>
    <t>DCM FREDS Materiel Management</t>
  </si>
  <si>
    <t>72-60</t>
  </si>
  <si>
    <t>Information Tech</t>
  </si>
  <si>
    <t>DCM-IT Telecom</t>
  </si>
  <si>
    <t>DCM-IT Operations</t>
  </si>
  <si>
    <t>DCM IT Application Management</t>
  </si>
  <si>
    <t>DCM-IT Human Services</t>
  </si>
  <si>
    <t>72-70</t>
  </si>
  <si>
    <t>Cen Procur&amp;Cont</t>
  </si>
  <si>
    <t>DCM-Finance&amp;Risk-MWESB-GF-</t>
  </si>
  <si>
    <t>72-80</t>
  </si>
  <si>
    <t>Human Resources</t>
  </si>
  <si>
    <t>DCM-Class Compensation</t>
  </si>
  <si>
    <t>DCM-IT Flatfee CFS Pgm</t>
  </si>
  <si>
    <t>DCM-IT Flatfee CBS Pgm</t>
  </si>
  <si>
    <t>DCM-IT Helpdesk</t>
  </si>
  <si>
    <t>DCJ</t>
  </si>
  <si>
    <t>50-00</t>
  </si>
  <si>
    <t>DCJ Director</t>
  </si>
  <si>
    <t xml:space="preserve">DCJ-Business Services               </t>
  </si>
  <si>
    <t>50-00 Total</t>
  </si>
  <si>
    <t>50-05</t>
  </si>
  <si>
    <t>DCJ ECCS</t>
  </si>
  <si>
    <t xml:space="preserve">DCJ-Human Resouces                  </t>
  </si>
  <si>
    <t xml:space="preserve">DCJ-Human Resouces-Safety         </t>
  </si>
  <si>
    <t>50-05 Total</t>
  </si>
  <si>
    <t>50-10</t>
  </si>
  <si>
    <t>DCJ Adult Comm Justc</t>
  </si>
  <si>
    <t>DCJ-ASD Management 1000</t>
  </si>
  <si>
    <t>DCJ-ASD Centralized Intake 1505</t>
  </si>
  <si>
    <t>DCJ-ASD Centralized Intake 1000</t>
  </si>
  <si>
    <t>DCJ-ASD Recog 1000</t>
  </si>
  <si>
    <t xml:space="preserve">DCJ-ASD Pretrial Supervision </t>
  </si>
  <si>
    <t xml:space="preserve">DCJ-ASD Pre Sentence </t>
  </si>
  <si>
    <t>DCJ-ASD Hearings 1505</t>
  </si>
  <si>
    <t>DCJ-ASD Local Control 1505</t>
  </si>
  <si>
    <t>DCJ-ASD Family Services Unit 1000</t>
  </si>
  <si>
    <t>DCJ-ASD High Risk Drug Unit 1505</t>
  </si>
  <si>
    <t>DCJ-ASD COMMUNITY COURT 1000</t>
  </si>
  <si>
    <t>DCJ-ASD Mid County (MTEA) 1505</t>
  </si>
  <si>
    <t>DCJ-ASD Gresham (MTGR) 1505</t>
  </si>
  <si>
    <t>DCJ-ASD Central (MTCE) 1505</t>
  </si>
  <si>
    <t>DCJ-ASD Central (MTCE) 1000</t>
  </si>
  <si>
    <t xml:space="preserve">DCJ-ASD Reduced Supervision </t>
  </si>
  <si>
    <t>DCJ-ASD North (MTNO) 1505</t>
  </si>
  <si>
    <t>DCJ-ASD West 1505</t>
  </si>
  <si>
    <t>DCJ-ASD West 1000</t>
  </si>
  <si>
    <t>DCJ-ASD-Domestc Violence 1000</t>
  </si>
  <si>
    <t>DCJ-ASD-Day Rptg Ctr 1505</t>
  </si>
  <si>
    <t>DCJ-ASD-Day Rptg Ctr 1000</t>
  </si>
  <si>
    <t xml:space="preserve">DCJ-ASD-Londer Learning Ctr </t>
  </si>
  <si>
    <t>DCJ-ASD-Comm Svc 1505</t>
  </si>
  <si>
    <t xml:space="preserve">DCJ-ACJ Sanctions&amp;Svc-Forest </t>
  </si>
  <si>
    <t>DCJ-ASD-Transition Svcs 1505</t>
  </si>
  <si>
    <t>DCJ-ASD-Transition Svcs 1000</t>
  </si>
  <si>
    <t>CJ016.ENHANCEDBENCH</t>
  </si>
  <si>
    <t>Enhanced Bench Probation</t>
  </si>
  <si>
    <t>50-10 Total</t>
  </si>
  <si>
    <t>50-50</t>
  </si>
  <si>
    <t>DCJ Juv Comm Justice</t>
  </si>
  <si>
    <t>Staff Operational Supplies</t>
  </si>
  <si>
    <t>Youth Operational Supplies</t>
  </si>
  <si>
    <t xml:space="preserve">DCJ-JSD Cstdy Svcs-Detentn </t>
  </si>
  <si>
    <t xml:space="preserve">DCJ-JSD Cnslng Court Svc </t>
  </si>
  <si>
    <t xml:space="preserve">DCJ-JSD Comm Based Supv NE </t>
  </si>
  <si>
    <t xml:space="preserve">DCJ-JSD Comm Based Supv SE </t>
  </si>
  <si>
    <t xml:space="preserve">DCJ-JSD </t>
  </si>
  <si>
    <t xml:space="preserve">DCJ-JSD Comm Based Supv East </t>
  </si>
  <si>
    <t>DCJ-JCJ MST 1000</t>
  </si>
  <si>
    <t xml:space="preserve">DCJ-JSD Youth Accountability </t>
  </si>
  <si>
    <t>DCJ-JSD Mgmt 1000</t>
  </si>
  <si>
    <t xml:space="preserve">DCJ-Family Court Services           </t>
  </si>
  <si>
    <t>CJ002.WATER</t>
  </si>
  <si>
    <t>Portland Water Bureau</t>
  </si>
  <si>
    <t>CJ004.METRO</t>
  </si>
  <si>
    <t>METRO</t>
  </si>
  <si>
    <t>CJ041.JCP.DIV.DET.CU</t>
  </si>
  <si>
    <t xml:space="preserve">JCP OYA Diversion-Detention </t>
  </si>
  <si>
    <t>CJ041.JCP.DIV.DET.IN</t>
  </si>
  <si>
    <t>50-50 Total</t>
  </si>
  <si>
    <t>50-57</t>
  </si>
  <si>
    <t>DCJ-JSD Nutrition Services</t>
  </si>
  <si>
    <t>50-90</t>
  </si>
  <si>
    <t>DCJ Info Services</t>
  </si>
  <si>
    <t>DCJ-IS-Mgmt Svcs                    1000</t>
  </si>
  <si>
    <t>50-90 Total</t>
  </si>
  <si>
    <t>DCJ Department Total</t>
  </si>
  <si>
    <t>50-57 Total</t>
  </si>
  <si>
    <t>HD CHS</t>
  </si>
  <si>
    <t>HD-CHS-Vector Control</t>
  </si>
  <si>
    <t>40-30</t>
  </si>
  <si>
    <t>DOH</t>
  </si>
  <si>
    <t>40-00</t>
  </si>
  <si>
    <t>HD Director</t>
  </si>
  <si>
    <t>HD-Director's Office-GF</t>
  </si>
  <si>
    <t>TOIL - DQT</t>
  </si>
  <si>
    <t>4ZA07-5</t>
  </si>
  <si>
    <t>HD Health Assessment</t>
  </si>
  <si>
    <t xml:space="preserve">HD-CHP3-Health Assessment &amp; </t>
  </si>
  <si>
    <t>Tobacco Prevention</t>
  </si>
  <si>
    <t>40-16</t>
  </si>
  <si>
    <t>4SA01</t>
  </si>
  <si>
    <t>40-20</t>
  </si>
  <si>
    <t>HD Health Officer</t>
  </si>
  <si>
    <t>HD-HlthOf-Health Officer</t>
  </si>
  <si>
    <t xml:space="preserve">HD-HlthOf-Emergency Medical </t>
  </si>
  <si>
    <t>Health Preparedness Org GY02-</t>
  </si>
  <si>
    <t>4CA66-02-1</t>
  </si>
  <si>
    <t>43360-GF</t>
  </si>
  <si>
    <t>43500-GF</t>
  </si>
  <si>
    <t>43520-GF</t>
  </si>
  <si>
    <t>43550-GF</t>
  </si>
  <si>
    <t>4CA20-2</t>
  </si>
  <si>
    <t>4CA29-1</t>
  </si>
  <si>
    <t>4CA32-1</t>
  </si>
  <si>
    <t>4FA14-12-1</t>
  </si>
  <si>
    <t>4FA14-13-1</t>
  </si>
  <si>
    <t>4FA34-02-1</t>
  </si>
  <si>
    <t>4FA34-03-1</t>
  </si>
  <si>
    <t>4FA39-02-1</t>
  </si>
  <si>
    <t>4SA14-1</t>
  </si>
  <si>
    <t>4SA45-05-1</t>
  </si>
  <si>
    <t>4SA45-05-7</t>
  </si>
  <si>
    <t>HD-CHS-Adminstration</t>
  </si>
  <si>
    <t>HD-CHS-Administration-GF</t>
  </si>
  <si>
    <t>HD-CHS-Bioterrorism</t>
  </si>
  <si>
    <t>HD-CHS-STD Program</t>
  </si>
  <si>
    <t>HD-CHS-Food Handlers</t>
  </si>
  <si>
    <t>HD-CHS-Inspections</t>
  </si>
  <si>
    <t>HD-CHS-Vital Statistics</t>
  </si>
  <si>
    <t>HD-CHS-Communicable Disease</t>
  </si>
  <si>
    <t>HD-CHS-Occupational Health Office</t>
  </si>
  <si>
    <t>HD-CHS-TB Program</t>
  </si>
  <si>
    <t>HD-ICS-HIV Clinic Services</t>
  </si>
  <si>
    <t>HD-CHS-Immunizations</t>
  </si>
  <si>
    <t>HD-CHS-OHP Enrollment</t>
  </si>
  <si>
    <t>Env Health Grants-Gen Fund</t>
  </si>
  <si>
    <t>HIV Prevention-Gen Fund</t>
  </si>
  <si>
    <t>Hep C Integration-Gen Fund</t>
  </si>
  <si>
    <t>HIV Care Svcs-Gen Fund</t>
  </si>
  <si>
    <t>Travelers' Clinic</t>
  </si>
  <si>
    <t>OHD/EBL</t>
  </si>
  <si>
    <t>City of Portland-BHCD Lead Line</t>
  </si>
  <si>
    <t>Ryan White Title 1 GY12-</t>
  </si>
  <si>
    <t xml:space="preserve">HD-CHS-HIV Care Services </t>
  </si>
  <si>
    <t>Env Hlth Essential Svcs GY02</t>
  </si>
  <si>
    <t>Env Hlth Essential Svcs GY03</t>
  </si>
  <si>
    <t xml:space="preserve">HIV Prev Block Grant-Comm Prev </t>
  </si>
  <si>
    <t>Bioterrorism GY05-Preparedness</t>
  </si>
  <si>
    <t>Bioterrorism-Pan Flu phase 2</t>
  </si>
  <si>
    <t>HD CHP3</t>
  </si>
  <si>
    <t>40-40</t>
  </si>
  <si>
    <t>44708-GF</t>
  </si>
  <si>
    <t>44735-GF</t>
  </si>
  <si>
    <t>4CA35-1</t>
  </si>
  <si>
    <t>4FA14-12-8</t>
  </si>
  <si>
    <t>4FA23-05-1</t>
  </si>
  <si>
    <t>4FA23-06-1</t>
  </si>
  <si>
    <t>4FA23-07-1</t>
  </si>
  <si>
    <t>4FA44-01-1</t>
  </si>
  <si>
    <t>4ZA08-10-21</t>
  </si>
  <si>
    <t>4ZA08-10-24</t>
  </si>
  <si>
    <t>4ZA08-10-26</t>
  </si>
  <si>
    <t>4ZA08-10-27</t>
  </si>
  <si>
    <t>4ZA08-10-29</t>
  </si>
  <si>
    <t>4ZA08-10-30</t>
  </si>
  <si>
    <t>4ZA08-10-31</t>
  </si>
  <si>
    <t xml:space="preserve">HD-CHP3-Community Health </t>
  </si>
  <si>
    <t xml:space="preserve">HD-CHP3-Chronic Disease </t>
  </si>
  <si>
    <t>HD-CHP3-Administration</t>
  </si>
  <si>
    <t>HD-CHP3-Administration-GF</t>
  </si>
  <si>
    <t>HD-ICS-WIC Northeast Clinic</t>
  </si>
  <si>
    <t>HD-ICS-WIC Mid County Clinic</t>
  </si>
  <si>
    <t>HD-ICS-WIC East County Clinic</t>
  </si>
  <si>
    <t>HD-CHP3-STARS Program</t>
  </si>
  <si>
    <t xml:space="preserve">HD-ICS-SBHC George Middle </t>
  </si>
  <si>
    <t>HD-ICS-SBHC Jefferson</t>
  </si>
  <si>
    <t>HD-ICS-SBHC Lane Middle School</t>
  </si>
  <si>
    <t>HD-ICS-SBHC Lincoln Park</t>
  </si>
  <si>
    <t>HD-ICS-SBHC Madison</t>
  </si>
  <si>
    <t>HD-ICS-SBHC Marshall</t>
  </si>
  <si>
    <t xml:space="preserve">HD-ICS-SBHC Portsmouth Middle </t>
  </si>
  <si>
    <t>HD-ICS-SBHC Roosevelt</t>
  </si>
  <si>
    <t>HD-ICS-SBHC Cleveland</t>
  </si>
  <si>
    <t>HD-CHS-ECS Program Management</t>
  </si>
  <si>
    <t>HD-CHS-Healthy Birth Initiative</t>
  </si>
  <si>
    <t xml:space="preserve">HD-ICS-Breast &amp; Cervical Cancer </t>
  </si>
  <si>
    <t>HD-CHS-ECS Cascade East</t>
  </si>
  <si>
    <t>HD-CHS-ECS Willamette North</t>
  </si>
  <si>
    <t xml:space="preserve">DO NOT USE HD-ICS-NHA Parkrose </t>
  </si>
  <si>
    <t xml:space="preserve">HD-ICS-NHA Child Assessment </t>
  </si>
  <si>
    <t>CHW Capacitation-Gen Fund</t>
  </si>
  <si>
    <t>ECS NFP-Gen Fund</t>
  </si>
  <si>
    <t>State Healthy Start Program</t>
  </si>
  <si>
    <t xml:space="preserve">Ryan White Title 1 GY12-Planning </t>
  </si>
  <si>
    <t>HBI3 GY05-Grant Funding</t>
  </si>
  <si>
    <t>HBI3 GY06-Grant Funding</t>
  </si>
  <si>
    <t>HBI3 GY07</t>
  </si>
  <si>
    <t>OCHIN/EPIC-EMR-SBHC George</t>
  </si>
  <si>
    <t>OCHIN/EPIC-EMR-SBHC Lane</t>
  </si>
  <si>
    <t>OCHIN/EPIC-EMR-SBHC Madison</t>
  </si>
  <si>
    <t>OCHIN/EPIC-EMR-SBHC Marshall</t>
  </si>
  <si>
    <t xml:space="preserve">OCHIN/EPIC-EMR-SBHC </t>
  </si>
  <si>
    <t>OCHIN/EPIC-EMR-SBHC Roosevelt</t>
  </si>
  <si>
    <t>OCHIN/EPIC-EMR-SBHC Cleveland</t>
  </si>
  <si>
    <t>HD ICS WIC</t>
  </si>
  <si>
    <t>HD-ICS-WIC Admin</t>
  </si>
  <si>
    <t>40-44</t>
  </si>
  <si>
    <t>HD ICS SBHC</t>
  </si>
  <si>
    <t>HD-ICS-SBHC Administration-GF</t>
  </si>
  <si>
    <t>HD-ICS-SBHC Grant</t>
  </si>
  <si>
    <t>HD-ICS-SBHC Parkrose</t>
  </si>
  <si>
    <t>HD-ICS-SBHC Binnsmead</t>
  </si>
  <si>
    <t>OCHIN/EPIC-EMR-SBHC Grant</t>
  </si>
  <si>
    <t>OCHIN/EPIC-EMR-SBHC Parkrose</t>
  </si>
  <si>
    <t>OCHIN/EPIC-EMR-SBHC Binnsmead</t>
  </si>
  <si>
    <t>40-45</t>
  </si>
  <si>
    <t>4ZA08-10-22</t>
  </si>
  <si>
    <t>4ZA08-10-28</t>
  </si>
  <si>
    <t>4ZA08-10-32</t>
  </si>
  <si>
    <t>40-50</t>
  </si>
  <si>
    <t>HD ICS Corr Health</t>
  </si>
  <si>
    <t xml:space="preserve">HD-ICS-Corr Hlth MC Detention </t>
  </si>
  <si>
    <t xml:space="preserve">HD-ICS-Corr Hlth Juvenile </t>
  </si>
  <si>
    <t>HD-ICS-Corr Hlth MC Inverness Jail</t>
  </si>
  <si>
    <t>40-60</t>
  </si>
  <si>
    <t>HD ICS Dental</t>
  </si>
  <si>
    <t xml:space="preserve">HD-ICS-Dental School Community </t>
  </si>
  <si>
    <t>HD-ICS-Dental Access Project</t>
  </si>
  <si>
    <t>HD-ICS-Dental MultiCare Dental DCO</t>
  </si>
  <si>
    <t>HD-ICS-Dental Southeast Clinic</t>
  </si>
  <si>
    <t>HD-ICS-Dental Northeast Clinic</t>
  </si>
  <si>
    <t>HD-ICS-Dental Mid County Clinic</t>
  </si>
  <si>
    <t>HD-ICS-Dental East County Clinic</t>
  </si>
  <si>
    <t>40-70</t>
  </si>
  <si>
    <t>4CA83-1</t>
  </si>
  <si>
    <t>4CA91-01-1</t>
  </si>
  <si>
    <t>4FA36-05-4-1</t>
  </si>
  <si>
    <t>4FA36-06-4-1</t>
  </si>
  <si>
    <t>4INCI-5A-1</t>
  </si>
  <si>
    <t>4ZA08-10-12</t>
  </si>
  <si>
    <t>4ZA08-10-2</t>
  </si>
  <si>
    <t>HD-ICS-Administration</t>
  </si>
  <si>
    <t>HD-ICS-Medical Director</t>
  </si>
  <si>
    <t>HD-ICS-Central Call Center</t>
  </si>
  <si>
    <t>HD-ICS-PC East County Clinic</t>
  </si>
  <si>
    <t>HD-ICS-PC Teen Clinic</t>
  </si>
  <si>
    <t>HD-ICS-PC Mid County Clinic</t>
  </si>
  <si>
    <t>HD-ICS-PC N Portland Clinic</t>
  </si>
  <si>
    <t>HD-ICS-PC North East Clinic</t>
  </si>
  <si>
    <t>HD-ICS-PC Westside Clinic</t>
  </si>
  <si>
    <t>HD-ICS-PC La Clinica Clinic</t>
  </si>
  <si>
    <t xml:space="preserve">United Way Holistic </t>
  </si>
  <si>
    <t>Care Or PCCI GY 01</t>
  </si>
  <si>
    <t xml:space="preserve">Homeless-GY05-Homeless Fam </t>
  </si>
  <si>
    <t xml:space="preserve">Homeless-GY06-Homeless Fam </t>
  </si>
  <si>
    <t>Incident Mgmt Revax  06</t>
  </si>
  <si>
    <t>OCHIN/EPIC-EMR-MCC</t>
  </si>
  <si>
    <t xml:space="preserve">OCHIN/EPIC-EMR-ICS Admin </t>
  </si>
  <si>
    <t>HD ICS Primary Care</t>
  </si>
  <si>
    <t>40-80</t>
  </si>
  <si>
    <t>HD ICS Support</t>
  </si>
  <si>
    <t>HD-ICS-Administration-GF</t>
  </si>
  <si>
    <t xml:space="preserve">HD-ICS-Clinical Support &amp; </t>
  </si>
  <si>
    <t xml:space="preserve">HD-ICS-EMR-Electronic Medical </t>
  </si>
  <si>
    <t>HD-ICS-Nursing Director</t>
  </si>
  <si>
    <t>HD-ICS-Pharmacy Admin</t>
  </si>
  <si>
    <t>HD-ICS-Pharmacy Westside</t>
  </si>
  <si>
    <t>HD-ICS-Pharmacy East County</t>
  </si>
  <si>
    <t>HD-ICS-Pharmacy Northeast</t>
  </si>
  <si>
    <t>HD-ICS-Pharmacy North Portland</t>
  </si>
  <si>
    <t>HD-ICS-Pharmacy MidCounty</t>
  </si>
  <si>
    <t>HD-ICS-Lab</t>
  </si>
  <si>
    <t>HD-ICS-Medical Records</t>
  </si>
  <si>
    <t>HD-ICS-Medical Records-GF</t>
  </si>
  <si>
    <t>40-90</t>
  </si>
  <si>
    <t>HD Business&amp;Quality</t>
  </si>
  <si>
    <t>HD-BQ-Administration</t>
  </si>
  <si>
    <t>HD-BQ-Distribution Cost Center</t>
  </si>
  <si>
    <t xml:space="preserve">HD-BQ-Grants Management &amp; </t>
  </si>
  <si>
    <t>HD-BQ-Accounting</t>
  </si>
  <si>
    <t>HD-BQ-Accounts Payable</t>
  </si>
  <si>
    <t>HD-BQ-Contracts</t>
  </si>
  <si>
    <t xml:space="preserve">HD-BQ-Medical Accounts </t>
  </si>
  <si>
    <t>HD-BQ-Human Resources</t>
  </si>
  <si>
    <t xml:space="preserve">HD-BQ-Staff Training &amp; </t>
  </si>
  <si>
    <t xml:space="preserve">HD-BQ-Departmental Support </t>
  </si>
  <si>
    <t>HD-BQ-HIS Admin</t>
  </si>
  <si>
    <t xml:space="preserve">DCJ-JSD Treatment Svcs Mgmt </t>
  </si>
  <si>
    <t xml:space="preserve">DCJ-JCJ Secure A&amp;D Treatment </t>
  </si>
  <si>
    <t xml:space="preserve">DCJ-Quality Systems Mgmt &amp; Eval </t>
  </si>
  <si>
    <t>HIV Outreach-Gen Fund</t>
  </si>
  <si>
    <t>43510-GF</t>
  </si>
  <si>
    <t>40-47</t>
  </si>
  <si>
    <t>HD CHS ECS</t>
  </si>
  <si>
    <t>PSU Home Visit-IPV</t>
  </si>
  <si>
    <t>4CA84-1</t>
  </si>
  <si>
    <t>HD-ICS-Dental Administration</t>
  </si>
  <si>
    <t>RW Anal Dysplasia Detect-TX GY01</t>
  </si>
  <si>
    <t>4FA45-01-1</t>
  </si>
  <si>
    <t>HD-ICS-Pharmacy Southside</t>
  </si>
  <si>
    <t>HD-BQ-Facilities Management-GF</t>
  </si>
  <si>
    <t>Acute Viral Hepatitis</t>
  </si>
  <si>
    <t>4SA20</t>
  </si>
  <si>
    <t xml:space="preserve">DO NOT USE HD-CHS-ECS </t>
  </si>
  <si>
    <t>OCHIN/EPIC-EMR-SBHC Jefferson</t>
  </si>
  <si>
    <t xml:space="preserve">OCHIN/EPIC-EMR-SBHC Lincoln </t>
  </si>
  <si>
    <t>4ZA08-10-23</t>
  </si>
  <si>
    <t>4ZA08-10-25</t>
  </si>
  <si>
    <t>4FA35-05-5-1</t>
  </si>
  <si>
    <t xml:space="preserve">PC 330-GY05-OTO-EMC MCC 24 </t>
  </si>
  <si>
    <t>HD-ICS-Corr Hlth Administration</t>
  </si>
  <si>
    <t>40-00 Total</t>
  </si>
  <si>
    <t>40-16 Total</t>
  </si>
  <si>
    <t>40-20 Total</t>
  </si>
  <si>
    <t>40-30 Total</t>
  </si>
  <si>
    <t>40-40 Total</t>
  </si>
  <si>
    <t>40-44 Total</t>
  </si>
  <si>
    <t>40-45 Total</t>
  </si>
  <si>
    <t>40-47 Total</t>
  </si>
  <si>
    <t>40-50 Total</t>
  </si>
  <si>
    <t>40-60 Total</t>
  </si>
  <si>
    <t>40-70 Total</t>
  </si>
  <si>
    <t>40-80 Total</t>
  </si>
  <si>
    <t>40-90 Total</t>
  </si>
  <si>
    <t>DOH Department Total</t>
  </si>
  <si>
    <t>Department of Health</t>
  </si>
  <si>
    <t>Department of Community Justice</t>
  </si>
  <si>
    <t>Department of County Management</t>
  </si>
  <si>
    <t>Department of Community Services</t>
  </si>
  <si>
    <t>DCHS</t>
  </si>
  <si>
    <t>HD-Director's Office</t>
  </si>
  <si>
    <t>20-30</t>
  </si>
  <si>
    <t>DCHS Dom Violence</t>
  </si>
  <si>
    <t>DV CRD.CGF</t>
  </si>
  <si>
    <t xml:space="preserve">DV COORDINATION - COUNTY </t>
  </si>
  <si>
    <t>DV CRD.CDC</t>
  </si>
  <si>
    <t>DV COORDINATION CDC</t>
  </si>
  <si>
    <t>DV SVC.CGF</t>
  </si>
  <si>
    <t>DV GENERAL SERVICES CGF</t>
  </si>
  <si>
    <t>DV SVC.SAFE</t>
  </si>
  <si>
    <t xml:space="preserve">DV GENERAL SERVICES DOJ SAFE </t>
  </si>
  <si>
    <t>HD-Director-DLT Admin</t>
  </si>
  <si>
    <t>20-30 Total</t>
  </si>
  <si>
    <t>20-50</t>
  </si>
  <si>
    <t>DCHS Dev Disa</t>
  </si>
  <si>
    <t>DD CLT 48</t>
  </si>
  <si>
    <t xml:space="preserve">DD CRISIS &amp; LONGTERM SVC'S </t>
  </si>
  <si>
    <t>DD CLT MS CGF</t>
  </si>
  <si>
    <t>DD CRISIS&amp;LT SVCS M&amp;S DISTRIB</t>
  </si>
  <si>
    <t>DD REG 157</t>
  </si>
  <si>
    <t>DD REGION SMH DD 157</t>
  </si>
  <si>
    <t>20-50 Total</t>
  </si>
  <si>
    <t>20-80</t>
  </si>
  <si>
    <t>DHS Mental Health</t>
  </si>
  <si>
    <t>MA AS CBS CGF</t>
  </si>
  <si>
    <t xml:space="preserve">MA AS Community Based Svcs </t>
  </si>
  <si>
    <t>MA AS DUII CGF</t>
  </si>
  <si>
    <t>MA SA BA CGF</t>
  </si>
  <si>
    <t xml:space="preserve">MA Business Administration </t>
  </si>
  <si>
    <t>MA SA BA 1 XIX</t>
  </si>
  <si>
    <t xml:space="preserve">MA Business Administration OHP </t>
  </si>
  <si>
    <t>MA SA BS CGF</t>
  </si>
  <si>
    <t>MA Business Teams CGF</t>
  </si>
  <si>
    <t>MA SA DM CGF</t>
  </si>
  <si>
    <t>MA Division Management CGF</t>
  </si>
  <si>
    <t>MA SA QM CGF</t>
  </si>
  <si>
    <t>MA Quality Management  CGF</t>
  </si>
  <si>
    <t>MA SA QM XIX</t>
  </si>
  <si>
    <t xml:space="preserve">MA Quality Management OHP </t>
  </si>
  <si>
    <t>MA SN CR CALL 25</t>
  </si>
  <si>
    <t xml:space="preserve">MA Safety Net Crisis Call Center </t>
  </si>
  <si>
    <t>MA SN CR CALL CGF</t>
  </si>
  <si>
    <t>MA SN CR CALL XIX</t>
  </si>
  <si>
    <t>MA Safety Net Crisis Call Cntr OHP</t>
  </si>
  <si>
    <t>MA SC CMH CGF</t>
  </si>
  <si>
    <t xml:space="preserve">MA SC Community Mental Health </t>
  </si>
  <si>
    <t>MA SC CMH XIX</t>
  </si>
  <si>
    <t>MA SC SMHP 22</t>
  </si>
  <si>
    <t xml:space="preserve">MA SC School Mental Health </t>
  </si>
  <si>
    <t>MA SC YC CGF</t>
  </si>
  <si>
    <t xml:space="preserve">MA SC Young Children Services </t>
  </si>
  <si>
    <t>MA SC YC HS</t>
  </si>
  <si>
    <t>MA SN ADM CGF</t>
  </si>
  <si>
    <t>MA SN Admin CGF</t>
  </si>
  <si>
    <t>MA SN MC ARCM 20</t>
  </si>
  <si>
    <t>MA SN MC ARCM MHS 20</t>
  </si>
  <si>
    <t>MA SN MC ARCM 24</t>
  </si>
  <si>
    <t>MA SN MC ARCM MHS 24</t>
  </si>
  <si>
    <t>MA SN MC ICP 24</t>
  </si>
  <si>
    <t xml:space="preserve">MA SN MC Involuntary </t>
  </si>
  <si>
    <t>MA SN MC ICP CGF</t>
  </si>
  <si>
    <t>MA SN MC RES CGF</t>
  </si>
  <si>
    <t xml:space="preserve">MA SN MC Residential Treatment </t>
  </si>
  <si>
    <t>MA SC CARES CGF</t>
  </si>
  <si>
    <t>MA System of Care CARES CGF</t>
  </si>
  <si>
    <t>MA SC ADM CGF</t>
  </si>
  <si>
    <t xml:space="preserve">MA System of Care for Families </t>
  </si>
  <si>
    <t>MA TXA AS LA</t>
  </si>
  <si>
    <t xml:space="preserve">MA Tx  Prg Addiction Svcs Adm </t>
  </si>
  <si>
    <t>20-80 Total</t>
  </si>
  <si>
    <t>21-02</t>
  </si>
  <si>
    <t>DSCP Operations</t>
  </si>
  <si>
    <t>SCPOP.CGF</t>
  </si>
  <si>
    <t>DSCP Operations CGF</t>
  </si>
  <si>
    <t>SCPOP.TBA.CGF</t>
  </si>
  <si>
    <t xml:space="preserve">DSCP Operations CGF: Allocate to </t>
  </si>
  <si>
    <t>21-02 Total</t>
  </si>
  <si>
    <t>21-62</t>
  </si>
  <si>
    <t>DSCP CS Eg Svc</t>
  </si>
  <si>
    <t>SCPCESRR.ECHO.PGE.PD</t>
  </si>
  <si>
    <t xml:space="preserve">DSCP CS Egy R&amp;R ECHO PGE Prog </t>
  </si>
  <si>
    <t>SCPCESPA.CGF</t>
  </si>
  <si>
    <t>DSCP CS Energy Svc Admin CGF</t>
  </si>
  <si>
    <t>SCPCESED.ECHO.PGE.EE.PG</t>
  </si>
  <si>
    <t>DSCP Eg Svc ECHO PGE Eg Ed-Prog</t>
  </si>
  <si>
    <t>SCPCESED.ECHO.PPL.EE.PG</t>
  </si>
  <si>
    <t>DSCP Eg Svc ECHO PPL Eg Ed-Prog</t>
  </si>
  <si>
    <t>SCPCESEG.LIEAPEG.07.ED</t>
  </si>
  <si>
    <t>DSCP Eg Svc LIEAP Eg 07 Cl Ed</t>
  </si>
  <si>
    <t>SCPCESRR.DOEWX.06.HS.PG</t>
  </si>
  <si>
    <t xml:space="preserve">DSCP Eg Svc OHCSD DOE 06 Prog </t>
  </si>
  <si>
    <t>SCPCESRR.LIEAPWX.06.PG</t>
  </si>
  <si>
    <t xml:space="preserve">DSCP Eg Svc OHCSD LIEAP WX 06 </t>
  </si>
  <si>
    <t>21-62 Total</t>
  </si>
  <si>
    <t>21-63</t>
  </si>
  <si>
    <t>DSCP CS Prev &amp; Int</t>
  </si>
  <si>
    <t>SCPCPIDP.CGF</t>
  </si>
  <si>
    <t>DSCP CS P&amp;I Gang Prev CGF</t>
  </si>
  <si>
    <t>21-63 Total</t>
  </si>
  <si>
    <t>21-64</t>
  </si>
  <si>
    <t>DSCP CS Hsg &amp; Hmls</t>
  </si>
  <si>
    <t>SCPCHHHY.CGF</t>
  </si>
  <si>
    <t>DSCP CS H&amp;HS  Hmls Youth CGF</t>
  </si>
  <si>
    <t>SCPCHHHF.CGF</t>
  </si>
  <si>
    <t>DSCP CS H&amp;HS  HmlsFam CGF</t>
  </si>
  <si>
    <t>SCPCHHHF.HCS.PRJCONNCT</t>
  </si>
  <si>
    <t xml:space="preserve">DSCP HmlsFam OHCSD Proj </t>
  </si>
  <si>
    <t>21-64 Total</t>
  </si>
  <si>
    <t>21-78</t>
  </si>
  <si>
    <t>DSCP SAPF Cntywide</t>
  </si>
  <si>
    <t>SCPSP.SSS.CGF</t>
  </si>
  <si>
    <t>DSCP School Svcs SSSES CGF</t>
  </si>
  <si>
    <t>SCPSP.SUN.CGF</t>
  </si>
  <si>
    <t>DSCP School Svcs SUN CGF</t>
  </si>
  <si>
    <t>SCPSP.TCH.CGF</t>
  </si>
  <si>
    <t>DSCP School Svcs Touchstone CGF</t>
  </si>
  <si>
    <t>21-78 Total</t>
  </si>
  <si>
    <t>21-79</t>
  </si>
  <si>
    <t>DSCP SAPF Prg Spt</t>
  </si>
  <si>
    <t>SCPSS.CGF</t>
  </si>
  <si>
    <t>DSCP School Svcs Suppt CGF</t>
  </si>
  <si>
    <t>21-79 Total</t>
  </si>
  <si>
    <t>26-00</t>
  </si>
  <si>
    <t>CHSDO.SUPPLIES</t>
  </si>
  <si>
    <t xml:space="preserve">DCHS Department Shared </t>
  </si>
  <si>
    <t>CHSDO.IND1000</t>
  </si>
  <si>
    <t>DCHS Dir Office - Indirect Fund 1000</t>
  </si>
  <si>
    <t>CHSDO.TITLEXIX</t>
  </si>
  <si>
    <t>DCHS Dir Office-Medicaid Title XIX</t>
  </si>
  <si>
    <t>CHSDO.LA</t>
  </si>
  <si>
    <t xml:space="preserve">DCHS Dir Office-SMHG Local </t>
  </si>
  <si>
    <t>26-00 Total</t>
  </si>
  <si>
    <t>26-10</t>
  </si>
  <si>
    <t>Business Svcs</t>
  </si>
  <si>
    <t>CHSBS.CNT.TITLEXIX</t>
  </si>
  <si>
    <t xml:space="preserve">DCHS BS Contracts-Medicaid Title </t>
  </si>
  <si>
    <t>CHSBS.CNT.OHPXIX</t>
  </si>
  <si>
    <t xml:space="preserve">DCHS BS Contracts-OHP Medicaid </t>
  </si>
  <si>
    <t>CHSBS.FIN.CGF</t>
  </si>
  <si>
    <t xml:space="preserve">DCHS BS Finance-County General </t>
  </si>
  <si>
    <t>CHSBS.FIN.LA</t>
  </si>
  <si>
    <t xml:space="preserve">DCHS BS Finance-SMHG Local </t>
  </si>
  <si>
    <t>CHSBS.HR.CGF</t>
  </si>
  <si>
    <t>DCHS BS HR-County General Fund</t>
  </si>
  <si>
    <t>CHSBS.HR.TITLEXIX</t>
  </si>
  <si>
    <t>DCHS BS HR-Medicaid Title XIX</t>
  </si>
  <si>
    <t>CHSBS.HR.OHPXIX</t>
  </si>
  <si>
    <t>DCHS BS HR-OHP XIX Premium</t>
  </si>
  <si>
    <t>CHSBS.HR.LA</t>
  </si>
  <si>
    <t>DCHS BS HR-SMHG Local Admin</t>
  </si>
  <si>
    <t>CHSBS.SD.OHPXIX</t>
  </si>
  <si>
    <t xml:space="preserve">DCHS BS Support and </t>
  </si>
  <si>
    <t>CHSBS.SD.TITLEXIX</t>
  </si>
  <si>
    <t>26-10 Total</t>
  </si>
  <si>
    <t>30-01</t>
  </si>
  <si>
    <t>ADS Admin</t>
  </si>
  <si>
    <t>ADSDIVADM201XIX</t>
  </si>
  <si>
    <t xml:space="preserve">ADS ADMIN - ADMINISTRATION - </t>
  </si>
  <si>
    <t>30-01 Total</t>
  </si>
  <si>
    <t>30-45</t>
  </si>
  <si>
    <t>ADS Community Svcs</t>
  </si>
  <si>
    <t>ADSDIVCS201GF</t>
  </si>
  <si>
    <t>CS ADMIN - ADMINISTRATION - GF</t>
  </si>
  <si>
    <t>ADSDIVCS201IIIB</t>
  </si>
  <si>
    <t>CS ADMIN - ADMINISTRATION - IIIB</t>
  </si>
  <si>
    <t>ADSDIVCS201OPI</t>
  </si>
  <si>
    <t>CS ADMIN - ADMINISTRATION - OPI</t>
  </si>
  <si>
    <t>ADSDIVCS201XIX</t>
  </si>
  <si>
    <t>CS ADMIN - ADMINISTRATION - XIX</t>
  </si>
  <si>
    <t>ADSDIVCS201MCCLAC</t>
  </si>
  <si>
    <t xml:space="preserve">CS-ADMIN-MEDICARE </t>
  </si>
  <si>
    <t>ADSDIV9BLS</t>
  </si>
  <si>
    <t xml:space="preserve">LIFESPAN RESPITE PROGRAM </t>
  </si>
  <si>
    <t>ADSD0251</t>
  </si>
  <si>
    <t>TRANSPORTATION</t>
  </si>
  <si>
    <t>ADSDIV51</t>
  </si>
  <si>
    <t>30-45 Total</t>
  </si>
  <si>
    <t>30-55</t>
  </si>
  <si>
    <t>ADS Long Term Care</t>
  </si>
  <si>
    <t>ADSDIVLTCEDXIX</t>
  </si>
  <si>
    <t>LTC East District XIX</t>
  </si>
  <si>
    <t>ADSDIVLTCMCXIX</t>
  </si>
  <si>
    <t>LTC Midcounty District XIX</t>
  </si>
  <si>
    <t>ADSDIVLTCNNEDXIX</t>
  </si>
  <si>
    <t>LTC North/Northeast District XIX</t>
  </si>
  <si>
    <t>ADSDIVLTCNFXIX</t>
  </si>
  <si>
    <t>LTC Nursing Facility Program XIX</t>
  </si>
  <si>
    <t>ADSDIVLTCSEDXIX</t>
  </si>
  <si>
    <t>LTC Southeast District XIX</t>
  </si>
  <si>
    <t>ADSDIVLTCWDXIX</t>
  </si>
  <si>
    <t>LTC West District XIX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</si>
</sst>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_(&quot;$&quot;* #,##0_);_(&quot;$&quot;* \(#,##0\);_(&quot;$&quot;* &quot;-&quot;??_);_(@_)"/>
    <numFmt numFmtId="167" formatCode="&quot;$&quot;#,##0"/>
    <numFmt numFmtId="168" formatCode="_(* #,##0.0_);_(* \(#,##0.0\);_(* &quot;-&quot;?_);_(@_)"/>
    <numFmt numFmtId="169" formatCode="0.000%"/>
    <numFmt numFmtId="170" formatCode="&quot;$&quot;#,##0.000_);[Red]\(&quot;$&quot;#,##0.000\)"/>
    <numFmt numFmtId="171" formatCode="&quot;$&quot;#,##0.0_);[Red]\(&quot;$&quot;#,##0.0\)"/>
    <numFmt numFmtId="172" formatCode="&quot;$&quot;#,##0.0"/>
    <numFmt numFmtId="173" formatCode="0.00_);[Red]\(0.00\)"/>
  </numFmts>
  <fonts count="14"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0"/>
      <color indexed="21"/>
      <name val="Tahoma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22">
      <alignment/>
      <protection/>
    </xf>
    <xf numFmtId="0" fontId="4" fillId="0" borderId="0" xfId="22" applyAlignment="1">
      <alignment vertical="top"/>
      <protection/>
    </xf>
    <xf numFmtId="0" fontId="4" fillId="0" borderId="1" xfId="22" applyBorder="1">
      <alignment/>
      <protection/>
    </xf>
    <xf numFmtId="0" fontId="4" fillId="0" borderId="2" xfId="22" applyBorder="1">
      <alignment/>
      <protection/>
    </xf>
    <xf numFmtId="0" fontId="4" fillId="0" borderId="0" xfId="22" applyBorder="1">
      <alignment/>
      <protection/>
    </xf>
    <xf numFmtId="166" fontId="4" fillId="0" borderId="3" xfId="17" applyNumberFormat="1" applyBorder="1" applyAlignment="1">
      <alignment/>
    </xf>
    <xf numFmtId="166" fontId="4" fillId="0" borderId="3" xfId="22" applyNumberFormat="1" applyBorder="1">
      <alignment/>
      <protection/>
    </xf>
    <xf numFmtId="0" fontId="4" fillId="0" borderId="4" xfId="22" applyBorder="1">
      <alignment/>
      <protection/>
    </xf>
    <xf numFmtId="0" fontId="4" fillId="0" borderId="3" xfId="22" applyBorder="1">
      <alignment/>
      <protection/>
    </xf>
    <xf numFmtId="167" fontId="4" fillId="0" borderId="2" xfId="22" applyNumberFormat="1" applyBorder="1">
      <alignment/>
      <protection/>
    </xf>
    <xf numFmtId="165" fontId="4" fillId="0" borderId="0" xfId="25" applyNumberFormat="1" applyBorder="1" applyAlignment="1">
      <alignment/>
    </xf>
    <xf numFmtId="167" fontId="4" fillId="0" borderId="3" xfId="22" applyNumberFormat="1" applyBorder="1">
      <alignment/>
      <protection/>
    </xf>
    <xf numFmtId="10" fontId="4" fillId="0" borderId="0" xfId="22" applyNumberFormat="1" applyBorder="1">
      <alignment/>
      <protection/>
    </xf>
    <xf numFmtId="165" fontId="4" fillId="0" borderId="0" xfId="25" applyNumberFormat="1" applyAlignment="1">
      <alignment/>
    </xf>
    <xf numFmtId="167" fontId="4" fillId="0" borderId="2" xfId="22" applyNumberFormat="1" applyFill="1" applyBorder="1">
      <alignment/>
      <protection/>
    </xf>
    <xf numFmtId="43" fontId="4" fillId="0" borderId="0" xfId="22" applyNumberFormat="1">
      <alignment/>
      <protection/>
    </xf>
    <xf numFmtId="0" fontId="2" fillId="0" borderId="4" xfId="22" applyFont="1" applyBorder="1">
      <alignment/>
      <protection/>
    </xf>
    <xf numFmtId="167" fontId="2" fillId="0" borderId="2" xfId="22" applyNumberFormat="1" applyFont="1" applyBorder="1">
      <alignment/>
      <protection/>
    </xf>
    <xf numFmtId="0" fontId="2" fillId="0" borderId="0" xfId="22" applyFont="1" applyBorder="1">
      <alignment/>
      <protection/>
    </xf>
    <xf numFmtId="167" fontId="2" fillId="0" borderId="3" xfId="22" applyNumberFormat="1" applyFont="1" applyBorder="1">
      <alignment/>
      <protection/>
    </xf>
    <xf numFmtId="0" fontId="2" fillId="0" borderId="0" xfId="22" applyFont="1">
      <alignment/>
      <protection/>
    </xf>
    <xf numFmtId="0" fontId="4" fillId="0" borderId="5" xfId="22" applyBorder="1">
      <alignment/>
      <protection/>
    </xf>
    <xf numFmtId="167" fontId="4" fillId="0" borderId="6" xfId="22" applyNumberFormat="1" applyBorder="1">
      <alignment/>
      <protection/>
    </xf>
    <xf numFmtId="0" fontId="4" fillId="0" borderId="7" xfId="22" applyBorder="1">
      <alignment/>
      <protection/>
    </xf>
    <xf numFmtId="0" fontId="4" fillId="0" borderId="8" xfId="22" applyBorder="1">
      <alignment/>
      <protection/>
    </xf>
    <xf numFmtId="0" fontId="2" fillId="0" borderId="4" xfId="22" applyFont="1" applyBorder="1" applyAlignment="1">
      <alignment horizontal="center" vertical="top" wrapText="1"/>
      <protection/>
    </xf>
    <xf numFmtId="0" fontId="7" fillId="0" borderId="5" xfId="22" applyFont="1" applyBorder="1" applyAlignment="1">
      <alignment vertical="top" wrapText="1"/>
      <protection/>
    </xf>
    <xf numFmtId="0" fontId="2" fillId="0" borderId="8" xfId="22" applyFont="1" applyBorder="1" applyAlignment="1">
      <alignment horizontal="center" vertical="top" wrapText="1"/>
      <protection/>
    </xf>
    <xf numFmtId="0" fontId="2" fillId="0" borderId="5" xfId="22" applyFont="1" applyBorder="1" applyAlignment="1">
      <alignment horizontal="center" vertical="top" wrapText="1"/>
      <protection/>
    </xf>
    <xf numFmtId="0" fontId="4" fillId="0" borderId="0" xfId="22" applyAlignment="1">
      <alignment vertical="center"/>
      <protection/>
    </xf>
    <xf numFmtId="0" fontId="0" fillId="0" borderId="0" xfId="0" applyAlignment="1">
      <alignment vertical="center"/>
    </xf>
    <xf numFmtId="0" fontId="8" fillId="0" borderId="6" xfId="22" applyFont="1" applyBorder="1" applyAlignment="1">
      <alignment vertical="top"/>
      <protection/>
    </xf>
    <xf numFmtId="49" fontId="2" fillId="0" borderId="0" xfId="21" applyNumberFormat="1" applyFont="1">
      <alignment/>
      <protection/>
    </xf>
    <xf numFmtId="49" fontId="3" fillId="0" borderId="0" xfId="24" applyNumberFormat="1" applyFont="1">
      <alignment/>
      <protection/>
    </xf>
    <xf numFmtId="0" fontId="4" fillId="0" borderId="0" xfId="24" applyFont="1" applyBorder="1">
      <alignment/>
      <protection/>
    </xf>
    <xf numFmtId="0" fontId="11" fillId="0" borderId="0" xfId="21" applyFont="1" applyBorder="1" applyAlignment="1">
      <alignment vertical="top" wrapText="1"/>
      <protection/>
    </xf>
    <xf numFmtId="8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49" fontId="4" fillId="0" borderId="0" xfId="21" applyNumberFormat="1" applyFont="1">
      <alignment/>
      <protection/>
    </xf>
    <xf numFmtId="0" fontId="2" fillId="0" borderId="9" xfId="23" applyFont="1" applyBorder="1" applyAlignment="1">
      <alignment vertical="top"/>
      <protection/>
    </xf>
    <xf numFmtId="0" fontId="2" fillId="0" borderId="9" xfId="23" applyFont="1" applyBorder="1" applyAlignment="1">
      <alignment vertical="top" wrapText="1"/>
      <protection/>
    </xf>
    <xf numFmtId="0" fontId="2" fillId="0" borderId="9" xfId="23" applyFont="1" applyBorder="1" applyAlignment="1">
      <alignment horizontal="left" vertical="top" wrapText="1"/>
      <protection/>
    </xf>
    <xf numFmtId="0" fontId="2" fillId="2" borderId="9" xfId="23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/>
    </xf>
    <xf numFmtId="0" fontId="4" fillId="0" borderId="10" xfId="23" applyFont="1" applyBorder="1" applyAlignment="1">
      <alignment vertical="top" wrapText="1"/>
      <protection/>
    </xf>
    <xf numFmtId="8" fontId="4" fillId="0" borderId="10" xfId="23" applyNumberFormat="1" applyFont="1" applyBorder="1" applyAlignment="1">
      <alignment vertical="top" wrapText="1"/>
      <protection/>
    </xf>
    <xf numFmtId="10" fontId="4" fillId="0" borderId="10" xfId="25" applyNumberFormat="1" applyFont="1" applyBorder="1" applyAlignment="1">
      <alignment/>
    </xf>
    <xf numFmtId="0" fontId="4" fillId="0" borderId="11" xfId="23" applyFont="1" applyBorder="1" applyAlignment="1">
      <alignment vertical="top" wrapText="1"/>
      <protection/>
    </xf>
    <xf numFmtId="8" fontId="4" fillId="0" borderId="11" xfId="23" applyNumberFormat="1" applyFont="1" applyBorder="1" applyAlignment="1">
      <alignment vertical="top" wrapText="1"/>
      <protection/>
    </xf>
    <xf numFmtId="10" fontId="4" fillId="0" borderId="11" xfId="25" applyNumberFormat="1" applyFont="1" applyBorder="1" applyAlignment="1">
      <alignment/>
    </xf>
    <xf numFmtId="6" fontId="2" fillId="0" borderId="9" xfId="0" applyNumberFormat="1" applyFont="1" applyBorder="1" applyAlignment="1">
      <alignment/>
    </xf>
    <xf numFmtId="10" fontId="4" fillId="0" borderId="0" xfId="25" applyNumberFormat="1" applyFont="1" applyAlignment="1">
      <alignment/>
    </xf>
    <xf numFmtId="0" fontId="12" fillId="0" borderId="12" xfId="23" applyFont="1" applyBorder="1" applyAlignment="1">
      <alignment vertical="top" wrapText="1"/>
      <protection/>
    </xf>
    <xf numFmtId="10" fontId="2" fillId="0" borderId="12" xfId="25" applyNumberFormat="1" applyFont="1" applyBorder="1" applyAlignment="1">
      <alignment horizontal="center" vertical="top" wrapText="1"/>
    </xf>
    <xf numFmtId="0" fontId="4" fillId="0" borderId="13" xfId="23" applyFont="1" applyBorder="1" applyAlignment="1">
      <alignment vertical="top" wrapText="1"/>
      <protection/>
    </xf>
    <xf numFmtId="8" fontId="4" fillId="0" borderId="13" xfId="23" applyNumberFormat="1" applyFont="1" applyBorder="1" applyAlignment="1">
      <alignment vertical="top" wrapText="1"/>
      <protection/>
    </xf>
    <xf numFmtId="0" fontId="2" fillId="0" borderId="10" xfId="23" applyNumberFormat="1" applyFont="1" applyBorder="1" applyAlignment="1">
      <alignment vertical="top" wrapText="1"/>
      <protection/>
    </xf>
    <xf numFmtId="0" fontId="2" fillId="0" borderId="10" xfId="23" applyFont="1" applyBorder="1" applyAlignment="1">
      <alignment vertical="top" wrapText="1"/>
      <protection/>
    </xf>
    <xf numFmtId="8" fontId="2" fillId="0" borderId="10" xfId="23" applyNumberFormat="1" applyFont="1" applyBorder="1" applyAlignment="1">
      <alignment vertical="top" wrapText="1"/>
      <protection/>
    </xf>
    <xf numFmtId="10" fontId="2" fillId="0" borderId="10" xfId="25" applyNumberFormat="1" applyFont="1" applyBorder="1" applyAlignment="1">
      <alignment/>
    </xf>
    <xf numFmtId="9" fontId="2" fillId="0" borderId="9" xfId="25" applyFont="1" applyBorder="1" applyAlignment="1">
      <alignment/>
    </xf>
    <xf numFmtId="6" fontId="2" fillId="0" borderId="5" xfId="23" applyNumberFormat="1" applyFont="1" applyFill="1" applyBorder="1" applyAlignment="1">
      <alignment horizontal="center" vertical="top" wrapText="1"/>
      <protection/>
    </xf>
    <xf numFmtId="0" fontId="4" fillId="0" borderId="0" xfId="0" applyFont="1" applyAlignment="1">
      <alignment wrapText="1"/>
    </xf>
    <xf numFmtId="165" fontId="2" fillId="0" borderId="9" xfId="25" applyNumberFormat="1" applyFont="1" applyBorder="1" applyAlignment="1">
      <alignment horizontal="center" vertical="top" wrapText="1"/>
    </xf>
    <xf numFmtId="10" fontId="4" fillId="0" borderId="13" xfId="0" applyNumberFormat="1" applyFont="1" applyBorder="1" applyAlignment="1">
      <alignment/>
    </xf>
    <xf numFmtId="165" fontId="2" fillId="0" borderId="9" xfId="25" applyNumberFormat="1" applyFont="1" applyBorder="1" applyAlignment="1">
      <alignment wrapText="1"/>
    </xf>
    <xf numFmtId="6" fontId="2" fillId="0" borderId="9" xfId="0" applyNumberFormat="1" applyFont="1" applyBorder="1" applyAlignment="1">
      <alignment wrapText="1"/>
    </xf>
    <xf numFmtId="10" fontId="2" fillId="0" borderId="13" xfId="0" applyNumberFormat="1" applyFont="1" applyBorder="1" applyAlignment="1">
      <alignment/>
    </xf>
    <xf numFmtId="0" fontId="2" fillId="0" borderId="11" xfId="23" applyFont="1" applyBorder="1" applyAlignment="1">
      <alignment vertical="top" wrapText="1"/>
      <protection/>
    </xf>
    <xf numFmtId="8" fontId="2" fillId="0" borderId="11" xfId="23" applyNumberFormat="1" applyFont="1" applyBorder="1" applyAlignment="1">
      <alignment vertical="top" wrapText="1"/>
      <protection/>
    </xf>
    <xf numFmtId="0" fontId="2" fillId="0" borderId="1" xfId="23" applyFont="1" applyBorder="1" applyAlignment="1">
      <alignment vertical="top"/>
      <protection/>
    </xf>
    <xf numFmtId="0" fontId="2" fillId="0" borderId="1" xfId="23" applyFont="1" applyBorder="1" applyAlignment="1">
      <alignment vertical="top" wrapText="1"/>
      <protection/>
    </xf>
    <xf numFmtId="0" fontId="2" fillId="0" borderId="1" xfId="23" applyFont="1" applyBorder="1" applyAlignment="1">
      <alignment horizontal="left" vertical="top" wrapText="1"/>
      <protection/>
    </xf>
    <xf numFmtId="0" fontId="12" fillId="0" borderId="14" xfId="23" applyFont="1" applyBorder="1" applyAlignment="1">
      <alignment vertical="top" wrapText="1"/>
      <protection/>
    </xf>
    <xf numFmtId="10" fontId="2" fillId="0" borderId="14" xfId="25" applyNumberFormat="1" applyFont="1" applyBorder="1" applyAlignment="1">
      <alignment horizontal="center" vertical="top" wrapText="1"/>
    </xf>
    <xf numFmtId="0" fontId="2" fillId="2" borderId="1" xfId="23" applyFont="1" applyFill="1" applyBorder="1" applyAlignment="1">
      <alignment horizontal="center" vertical="top" wrapText="1"/>
      <protection/>
    </xf>
    <xf numFmtId="8" fontId="0" fillId="0" borderId="0" xfId="0" applyNumberFormat="1" applyAlignment="1">
      <alignment/>
    </xf>
    <xf numFmtId="0" fontId="0" fillId="0" borderId="0" xfId="0" applyBorder="1" applyAlignment="1">
      <alignment/>
    </xf>
    <xf numFmtId="10" fontId="2" fillId="0" borderId="10" xfId="23" applyNumberFormat="1" applyFont="1" applyBorder="1" applyAlignment="1">
      <alignment vertical="top" wrapText="1"/>
      <protection/>
    </xf>
    <xf numFmtId="164" fontId="4" fillId="0" borderId="10" xfId="23" applyNumberFormat="1" applyFont="1" applyBorder="1" applyAlignment="1">
      <alignment vertical="top" wrapText="1"/>
      <protection/>
    </xf>
    <xf numFmtId="164" fontId="2" fillId="0" borderId="10" xfId="23" applyNumberFormat="1" applyFont="1" applyBorder="1" applyAlignment="1">
      <alignment vertical="top" wrapText="1"/>
      <protection/>
    </xf>
    <xf numFmtId="0" fontId="2" fillId="0" borderId="0" xfId="0" applyFont="1" applyBorder="1" applyAlignment="1">
      <alignment horizontal="center"/>
    </xf>
    <xf numFmtId="164" fontId="2" fillId="0" borderId="0" xfId="23" applyNumberFormat="1" applyFont="1" applyBorder="1" applyAlignment="1">
      <alignment vertical="top" wrapText="1"/>
      <protection/>
    </xf>
    <xf numFmtId="10" fontId="2" fillId="0" borderId="0" xfId="23" applyNumberFormat="1" applyFont="1" applyBorder="1" applyAlignment="1">
      <alignment vertical="top" wrapText="1"/>
      <protection/>
    </xf>
    <xf numFmtId="164" fontId="2" fillId="0" borderId="11" xfId="23" applyNumberFormat="1" applyFont="1" applyBorder="1" applyAlignment="1">
      <alignment vertical="top" wrapText="1"/>
      <protection/>
    </xf>
    <xf numFmtId="10" fontId="2" fillId="0" borderId="11" xfId="23" applyNumberFormat="1" applyFont="1" applyBorder="1" applyAlignment="1">
      <alignment vertical="top" wrapText="1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8" fontId="4" fillId="0" borderId="10" xfId="0" applyNumberFormat="1" applyFont="1" applyBorder="1" applyAlignment="1">
      <alignment vertical="top" wrapText="1"/>
    </xf>
    <xf numFmtId="164" fontId="4" fillId="0" borderId="13" xfId="23" applyNumberFormat="1" applyFont="1" applyBorder="1" applyAlignment="1">
      <alignment vertical="top" wrapText="1"/>
      <protection/>
    </xf>
    <xf numFmtId="10" fontId="4" fillId="0" borderId="13" xfId="23" applyNumberFormat="1" applyFont="1" applyBorder="1" applyAlignment="1">
      <alignment vertical="top" wrapText="1"/>
      <protection/>
    </xf>
    <xf numFmtId="10" fontId="2" fillId="0" borderId="9" xfId="25" applyNumberFormat="1" applyFont="1" applyBorder="1" applyAlignment="1">
      <alignment horizontal="center" vertical="top" wrapText="1"/>
    </xf>
    <xf numFmtId="8" fontId="4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8" fontId="2" fillId="0" borderId="10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5" fontId="2" fillId="0" borderId="15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0" fontId="12" fillId="0" borderId="9" xfId="23" applyFont="1" applyBorder="1" applyAlignment="1">
      <alignment vertical="top" wrapText="1"/>
      <protection/>
    </xf>
    <xf numFmtId="0" fontId="4" fillId="0" borderId="13" xfId="0" applyFont="1" applyBorder="1" applyAlignment="1">
      <alignment vertical="top" wrapText="1"/>
    </xf>
    <xf numFmtId="8" fontId="4" fillId="0" borderId="13" xfId="0" applyNumberFormat="1" applyFont="1" applyBorder="1" applyAlignment="1">
      <alignment vertical="top" wrapText="1"/>
    </xf>
    <xf numFmtId="0" fontId="4" fillId="0" borderId="16" xfId="0" applyFont="1" applyBorder="1" applyAlignment="1">
      <alignment/>
    </xf>
    <xf numFmtId="8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8" fontId="4" fillId="0" borderId="19" xfId="0" applyNumberFormat="1" applyFont="1" applyBorder="1" applyAlignment="1">
      <alignment/>
    </xf>
    <xf numFmtId="8" fontId="2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8" fontId="4" fillId="0" borderId="21" xfId="0" applyNumberFormat="1" applyFont="1" applyBorder="1" applyAlignment="1">
      <alignment/>
    </xf>
    <xf numFmtId="8" fontId="4" fillId="0" borderId="22" xfId="0" applyNumberFormat="1" applyFont="1" applyBorder="1" applyAlignment="1">
      <alignment/>
    </xf>
    <xf numFmtId="8" fontId="2" fillId="0" borderId="22" xfId="0" applyNumberFormat="1" applyFont="1" applyBorder="1" applyAlignment="1">
      <alignment/>
    </xf>
    <xf numFmtId="0" fontId="4" fillId="0" borderId="16" xfId="23" applyFont="1" applyBorder="1" applyAlignment="1">
      <alignment vertical="top" wrapText="1"/>
      <protection/>
    </xf>
    <xf numFmtId="164" fontId="4" fillId="0" borderId="22" xfId="23" applyNumberFormat="1" applyFont="1" applyBorder="1" applyAlignment="1">
      <alignment vertical="top" wrapText="1"/>
      <protection/>
    </xf>
    <xf numFmtId="0" fontId="4" fillId="0" borderId="18" xfId="23" applyFont="1" applyBorder="1" applyAlignment="1">
      <alignment vertical="top" wrapText="1"/>
      <protection/>
    </xf>
    <xf numFmtId="164" fontId="2" fillId="0" borderId="19" xfId="23" applyNumberFormat="1" applyFont="1" applyBorder="1" applyAlignment="1">
      <alignment vertical="top" wrapText="1"/>
      <protection/>
    </xf>
    <xf numFmtId="0" fontId="4" fillId="0" borderId="20" xfId="23" applyFont="1" applyBorder="1" applyAlignment="1">
      <alignment vertical="top" wrapText="1"/>
      <protection/>
    </xf>
    <xf numFmtId="164" fontId="2" fillId="0" borderId="21" xfId="23" applyNumberFormat="1" applyFont="1" applyBorder="1" applyAlignment="1">
      <alignment vertical="top" wrapText="1"/>
      <protection/>
    </xf>
    <xf numFmtId="167" fontId="2" fillId="2" borderId="9" xfId="23" applyNumberFormat="1" applyFont="1" applyFill="1" applyBorder="1" applyAlignment="1">
      <alignment horizontal="center" vertical="top" wrapText="1"/>
      <protection/>
    </xf>
    <xf numFmtId="167" fontId="2" fillId="0" borderId="9" xfId="23" applyNumberFormat="1" applyFont="1" applyBorder="1" applyAlignment="1">
      <alignment vertical="top" wrapText="1"/>
      <protection/>
    </xf>
    <xf numFmtId="167" fontId="2" fillId="0" borderId="9" xfId="0" applyNumberFormat="1" applyFont="1" applyBorder="1" applyAlignment="1">
      <alignment/>
    </xf>
    <xf numFmtId="6" fontId="2" fillId="0" borderId="9" xfId="0" applyNumberFormat="1" applyFont="1" applyBorder="1" applyAlignment="1">
      <alignment vertical="top" wrapText="1"/>
    </xf>
    <xf numFmtId="9" fontId="2" fillId="0" borderId="9" xfId="25" applyNumberFormat="1" applyFont="1" applyBorder="1" applyAlignment="1">
      <alignment/>
    </xf>
    <xf numFmtId="9" fontId="2" fillId="0" borderId="9" xfId="23" applyNumberFormat="1" applyFont="1" applyBorder="1" applyAlignment="1">
      <alignment vertical="top" wrapText="1"/>
      <protection/>
    </xf>
    <xf numFmtId="9" fontId="2" fillId="0" borderId="23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6" fontId="2" fillId="2" borderId="25" xfId="23" applyNumberFormat="1" applyFont="1" applyFill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9" fontId="2" fillId="0" borderId="9" xfId="0" applyNumberFormat="1" applyFont="1" applyBorder="1" applyAlignment="1">
      <alignment/>
    </xf>
    <xf numFmtId="0" fontId="0" fillId="0" borderId="0" xfId="0" applyBorder="1" applyAlignment="1">
      <alignment horizontal="left"/>
    </xf>
    <xf numFmtId="8" fontId="2" fillId="0" borderId="13" xfId="23" applyNumberFormat="1" applyFont="1" applyBorder="1" applyAlignment="1">
      <alignment vertical="top" wrapText="1"/>
      <protection/>
    </xf>
    <xf numFmtId="10" fontId="4" fillId="0" borderId="10" xfId="0" applyNumberFormat="1" applyFont="1" applyBorder="1" applyAlignment="1">
      <alignment/>
    </xf>
    <xf numFmtId="6" fontId="2" fillId="0" borderId="25" xfId="0" applyNumberFormat="1" applyFont="1" applyBorder="1" applyAlignment="1">
      <alignment/>
    </xf>
    <xf numFmtId="10" fontId="2" fillId="0" borderId="26" xfId="0" applyNumberFormat="1" applyFont="1" applyBorder="1" applyAlignment="1">
      <alignment/>
    </xf>
    <xf numFmtId="8" fontId="2" fillId="0" borderId="27" xfId="0" applyNumberFormat="1" applyFont="1" applyBorder="1" applyAlignment="1">
      <alignment/>
    </xf>
    <xf numFmtId="9" fontId="2" fillId="0" borderId="9" xfId="0" applyNumberFormat="1" applyFont="1" applyBorder="1" applyAlignment="1">
      <alignment horizontal="right"/>
    </xf>
    <xf numFmtId="6" fontId="2" fillId="0" borderId="9" xfId="23" applyNumberFormat="1" applyFont="1" applyBorder="1" applyAlignment="1">
      <alignment vertical="top" wrapText="1"/>
      <protection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2" fillId="0" borderId="9" xfId="23" applyNumberFormat="1" applyFont="1" applyBorder="1" applyAlignment="1">
      <alignment vertical="top" wrapText="1"/>
      <protection/>
    </xf>
    <xf numFmtId="0" fontId="4" fillId="0" borderId="4" xfId="22" applyFill="1" applyBorder="1">
      <alignment/>
      <protection/>
    </xf>
    <xf numFmtId="165" fontId="4" fillId="0" borderId="0" xfId="22" applyNumberFormat="1" applyBorder="1">
      <alignment/>
      <protection/>
    </xf>
    <xf numFmtId="0" fontId="4" fillId="3" borderId="16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0" borderId="2" xfId="0" applyFont="1" applyBorder="1" applyAlignment="1">
      <alignment/>
    </xf>
    <xf numFmtId="165" fontId="2" fillId="0" borderId="13" xfId="0" applyNumberFormat="1" applyFont="1" applyBorder="1" applyAlignment="1">
      <alignment/>
    </xf>
    <xf numFmtId="0" fontId="2" fillId="0" borderId="28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8" fontId="2" fillId="0" borderId="15" xfId="0" applyNumberFormat="1" applyFont="1" applyBorder="1" applyAlignment="1">
      <alignment vertical="top" wrapText="1"/>
    </xf>
    <xf numFmtId="0" fontId="2" fillId="0" borderId="10" xfId="23" applyNumberFormat="1" applyFont="1" applyFill="1" applyBorder="1" applyAlignment="1">
      <alignment vertical="top" wrapText="1"/>
      <protection/>
    </xf>
    <xf numFmtId="0" fontId="4" fillId="0" borderId="10" xfId="23" applyFont="1" applyFill="1" applyBorder="1" applyAlignment="1">
      <alignment vertical="top" wrapText="1"/>
      <protection/>
    </xf>
    <xf numFmtId="8" fontId="2" fillId="0" borderId="10" xfId="23" applyNumberFormat="1" applyFont="1" applyFill="1" applyBorder="1" applyAlignment="1">
      <alignment vertical="top" wrapText="1"/>
      <protection/>
    </xf>
    <xf numFmtId="0" fontId="4" fillId="0" borderId="29" xfId="0" applyFont="1" applyBorder="1" applyAlignment="1">
      <alignment/>
    </xf>
    <xf numFmtId="0" fontId="2" fillId="0" borderId="30" xfId="23" applyFont="1" applyBorder="1" applyAlignment="1">
      <alignment vertical="top" wrapText="1"/>
      <protection/>
    </xf>
    <xf numFmtId="0" fontId="4" fillId="0" borderId="30" xfId="23" applyFont="1" applyBorder="1" applyAlignment="1">
      <alignment vertical="top" wrapText="1"/>
      <protection/>
    </xf>
    <xf numFmtId="165" fontId="2" fillId="0" borderId="0" xfId="22" applyNumberFormat="1" applyFont="1" applyBorder="1">
      <alignment/>
      <protection/>
    </xf>
    <xf numFmtId="8" fontId="2" fillId="0" borderId="30" xfId="23" applyNumberFormat="1" applyFont="1" applyBorder="1" applyAlignment="1">
      <alignment vertical="top" wrapText="1"/>
      <protection/>
    </xf>
    <xf numFmtId="10" fontId="2" fillId="0" borderId="30" xfId="0" applyNumberFormat="1" applyFont="1" applyBorder="1" applyAlignment="1">
      <alignment/>
    </xf>
    <xf numFmtId="8" fontId="2" fillId="0" borderId="31" xfId="0" applyNumberFormat="1" applyFont="1" applyBorder="1" applyAlignment="1">
      <alignment/>
    </xf>
    <xf numFmtId="0" fontId="4" fillId="0" borderId="11" xfId="0" applyFont="1" applyBorder="1" applyAlignment="1">
      <alignment/>
    </xf>
    <xf numFmtId="10" fontId="2" fillId="0" borderId="9" xfId="25" applyNumberFormat="1" applyFont="1" applyBorder="1" applyAlignment="1">
      <alignment/>
    </xf>
    <xf numFmtId="167" fontId="4" fillId="0" borderId="2" xfId="22" applyNumberFormat="1" applyFont="1" applyFill="1" applyBorder="1">
      <alignment/>
      <protection/>
    </xf>
    <xf numFmtId="0" fontId="4" fillId="0" borderId="13" xfId="23" applyFont="1" applyFill="1" applyBorder="1" applyAlignment="1">
      <alignment vertical="top" wrapText="1"/>
      <protection/>
    </xf>
    <xf numFmtId="8" fontId="4" fillId="0" borderId="13" xfId="23" applyNumberFormat="1" applyFont="1" applyFill="1" applyBorder="1" applyAlignment="1">
      <alignment vertical="top" wrapText="1"/>
      <protection/>
    </xf>
    <xf numFmtId="8" fontId="4" fillId="0" borderId="10" xfId="23" applyNumberFormat="1" applyFont="1" applyFill="1" applyBorder="1" applyAlignment="1">
      <alignment vertical="top" wrapText="1"/>
      <protection/>
    </xf>
    <xf numFmtId="0" fontId="2" fillId="0" borderId="7" xfId="22" applyFont="1" applyBorder="1" applyAlignment="1">
      <alignment horizontal="center" vertical="center"/>
      <protection/>
    </xf>
    <xf numFmtId="49" fontId="2" fillId="0" borderId="0" xfId="21" applyNumberFormat="1" applyFont="1" applyAlignment="1">
      <alignment horizontal="left"/>
      <protection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23" applyFont="1" applyBorder="1" applyAlignment="1">
      <alignment horizontal="left" vertical="top"/>
      <protection/>
    </xf>
    <xf numFmtId="0" fontId="2" fillId="0" borderId="23" xfId="23" applyFont="1" applyBorder="1" applyAlignment="1">
      <alignment horizontal="left" vertical="top"/>
      <protection/>
    </xf>
    <xf numFmtId="0" fontId="2" fillId="0" borderId="25" xfId="23" applyFont="1" applyBorder="1" applyAlignment="1">
      <alignment horizontal="left" vertical="top"/>
      <protection/>
    </xf>
    <xf numFmtId="0" fontId="2" fillId="0" borderId="1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12" xfId="23" applyFont="1" applyBorder="1" applyAlignment="1">
      <alignment vertical="top"/>
      <protection/>
    </xf>
    <xf numFmtId="0" fontId="0" fillId="0" borderId="23" xfId="0" applyBorder="1" applyAlignment="1">
      <alignment vertical="top"/>
    </xf>
    <xf numFmtId="0" fontId="0" fillId="0" borderId="25" xfId="0" applyBorder="1" applyAlignment="1">
      <alignment vertical="top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12" xfId="23" applyFont="1" applyBorder="1" applyAlignment="1">
      <alignment horizontal="center" vertical="top" wrapText="1"/>
      <protection/>
    </xf>
    <xf numFmtId="0" fontId="2" fillId="0" borderId="23" xfId="23" applyFont="1" applyBorder="1" applyAlignment="1">
      <alignment horizontal="center" vertical="top" wrapText="1"/>
      <protection/>
    </xf>
    <xf numFmtId="0" fontId="2" fillId="0" borderId="25" xfId="23" applyFont="1" applyBorder="1" applyAlignment="1">
      <alignment horizontal="center" vertical="top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CS" xfId="21"/>
    <cellStyle name="Normal_Sheet1" xfId="22"/>
    <cellStyle name="Normal_Sheet3" xfId="23"/>
    <cellStyle name="Normal_Summar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B14" sqref="B10:B14"/>
    </sheetView>
  </sheetViews>
  <sheetFormatPr defaultColWidth="8.88671875" defaultRowHeight="15"/>
  <cols>
    <col min="1" max="1" width="12.77734375" style="0" customWidth="1"/>
    <col min="2" max="2" width="10.77734375" style="0" customWidth="1"/>
    <col min="3" max="3" width="8.77734375" style="0" customWidth="1"/>
    <col min="4" max="4" width="10.77734375" style="0" customWidth="1"/>
    <col min="5" max="5" width="2.77734375" style="0" customWidth="1"/>
    <col min="6" max="6" width="10.77734375" style="0" customWidth="1"/>
    <col min="7" max="7" width="8.77734375" style="0" customWidth="1"/>
    <col min="8" max="8" width="10.77734375" style="0" customWidth="1"/>
    <col min="9" max="9" width="2.77734375" style="0" customWidth="1"/>
    <col min="10" max="10" width="10.77734375" style="0" customWidth="1"/>
    <col min="11" max="11" width="8.77734375" style="0" customWidth="1"/>
    <col min="12" max="12" width="10.77734375" style="0" customWidth="1"/>
  </cols>
  <sheetData>
    <row r="1" ht="15.75">
      <c r="A1" s="35" t="s">
        <v>522</v>
      </c>
    </row>
    <row r="2" ht="15.75">
      <c r="A2" s="35"/>
    </row>
    <row r="3" ht="15">
      <c r="A3" s="36" t="s">
        <v>264</v>
      </c>
    </row>
    <row r="4" spans="1:16" s="32" customFormat="1" ht="30" customHeight="1" thickBo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31"/>
      <c r="N4" s="31"/>
      <c r="O4" s="31"/>
      <c r="P4" s="31"/>
    </row>
    <row r="5" spans="1:16" ht="60.75" thickBot="1">
      <c r="A5" s="33" t="s">
        <v>695</v>
      </c>
      <c r="B5" s="28" t="s">
        <v>681</v>
      </c>
      <c r="C5" s="29" t="s">
        <v>682</v>
      </c>
      <c r="D5" s="30" t="s">
        <v>683</v>
      </c>
      <c r="E5" s="27"/>
      <c r="F5" s="28" t="s">
        <v>693</v>
      </c>
      <c r="G5" s="29" t="s">
        <v>692</v>
      </c>
      <c r="H5" s="30" t="s">
        <v>690</v>
      </c>
      <c r="I5" s="27"/>
      <c r="J5" s="30" t="s">
        <v>696</v>
      </c>
      <c r="K5" s="30" t="s">
        <v>697</v>
      </c>
      <c r="L5" s="30" t="s">
        <v>698</v>
      </c>
      <c r="M5" s="3"/>
      <c r="N5" s="3"/>
      <c r="O5" s="3"/>
      <c r="P5" s="3"/>
    </row>
    <row r="6" spans="1:16" ht="15">
      <c r="A6" s="4"/>
      <c r="B6" s="5"/>
      <c r="C6" s="6"/>
      <c r="D6" s="7">
        <f>4394626+3998-3300000-33680</f>
        <v>1064944</v>
      </c>
      <c r="E6" s="6"/>
      <c r="F6" s="5"/>
      <c r="G6" s="6"/>
      <c r="H6" s="7">
        <v>1065229</v>
      </c>
      <c r="I6" s="6"/>
      <c r="J6" s="5"/>
      <c r="K6" s="6"/>
      <c r="L6" s="8">
        <f>D6-H6</f>
        <v>-285</v>
      </c>
      <c r="M6" s="6"/>
      <c r="N6" s="6"/>
      <c r="O6" s="6"/>
      <c r="P6" s="6"/>
    </row>
    <row r="7" spans="1:16" ht="15">
      <c r="A7" s="9"/>
      <c r="B7" s="5"/>
      <c r="C7" s="6"/>
      <c r="D7" s="10"/>
      <c r="E7" s="2"/>
      <c r="F7" s="5"/>
      <c r="G7" s="6"/>
      <c r="H7" s="10"/>
      <c r="I7" s="2"/>
      <c r="J7" s="5"/>
      <c r="K7" s="6"/>
      <c r="L7" s="10"/>
      <c r="M7" s="2"/>
      <c r="N7" s="2"/>
      <c r="O7" s="2"/>
      <c r="P7" s="2"/>
    </row>
    <row r="8" spans="1:16" ht="15">
      <c r="A8" s="9"/>
      <c r="B8" s="5"/>
      <c r="C8" s="6"/>
      <c r="D8" s="10"/>
      <c r="E8" s="2"/>
      <c r="F8" s="5"/>
      <c r="G8" s="6"/>
      <c r="H8" s="10"/>
      <c r="I8" s="2"/>
      <c r="J8" s="5"/>
      <c r="K8" s="6"/>
      <c r="L8" s="10"/>
      <c r="M8" s="2"/>
      <c r="N8" s="2"/>
      <c r="O8" s="2"/>
      <c r="P8" s="2"/>
    </row>
    <row r="9" spans="1:16" ht="15">
      <c r="A9" s="145" t="s">
        <v>699</v>
      </c>
      <c r="B9" s="11">
        <v>89444.93</v>
      </c>
      <c r="C9" s="12">
        <f aca="true" t="shared" si="0" ref="C9:C17">B9/$B$18</f>
        <v>0.014490783936018081</v>
      </c>
      <c r="D9" s="13">
        <f>$D$6*C9</f>
        <v>15431.87340795884</v>
      </c>
      <c r="E9" s="2"/>
      <c r="F9" s="11">
        <v>80298</v>
      </c>
      <c r="G9" s="12">
        <v>0.017</v>
      </c>
      <c r="H9" s="13">
        <f>$H$6*G9</f>
        <v>18108.893</v>
      </c>
      <c r="I9" s="2"/>
      <c r="J9" s="11">
        <f>B9-F9</f>
        <v>9146.929999999993</v>
      </c>
      <c r="K9" s="14">
        <f>C9-G9</f>
        <v>-0.0025092160639819203</v>
      </c>
      <c r="L9" s="13">
        <f>D9-H9</f>
        <v>-2677.0195920411606</v>
      </c>
      <c r="M9" s="2"/>
      <c r="N9" s="15"/>
      <c r="O9" s="2"/>
      <c r="P9" s="2"/>
    </row>
    <row r="10" spans="1:16" ht="15">
      <c r="A10" s="145" t="s">
        <v>700</v>
      </c>
      <c r="B10" s="166">
        <f>122983.82+78315.81-2416.22</f>
        <v>198883.41</v>
      </c>
      <c r="C10" s="12">
        <f t="shared" si="0"/>
        <v>0.03222068062179151</v>
      </c>
      <c r="D10" s="13">
        <f aca="true" t="shared" si="1" ref="D10:D17">$D$6*C10</f>
        <v>34313.22050409314</v>
      </c>
      <c r="E10" s="2"/>
      <c r="F10" s="16">
        <f>101291+13924</f>
        <v>115215</v>
      </c>
      <c r="G10" s="12">
        <v>0.021</v>
      </c>
      <c r="H10" s="13">
        <f aca="true" t="shared" si="2" ref="H10:H17">$H$6*G10</f>
        <v>22369.809</v>
      </c>
      <c r="I10" s="2"/>
      <c r="J10" s="11">
        <f aca="true" t="shared" si="3" ref="J10:J17">B10-F10</f>
        <v>83668.41</v>
      </c>
      <c r="K10" s="14">
        <f aca="true" t="shared" si="4" ref="K10:K17">C10-G10</f>
        <v>0.011220680621791507</v>
      </c>
      <c r="L10" s="13">
        <f aca="true" t="shared" si="5" ref="L10:L17">D10-H10</f>
        <v>11943.411504093136</v>
      </c>
      <c r="M10" s="2"/>
      <c r="N10" s="15"/>
      <c r="O10" s="2"/>
      <c r="P10" s="2"/>
    </row>
    <row r="11" spans="1:16" ht="15">
      <c r="A11" s="145" t="s">
        <v>694</v>
      </c>
      <c r="B11" s="16">
        <v>153234.37</v>
      </c>
      <c r="C11" s="12">
        <f t="shared" si="0"/>
        <v>0.024825176197710158</v>
      </c>
      <c r="D11" s="13">
        <f t="shared" si="1"/>
        <v>26437.422440694245</v>
      </c>
      <c r="E11" s="2"/>
      <c r="F11" s="16">
        <v>137676</v>
      </c>
      <c r="G11" s="12">
        <v>0.029</v>
      </c>
      <c r="H11" s="13">
        <f t="shared" si="2"/>
        <v>30891.641000000003</v>
      </c>
      <c r="I11" s="2"/>
      <c r="J11" s="11">
        <f t="shared" si="3"/>
        <v>15558.369999999995</v>
      </c>
      <c r="K11" s="14">
        <f t="shared" si="4"/>
        <v>-0.004174823802289843</v>
      </c>
      <c r="L11" s="13">
        <f t="shared" si="5"/>
        <v>-4454.218559305758</v>
      </c>
      <c r="M11" s="2"/>
      <c r="N11" s="15"/>
      <c r="O11" s="2"/>
      <c r="P11" s="2"/>
    </row>
    <row r="12" spans="1:16" ht="15">
      <c r="A12" s="145" t="s">
        <v>701</v>
      </c>
      <c r="B12" s="16">
        <f>1039952.61+74831.55</f>
        <v>1114784.16</v>
      </c>
      <c r="C12" s="12">
        <f t="shared" si="0"/>
        <v>0.1806038240273139</v>
      </c>
      <c r="D12" s="13">
        <f t="shared" si="1"/>
        <v>192332.95877494378</v>
      </c>
      <c r="E12" s="2"/>
      <c r="F12" s="16">
        <v>877778</v>
      </c>
      <c r="G12" s="12">
        <v>0.187</v>
      </c>
      <c r="H12" s="13">
        <f t="shared" si="2"/>
        <v>199197.823</v>
      </c>
      <c r="I12" s="2"/>
      <c r="J12" s="11">
        <f t="shared" si="3"/>
        <v>237006.15999999992</v>
      </c>
      <c r="K12" s="14">
        <f t="shared" si="4"/>
        <v>-0.006396175972686102</v>
      </c>
      <c r="L12" s="13">
        <f t="shared" si="5"/>
        <v>-6864.864225056226</v>
      </c>
      <c r="M12" s="2"/>
      <c r="N12" s="15"/>
      <c r="O12" s="2"/>
      <c r="P12" s="2"/>
    </row>
    <row r="13" spans="1:16" ht="15">
      <c r="A13" s="145" t="s">
        <v>684</v>
      </c>
      <c r="B13" s="16">
        <f>1171898.37-74831.55</f>
        <v>1097066.82</v>
      </c>
      <c r="C13" s="12">
        <f t="shared" si="0"/>
        <v>0.1777334752455443</v>
      </c>
      <c r="D13" s="13">
        <f t="shared" si="1"/>
        <v>189276.19806189093</v>
      </c>
      <c r="E13" s="2"/>
      <c r="F13" s="16">
        <v>608506</v>
      </c>
      <c r="G13" s="12">
        <v>0.129</v>
      </c>
      <c r="H13" s="13">
        <f t="shared" si="2"/>
        <v>137414.541</v>
      </c>
      <c r="I13" s="2"/>
      <c r="J13" s="11">
        <f t="shared" si="3"/>
        <v>488560.82000000007</v>
      </c>
      <c r="K13" s="14">
        <f t="shared" si="4"/>
        <v>0.048733475245544305</v>
      </c>
      <c r="L13" s="13">
        <f t="shared" si="5"/>
        <v>51861.65706189093</v>
      </c>
      <c r="M13" s="2"/>
      <c r="N13" s="15"/>
      <c r="O13" s="2"/>
      <c r="P13" s="2"/>
    </row>
    <row r="14" spans="1:16" ht="15">
      <c r="A14" s="145" t="s">
        <v>685</v>
      </c>
      <c r="B14" s="16">
        <f>2974039.64+2416.22</f>
        <v>2976455.8600000003</v>
      </c>
      <c r="C14" s="12">
        <f t="shared" si="0"/>
        <v>0.48220931876580253</v>
      </c>
      <c r="D14" s="13">
        <f t="shared" si="1"/>
        <v>513525.9207637288</v>
      </c>
      <c r="E14" s="2"/>
      <c r="F14" s="16">
        <v>2387208</v>
      </c>
      <c r="G14" s="12">
        <v>0.508</v>
      </c>
      <c r="H14" s="13">
        <f t="shared" si="2"/>
        <v>541136.332</v>
      </c>
      <c r="I14" s="2"/>
      <c r="J14" s="11">
        <f t="shared" si="3"/>
        <v>589247.8600000003</v>
      </c>
      <c r="K14" s="14">
        <f t="shared" si="4"/>
        <v>-0.025790681234197477</v>
      </c>
      <c r="L14" s="13">
        <f t="shared" si="5"/>
        <v>-27610.411236271262</v>
      </c>
      <c r="M14" s="2"/>
      <c r="N14" s="15"/>
      <c r="O14" s="2"/>
      <c r="P14" s="2"/>
    </row>
    <row r="15" spans="1:16" ht="15">
      <c r="A15" s="145" t="s">
        <v>686</v>
      </c>
      <c r="B15" s="16">
        <v>105733.23</v>
      </c>
      <c r="C15" s="12">
        <f t="shared" si="0"/>
        <v>0.017129616969763464</v>
      </c>
      <c r="D15" s="13">
        <f t="shared" si="1"/>
        <v>18242.082814247784</v>
      </c>
      <c r="E15" s="2"/>
      <c r="F15" s="16">
        <v>89842</v>
      </c>
      <c r="G15" s="12">
        <v>0.019</v>
      </c>
      <c r="H15" s="13">
        <f t="shared" si="2"/>
        <v>20239.351</v>
      </c>
      <c r="I15" s="2"/>
      <c r="J15" s="11">
        <f t="shared" si="3"/>
        <v>15891.229999999996</v>
      </c>
      <c r="K15" s="14">
        <f t="shared" si="4"/>
        <v>-0.0018703830302365353</v>
      </c>
      <c r="L15" s="13">
        <f t="shared" si="5"/>
        <v>-1997.2681857522148</v>
      </c>
      <c r="M15" s="2"/>
      <c r="N15" s="15"/>
      <c r="O15" s="2"/>
      <c r="P15" s="2"/>
    </row>
    <row r="16" spans="1:16" ht="15">
      <c r="A16" s="145" t="s">
        <v>687</v>
      </c>
      <c r="B16" s="11">
        <v>405390.27</v>
      </c>
      <c r="C16" s="12">
        <f t="shared" si="0"/>
        <v>0.06567642025472023</v>
      </c>
      <c r="D16" s="13">
        <f t="shared" si="1"/>
        <v>69941.70969174278</v>
      </c>
      <c r="E16" s="2"/>
      <c r="F16" s="11">
        <v>388820.95</v>
      </c>
      <c r="G16" s="12">
        <v>0.083</v>
      </c>
      <c r="H16" s="13">
        <f t="shared" si="2"/>
        <v>88414.007</v>
      </c>
      <c r="I16" s="2"/>
      <c r="J16" s="11">
        <f t="shared" si="3"/>
        <v>16569.320000000007</v>
      </c>
      <c r="K16" s="14">
        <f t="shared" si="4"/>
        <v>-0.017323579745279774</v>
      </c>
      <c r="L16" s="13">
        <f t="shared" si="5"/>
        <v>-18472.297308257213</v>
      </c>
      <c r="M16" s="2"/>
      <c r="N16" s="15"/>
      <c r="O16" s="2"/>
      <c r="P16" s="2"/>
    </row>
    <row r="17" spans="1:16" ht="15">
      <c r="A17" s="145" t="s">
        <v>688</v>
      </c>
      <c r="B17" s="11">
        <v>31546.02</v>
      </c>
      <c r="C17" s="12">
        <f t="shared" si="0"/>
        <v>0.005110703981335836</v>
      </c>
      <c r="D17" s="13">
        <f t="shared" si="1"/>
        <v>5442.61354069971</v>
      </c>
      <c r="E17" s="2"/>
      <c r="F17" s="11">
        <v>17140</v>
      </c>
      <c r="G17" s="12">
        <v>0.004</v>
      </c>
      <c r="H17" s="13">
        <f t="shared" si="2"/>
        <v>4260.916</v>
      </c>
      <c r="I17" s="2"/>
      <c r="J17" s="11">
        <f t="shared" si="3"/>
        <v>14406.02</v>
      </c>
      <c r="K17" s="14">
        <f t="shared" si="4"/>
        <v>0.0011107039813358357</v>
      </c>
      <c r="L17" s="13">
        <f t="shared" si="5"/>
        <v>1181.6975406997099</v>
      </c>
      <c r="M17" s="2"/>
      <c r="N17" s="15"/>
      <c r="O17" s="17"/>
      <c r="P17" s="17"/>
    </row>
    <row r="18" spans="1:16" ht="15">
      <c r="A18" s="18" t="s">
        <v>691</v>
      </c>
      <c r="B18" s="19">
        <f>SUM(B9:B17)</f>
        <v>6172539.07</v>
      </c>
      <c r="C18" s="160">
        <f>SUM(C9:C17)</f>
        <v>1</v>
      </c>
      <c r="D18" s="21">
        <f>SUM(D9:D17)</f>
        <v>1064944</v>
      </c>
      <c r="E18" s="22"/>
      <c r="F18" s="19">
        <f>SUM(F9:F17)</f>
        <v>4702483.95</v>
      </c>
      <c r="G18" s="20"/>
      <c r="H18" s="21">
        <f>SUM(H9:H17)</f>
        <v>1062033.313</v>
      </c>
      <c r="I18" s="22"/>
      <c r="J18" s="19">
        <f>SUM(J9:J17)</f>
        <v>1470055.1200000003</v>
      </c>
      <c r="K18" s="20"/>
      <c r="L18" s="21">
        <f>SUM(L9:L17)</f>
        <v>2910.6869999999453</v>
      </c>
      <c r="M18" s="22"/>
      <c r="N18" s="22"/>
      <c r="O18" s="22"/>
      <c r="P18" s="22"/>
    </row>
    <row r="19" spans="1:16" ht="15">
      <c r="A19" s="9"/>
      <c r="B19" s="11"/>
      <c r="C19" s="146"/>
      <c r="D19" s="10"/>
      <c r="E19" s="2"/>
      <c r="F19" s="11"/>
      <c r="G19" s="6"/>
      <c r="H19" s="10"/>
      <c r="I19" s="2"/>
      <c r="J19" s="5"/>
      <c r="K19" s="6"/>
      <c r="L19" s="10"/>
      <c r="M19" s="2"/>
      <c r="N19" s="2"/>
      <c r="O19" s="2"/>
      <c r="P19" s="2"/>
    </row>
    <row r="20" spans="1:16" ht="15.75" thickBot="1">
      <c r="A20" s="23" t="s">
        <v>689</v>
      </c>
      <c r="B20" s="24">
        <v>2481352.83</v>
      </c>
      <c r="C20" s="25"/>
      <c r="D20" s="26"/>
      <c r="E20" s="2"/>
      <c r="F20" s="24">
        <v>1953009.65</v>
      </c>
      <c r="G20" s="25"/>
      <c r="H20" s="26"/>
      <c r="I20" s="2"/>
      <c r="J20" s="24">
        <f>B20-F20</f>
        <v>528343.1800000002</v>
      </c>
      <c r="K20" s="25"/>
      <c r="L20" s="26"/>
      <c r="M20" s="2"/>
      <c r="N20" s="2"/>
      <c r="O20" s="2"/>
      <c r="P20" s="2"/>
    </row>
    <row r="21" spans="1:16" ht="15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</sheetData>
  <mergeCells count="1">
    <mergeCell ref="A4:L4"/>
  </mergeCells>
  <printOptions/>
  <pageMargins left="0.25" right="0.25" top="0.25" bottom="0.25" header="0.25" footer="0.5"/>
  <pageSetup horizontalDpi="600" verticalDpi="6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4">
      <selection activeCell="A2" sqref="A2:IV2"/>
    </sheetView>
  </sheetViews>
  <sheetFormatPr defaultColWidth="8.88671875" defaultRowHeight="15" outlineLevelRow="2"/>
  <cols>
    <col min="1" max="1" width="4.5546875" style="0" bestFit="1" customWidth="1"/>
    <col min="2" max="2" width="8.3359375" style="142" bestFit="1" customWidth="1"/>
    <col min="3" max="3" width="14.4453125" style="0" bestFit="1" customWidth="1"/>
    <col min="4" max="4" width="21.10546875" style="134" bestFit="1" customWidth="1"/>
    <col min="5" max="5" width="23.4453125" style="79" bestFit="1" customWidth="1"/>
    <col min="6" max="6" width="11.88671875" style="79" bestFit="1" customWidth="1"/>
    <col min="7" max="7" width="7.88671875" style="79" bestFit="1" customWidth="1"/>
    <col min="8" max="8" width="9.5546875" style="79" bestFit="1" customWidth="1"/>
  </cols>
  <sheetData>
    <row r="1" spans="1:5" s="1" customFormat="1" ht="12.75">
      <c r="A1" s="171" t="s">
        <v>522</v>
      </c>
      <c r="B1" s="171"/>
      <c r="C1" s="171"/>
      <c r="D1" s="171"/>
      <c r="E1" s="171"/>
    </row>
    <row r="2" s="1" customFormat="1" ht="13.5" thickBot="1">
      <c r="B2" s="143"/>
    </row>
    <row r="3" spans="1:8" s="64" customFormat="1" ht="26.25" thickBot="1">
      <c r="A3" s="41" t="s">
        <v>695</v>
      </c>
      <c r="B3" s="144" t="s">
        <v>265</v>
      </c>
      <c r="C3" s="41" t="s">
        <v>763</v>
      </c>
      <c r="D3" s="43" t="s">
        <v>764</v>
      </c>
      <c r="E3" s="43" t="s">
        <v>765</v>
      </c>
      <c r="F3" s="54" t="s">
        <v>680</v>
      </c>
      <c r="G3" s="93" t="s">
        <v>523</v>
      </c>
      <c r="H3" s="44" t="s">
        <v>524</v>
      </c>
    </row>
    <row r="4" spans="1:8" s="64" customFormat="1" ht="15.75" customHeight="1" outlineLevel="1" thickBot="1">
      <c r="A4" s="175" t="s">
        <v>261</v>
      </c>
      <c r="B4" s="176"/>
      <c r="C4" s="176"/>
      <c r="D4" s="176"/>
      <c r="E4" s="176"/>
      <c r="F4" s="177"/>
      <c r="G4" s="65">
        <f>Summary!C17</f>
        <v>0.005110703981335836</v>
      </c>
      <c r="H4" s="129">
        <f>SUM(H18,H31)</f>
        <v>5442.613540699711</v>
      </c>
    </row>
    <row r="5" spans="1:8" s="1" customFormat="1" ht="12.75" outlineLevel="2">
      <c r="A5" s="106" t="s">
        <v>258</v>
      </c>
      <c r="B5" s="46" t="s">
        <v>259</v>
      </c>
      <c r="C5" s="46" t="s">
        <v>198</v>
      </c>
      <c r="D5" s="46">
        <v>109001</v>
      </c>
      <c r="E5" s="46" t="s">
        <v>199</v>
      </c>
      <c r="F5" s="47">
        <v>2578.78</v>
      </c>
      <c r="G5" s="66">
        <f>F5/$F$32</f>
        <v>0.0817466038505016</v>
      </c>
      <c r="H5" s="111">
        <f>G5*$H$32</f>
        <v>444.91517302295506</v>
      </c>
    </row>
    <row r="6" spans="1:8" s="1" customFormat="1" ht="12.75" outlineLevel="2">
      <c r="A6" s="106" t="s">
        <v>258</v>
      </c>
      <c r="B6" s="46" t="s">
        <v>259</v>
      </c>
      <c r="C6" s="46" t="s">
        <v>198</v>
      </c>
      <c r="D6" s="46">
        <v>109001</v>
      </c>
      <c r="E6" s="46" t="s">
        <v>199</v>
      </c>
      <c r="F6" s="47">
        <v>37.5</v>
      </c>
      <c r="G6" s="66">
        <f aca="true" t="shared" si="0" ref="G6:G17">F6/$F$32</f>
        <v>0.001188739498675269</v>
      </c>
      <c r="H6" s="111">
        <f aca="true" t="shared" si="1" ref="H6:H17">G6*$H$32</f>
        <v>6.469849691854604</v>
      </c>
    </row>
    <row r="7" spans="1:8" s="1" customFormat="1" ht="12.75" outlineLevel="2">
      <c r="A7" s="106" t="s">
        <v>258</v>
      </c>
      <c r="B7" s="46" t="s">
        <v>259</v>
      </c>
      <c r="C7" s="46" t="s">
        <v>212</v>
      </c>
      <c r="D7" s="46">
        <v>103000</v>
      </c>
      <c r="E7" s="46" t="s">
        <v>213</v>
      </c>
      <c r="F7" s="47">
        <v>3552.96</v>
      </c>
      <c r="G7" s="66">
        <f t="shared" si="0"/>
        <v>0.11262783704568755</v>
      </c>
      <c r="H7" s="111">
        <f t="shared" si="1"/>
        <v>612.9897909645795</v>
      </c>
    </row>
    <row r="8" spans="1:8" s="1" customFormat="1" ht="12.75" outlineLevel="2">
      <c r="A8" s="106" t="s">
        <v>258</v>
      </c>
      <c r="B8" s="46" t="s">
        <v>259</v>
      </c>
      <c r="C8" s="46" t="s">
        <v>200</v>
      </c>
      <c r="D8" s="46" t="s">
        <v>204</v>
      </c>
      <c r="E8" s="46" t="s">
        <v>205</v>
      </c>
      <c r="F8" s="47">
        <v>1028.8</v>
      </c>
      <c r="G8" s="66">
        <f t="shared" si="0"/>
        <v>0.03261267189965644</v>
      </c>
      <c r="H8" s="111">
        <f t="shared" si="1"/>
        <v>177.49816967946708</v>
      </c>
    </row>
    <row r="9" spans="1:8" s="1" customFormat="1" ht="12.75" outlineLevel="2">
      <c r="A9" s="106" t="s">
        <v>258</v>
      </c>
      <c r="B9" s="46" t="s">
        <v>259</v>
      </c>
      <c r="C9" s="46" t="s">
        <v>200</v>
      </c>
      <c r="D9" s="46">
        <v>100000</v>
      </c>
      <c r="E9" s="46" t="s">
        <v>201</v>
      </c>
      <c r="F9" s="47">
        <v>646.08</v>
      </c>
      <c r="G9" s="66">
        <f t="shared" si="0"/>
        <v>0.020480555074776474</v>
      </c>
      <c r="H9" s="111">
        <f t="shared" si="1"/>
        <v>111.4677463710246</v>
      </c>
    </row>
    <row r="10" spans="1:8" s="1" customFormat="1" ht="12.75" outlineLevel="2">
      <c r="A10" s="106" t="s">
        <v>258</v>
      </c>
      <c r="B10" s="46" t="s">
        <v>259</v>
      </c>
      <c r="C10" s="46" t="s">
        <v>200</v>
      </c>
      <c r="D10" s="46">
        <v>100100</v>
      </c>
      <c r="E10" s="46" t="s">
        <v>202</v>
      </c>
      <c r="F10" s="47">
        <v>1911.76</v>
      </c>
      <c r="G10" s="66">
        <f t="shared" si="0"/>
        <v>0.06060225663966485</v>
      </c>
      <c r="H10" s="111">
        <f t="shared" si="1"/>
        <v>329.8346625839988</v>
      </c>
    </row>
    <row r="11" spans="1:8" s="1" customFormat="1" ht="12.75" outlineLevel="2">
      <c r="A11" s="106" t="s">
        <v>258</v>
      </c>
      <c r="B11" s="46" t="s">
        <v>259</v>
      </c>
      <c r="C11" s="46" t="s">
        <v>200</v>
      </c>
      <c r="D11" s="46">
        <v>100100</v>
      </c>
      <c r="E11" s="46" t="s">
        <v>202</v>
      </c>
      <c r="F11" s="47">
        <v>79.16</v>
      </c>
      <c r="G11" s="66">
        <f t="shared" si="0"/>
        <v>0.0025093498324035807</v>
      </c>
      <c r="H11" s="111">
        <f t="shared" si="1"/>
        <v>13.657421376192277</v>
      </c>
    </row>
    <row r="12" spans="1:8" s="1" customFormat="1" ht="12.75" outlineLevel="2">
      <c r="A12" s="106" t="s">
        <v>258</v>
      </c>
      <c r="B12" s="46" t="s">
        <v>259</v>
      </c>
      <c r="C12" s="46" t="s">
        <v>200</v>
      </c>
      <c r="D12" s="46">
        <v>107001</v>
      </c>
      <c r="E12" s="46" t="s">
        <v>203</v>
      </c>
      <c r="F12" s="47">
        <v>2331.05</v>
      </c>
      <c r="G12" s="66">
        <f t="shared" si="0"/>
        <v>0.07389363222365294</v>
      </c>
      <c r="H12" s="111">
        <f t="shared" si="1"/>
        <v>402.17448331193793</v>
      </c>
    </row>
    <row r="13" spans="1:8" s="1" customFormat="1" ht="12.75" outlineLevel="2">
      <c r="A13" s="106" t="s">
        <v>258</v>
      </c>
      <c r="B13" s="46" t="s">
        <v>259</v>
      </c>
      <c r="C13" s="46" t="s">
        <v>206</v>
      </c>
      <c r="D13" s="46">
        <v>102100</v>
      </c>
      <c r="E13" s="46" t="s">
        <v>207</v>
      </c>
      <c r="F13" s="47">
        <v>892.91</v>
      </c>
      <c r="G13" s="66">
        <f t="shared" si="0"/>
        <v>0.028304996953656913</v>
      </c>
      <c r="H13" s="111">
        <f t="shared" si="1"/>
        <v>154.05315968943717</v>
      </c>
    </row>
    <row r="14" spans="1:8" s="1" customFormat="1" ht="12.75" outlineLevel="2">
      <c r="A14" s="106" t="s">
        <v>258</v>
      </c>
      <c r="B14" s="46" t="s">
        <v>259</v>
      </c>
      <c r="C14" s="46" t="s">
        <v>208</v>
      </c>
      <c r="D14" s="46">
        <v>102200</v>
      </c>
      <c r="E14" s="46" t="s">
        <v>207</v>
      </c>
      <c r="F14" s="47">
        <v>423.79</v>
      </c>
      <c r="G14" s="66">
        <f t="shared" si="0"/>
        <v>0.013434024323829126</v>
      </c>
      <c r="H14" s="111">
        <f t="shared" si="1"/>
        <v>73.11620269096167</v>
      </c>
    </row>
    <row r="15" spans="1:8" s="1" customFormat="1" ht="12.75" outlineLevel="2">
      <c r="A15" s="106" t="s">
        <v>258</v>
      </c>
      <c r="B15" s="46" t="s">
        <v>259</v>
      </c>
      <c r="C15" s="46" t="s">
        <v>208</v>
      </c>
      <c r="D15" s="46">
        <v>102210</v>
      </c>
      <c r="E15" s="46" t="s">
        <v>207</v>
      </c>
      <c r="F15" s="47">
        <v>2715.2</v>
      </c>
      <c r="G15" s="66">
        <f t="shared" si="0"/>
        <v>0.08607107964808239</v>
      </c>
      <c r="H15" s="111">
        <f t="shared" si="1"/>
        <v>468.45162355529646</v>
      </c>
    </row>
    <row r="16" spans="1:8" s="1" customFormat="1" ht="12.75" outlineLevel="2">
      <c r="A16" s="106" t="s">
        <v>258</v>
      </c>
      <c r="B16" s="46" t="s">
        <v>259</v>
      </c>
      <c r="C16" s="46" t="s">
        <v>209</v>
      </c>
      <c r="D16" s="46">
        <v>102300</v>
      </c>
      <c r="E16" s="46" t="s">
        <v>207</v>
      </c>
      <c r="F16" s="47">
        <v>1050.32</v>
      </c>
      <c r="G16" s="66">
        <f t="shared" si="0"/>
        <v>0.03329484987329622</v>
      </c>
      <c r="H16" s="111">
        <f t="shared" si="1"/>
        <v>181.21100075596604</v>
      </c>
    </row>
    <row r="17" spans="1:8" s="1" customFormat="1" ht="12.75" outlineLevel="2">
      <c r="A17" s="106" t="s">
        <v>258</v>
      </c>
      <c r="B17" s="46" t="s">
        <v>259</v>
      </c>
      <c r="C17" s="46" t="s">
        <v>210</v>
      </c>
      <c r="D17" s="46">
        <v>102450</v>
      </c>
      <c r="E17" s="46" t="s">
        <v>211</v>
      </c>
      <c r="F17" s="47">
        <v>659.35</v>
      </c>
      <c r="G17" s="66">
        <f t="shared" si="0"/>
        <v>0.020901210358707695</v>
      </c>
      <c r="H17" s="111">
        <f t="shared" si="1"/>
        <v>113.75721051531555</v>
      </c>
    </row>
    <row r="18" spans="1:8" s="1" customFormat="1" ht="12.75" outlineLevel="1">
      <c r="A18" s="106"/>
      <c r="B18" s="58" t="s">
        <v>262</v>
      </c>
      <c r="C18" s="46"/>
      <c r="D18" s="46"/>
      <c r="E18" s="46"/>
      <c r="F18" s="60">
        <f>SUBTOTAL(9,F5:F17)</f>
        <v>17907.66</v>
      </c>
      <c r="G18" s="69">
        <f>SUBTOTAL(9,G5:G17)</f>
        <v>0.5676678072225911</v>
      </c>
      <c r="H18" s="112">
        <f>SUBTOTAL(9,H5:H17)</f>
        <v>3089.5964942089863</v>
      </c>
    </row>
    <row r="19" spans="1:8" s="1" customFormat="1" ht="12.75" outlineLevel="2">
      <c r="A19" s="106" t="s">
        <v>258</v>
      </c>
      <c r="B19" s="46" t="s">
        <v>260</v>
      </c>
      <c r="C19" s="46" t="s">
        <v>235</v>
      </c>
      <c r="D19" s="46">
        <v>108925</v>
      </c>
      <c r="E19" s="46" t="s">
        <v>236</v>
      </c>
      <c r="F19" s="47">
        <v>999.56</v>
      </c>
      <c r="G19" s="66">
        <f aca="true" t="shared" si="2" ref="G19:G30">F19/$F$32</f>
        <v>0.03168577208788938</v>
      </c>
      <c r="H19" s="111">
        <f aca="true" t="shared" si="3" ref="H19:H30">G19*$H$32</f>
        <v>172.45341221307166</v>
      </c>
    </row>
    <row r="20" spans="1:8" s="1" customFormat="1" ht="12.75" outlineLevel="2">
      <c r="A20" s="106" t="s">
        <v>258</v>
      </c>
      <c r="B20" s="46" t="s">
        <v>260</v>
      </c>
      <c r="C20" s="46" t="s">
        <v>214</v>
      </c>
      <c r="D20" s="46" t="s">
        <v>215</v>
      </c>
      <c r="E20" s="46" t="s">
        <v>216</v>
      </c>
      <c r="F20" s="47">
        <v>9644.9</v>
      </c>
      <c r="G20" s="66">
        <f t="shared" si="2"/>
        <v>0.30574062908728267</v>
      </c>
      <c r="H20" s="111">
        <f t="shared" si="3"/>
        <v>1664.0280878124922</v>
      </c>
    </row>
    <row r="21" spans="1:8" s="1" customFormat="1" ht="12.75" outlineLevel="2">
      <c r="A21" s="106" t="s">
        <v>258</v>
      </c>
      <c r="B21" s="46" t="s">
        <v>260</v>
      </c>
      <c r="C21" s="46" t="s">
        <v>214</v>
      </c>
      <c r="D21" s="46" t="s">
        <v>215</v>
      </c>
      <c r="E21" s="46" t="s">
        <v>216</v>
      </c>
      <c r="F21" s="47">
        <v>304.82</v>
      </c>
      <c r="G21" s="66">
        <f t="shared" si="2"/>
        <v>0.009662708639631878</v>
      </c>
      <c r="H21" s="111">
        <f t="shared" si="3"/>
        <v>52.59038888189653</v>
      </c>
    </row>
    <row r="22" spans="1:8" s="1" customFormat="1" ht="12.75" outlineLevel="2">
      <c r="A22" s="106" t="s">
        <v>258</v>
      </c>
      <c r="B22" s="46" t="s">
        <v>260</v>
      </c>
      <c r="C22" s="46" t="s">
        <v>214</v>
      </c>
      <c r="D22" s="46" t="s">
        <v>219</v>
      </c>
      <c r="E22" s="46" t="s">
        <v>220</v>
      </c>
      <c r="F22" s="47">
        <v>28.5</v>
      </c>
      <c r="G22" s="66">
        <f t="shared" si="2"/>
        <v>0.0009034420189932043</v>
      </c>
      <c r="H22" s="111">
        <f t="shared" si="3"/>
        <v>4.917085765809499</v>
      </c>
    </row>
    <row r="23" spans="1:8" s="1" customFormat="1" ht="12.75" outlineLevel="2">
      <c r="A23" s="106" t="s">
        <v>258</v>
      </c>
      <c r="B23" s="46" t="s">
        <v>260</v>
      </c>
      <c r="C23" s="46" t="s">
        <v>214</v>
      </c>
      <c r="D23" s="46" t="s">
        <v>217</v>
      </c>
      <c r="E23" s="46" t="s">
        <v>218</v>
      </c>
      <c r="F23" s="47">
        <v>23.82</v>
      </c>
      <c r="G23" s="66">
        <f t="shared" si="2"/>
        <v>0.0007550873295585307</v>
      </c>
      <c r="H23" s="111">
        <f t="shared" si="3"/>
        <v>4.109648524266044</v>
      </c>
    </row>
    <row r="24" spans="1:8" s="1" customFormat="1" ht="12.75" outlineLevel="2">
      <c r="A24" s="106" t="s">
        <v>258</v>
      </c>
      <c r="B24" s="46" t="s">
        <v>260</v>
      </c>
      <c r="C24" s="46" t="s">
        <v>214</v>
      </c>
      <c r="D24" s="46" t="s">
        <v>221</v>
      </c>
      <c r="E24" s="46" t="s">
        <v>222</v>
      </c>
      <c r="F24" s="47">
        <v>1231.92</v>
      </c>
      <c r="G24" s="66">
        <f t="shared" si="2"/>
        <v>0.039051519018880994</v>
      </c>
      <c r="H24" s="111">
        <f t="shared" si="3"/>
        <v>212.54232619705394</v>
      </c>
    </row>
    <row r="25" spans="1:8" s="1" customFormat="1" ht="12.75" outlineLevel="2">
      <c r="A25" s="106" t="s">
        <v>258</v>
      </c>
      <c r="B25" s="46" t="s">
        <v>260</v>
      </c>
      <c r="C25" s="46" t="s">
        <v>214</v>
      </c>
      <c r="D25" s="46" t="s">
        <v>223</v>
      </c>
      <c r="E25" s="46" t="s">
        <v>224</v>
      </c>
      <c r="F25" s="47">
        <v>10.86</v>
      </c>
      <c r="G25" s="66">
        <f t="shared" si="2"/>
        <v>0.0003442589588163578</v>
      </c>
      <c r="H25" s="111">
        <f t="shared" si="3"/>
        <v>1.8736684707610929</v>
      </c>
    </row>
    <row r="26" spans="1:8" s="1" customFormat="1" ht="12.75" outlineLevel="2">
      <c r="A26" s="106" t="s">
        <v>258</v>
      </c>
      <c r="B26" s="46" t="s">
        <v>260</v>
      </c>
      <c r="C26" s="46" t="s">
        <v>214</v>
      </c>
      <c r="D26" s="46" t="s">
        <v>227</v>
      </c>
      <c r="E26" s="46" t="s">
        <v>228</v>
      </c>
      <c r="F26" s="47">
        <v>93.89</v>
      </c>
      <c r="G26" s="66">
        <f t="shared" si="2"/>
        <v>0.0029762867074832264</v>
      </c>
      <c r="H26" s="111">
        <f t="shared" si="3"/>
        <v>16.198778335152763</v>
      </c>
    </row>
    <row r="27" spans="1:8" s="1" customFormat="1" ht="12.75" outlineLevel="2">
      <c r="A27" s="106" t="s">
        <v>258</v>
      </c>
      <c r="B27" s="46" t="s">
        <v>260</v>
      </c>
      <c r="C27" s="46" t="s">
        <v>214</v>
      </c>
      <c r="D27" s="46" t="s">
        <v>225</v>
      </c>
      <c r="E27" s="46" t="s">
        <v>226</v>
      </c>
      <c r="F27" s="47">
        <v>82.89</v>
      </c>
      <c r="G27" s="66">
        <f t="shared" si="2"/>
        <v>0.0026275897878718143</v>
      </c>
      <c r="H27" s="111">
        <f t="shared" si="3"/>
        <v>14.300955758875416</v>
      </c>
    </row>
    <row r="28" spans="1:8" s="1" customFormat="1" ht="12.75" outlineLevel="2">
      <c r="A28" s="106" t="s">
        <v>258</v>
      </c>
      <c r="B28" s="46" t="s">
        <v>260</v>
      </c>
      <c r="C28" s="46" t="s">
        <v>214</v>
      </c>
      <c r="D28" s="46" t="s">
        <v>229</v>
      </c>
      <c r="E28" s="46" t="s">
        <v>230</v>
      </c>
      <c r="F28" s="47">
        <v>447.96</v>
      </c>
      <c r="G28" s="66">
        <f t="shared" si="2"/>
        <v>0.01420020655537529</v>
      </c>
      <c r="H28" s="111">
        <f t="shared" si="3"/>
        <v>77.28623647901834</v>
      </c>
    </row>
    <row r="29" spans="1:8" s="1" customFormat="1" ht="12.75" outlineLevel="2">
      <c r="A29" s="106" t="s">
        <v>258</v>
      </c>
      <c r="B29" s="46" t="s">
        <v>260</v>
      </c>
      <c r="C29" s="46" t="s">
        <v>214</v>
      </c>
      <c r="D29" s="46" t="s">
        <v>231</v>
      </c>
      <c r="E29" s="46" t="s">
        <v>232</v>
      </c>
      <c r="F29" s="47">
        <v>118.7</v>
      </c>
      <c r="G29" s="66">
        <f t="shared" si="2"/>
        <v>0.0037627567598067842</v>
      </c>
      <c r="H29" s="111">
        <f t="shared" si="3"/>
        <v>20.47923089128377</v>
      </c>
    </row>
    <row r="30" spans="1:8" s="1" customFormat="1" ht="12.75" outlineLevel="2">
      <c r="A30" s="106" t="s">
        <v>258</v>
      </c>
      <c r="B30" s="46" t="s">
        <v>260</v>
      </c>
      <c r="C30" s="46" t="s">
        <v>233</v>
      </c>
      <c r="D30" s="46">
        <v>106000</v>
      </c>
      <c r="E30" s="46" t="s">
        <v>234</v>
      </c>
      <c r="F30" s="47">
        <v>650.54</v>
      </c>
      <c r="G30" s="66">
        <f t="shared" si="2"/>
        <v>0.020621935825818914</v>
      </c>
      <c r="H30" s="111">
        <f t="shared" si="3"/>
        <v>112.23722716104248</v>
      </c>
    </row>
    <row r="31" spans="1:8" s="1" customFormat="1" ht="13.5" outlineLevel="1" thickBot="1">
      <c r="A31" s="106"/>
      <c r="B31" s="58" t="s">
        <v>263</v>
      </c>
      <c r="C31" s="46"/>
      <c r="D31" s="46"/>
      <c r="E31" s="46"/>
      <c r="F31" s="60">
        <f>SUBTOTAL(9,F19:F30)</f>
        <v>13638.359999999997</v>
      </c>
      <c r="G31" s="69">
        <f>SUBTOTAL(9,G19:G30)</f>
        <v>0.43233219277740903</v>
      </c>
      <c r="H31" s="112">
        <f>SUBTOTAL(9,H19:H30)</f>
        <v>2353.017046490724</v>
      </c>
    </row>
    <row r="32" spans="1:8" s="1" customFormat="1" ht="15.75" customHeight="1" thickBot="1">
      <c r="A32" s="186" t="s">
        <v>688</v>
      </c>
      <c r="B32" s="187"/>
      <c r="C32" s="187"/>
      <c r="D32" s="187"/>
      <c r="E32" s="187"/>
      <c r="F32" s="141">
        <f>SUM(F31,F18)</f>
        <v>31546.019999999997</v>
      </c>
      <c r="G32" s="123">
        <f>SUM(G31,G18)</f>
        <v>1.0000000000000002</v>
      </c>
      <c r="H32" s="52">
        <f>Summary!D17</f>
        <v>5442.61354069971</v>
      </c>
    </row>
  </sheetData>
  <mergeCells count="3">
    <mergeCell ref="A1:E1"/>
    <mergeCell ref="A4:F4"/>
    <mergeCell ref="A32:E32"/>
  </mergeCells>
  <printOptions/>
  <pageMargins left="0.2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6"/>
  <sheetViews>
    <sheetView zoomScale="90" zoomScaleNormal="90" workbookViewId="0" topLeftCell="A1">
      <selection activeCell="H9" sqref="H9"/>
    </sheetView>
  </sheetViews>
  <sheetFormatPr defaultColWidth="8.88671875" defaultRowHeight="15" outlineLevelRow="2"/>
  <cols>
    <col min="1" max="1" width="4.10546875" style="1" bestFit="1" customWidth="1"/>
    <col min="2" max="2" width="9.4453125" style="1" bestFit="1" customWidth="1"/>
    <col min="3" max="3" width="18.88671875" style="1" bestFit="1" customWidth="1"/>
    <col min="4" max="4" width="15.5546875" style="1" bestFit="1" customWidth="1"/>
    <col min="5" max="5" width="26.4453125" style="1" bestFit="1" customWidth="1"/>
    <col min="6" max="6" width="11.99609375" style="1" bestFit="1" customWidth="1"/>
    <col min="7" max="7" width="7.88671875" style="53" bestFit="1" customWidth="1"/>
    <col min="8" max="8" width="9.88671875" style="1" bestFit="1" customWidth="1"/>
    <col min="9" max="16384" width="15.77734375" style="1" customWidth="1"/>
  </cols>
  <sheetData>
    <row r="1" spans="1:8" ht="12.75">
      <c r="A1" s="171" t="s">
        <v>522</v>
      </c>
      <c r="B1" s="171"/>
      <c r="C1" s="171"/>
      <c r="D1" s="171"/>
      <c r="E1" s="37"/>
      <c r="F1" s="38"/>
      <c r="G1" s="39"/>
      <c r="H1" s="39"/>
    </row>
    <row r="2" spans="1:8" ht="14.25" customHeight="1" thickBot="1">
      <c r="A2" s="34"/>
      <c r="B2" s="40"/>
      <c r="C2" s="39"/>
      <c r="D2" s="37"/>
      <c r="E2" s="37"/>
      <c r="F2" s="38"/>
      <c r="G2" s="39"/>
      <c r="H2" s="39"/>
    </row>
    <row r="3" spans="1:8" ht="26.25" thickBot="1">
      <c r="A3" s="41" t="s">
        <v>695</v>
      </c>
      <c r="B3" s="42" t="s">
        <v>265</v>
      </c>
      <c r="C3" s="41" t="s">
        <v>763</v>
      </c>
      <c r="D3" s="43" t="s">
        <v>764</v>
      </c>
      <c r="E3" s="43" t="s">
        <v>765</v>
      </c>
      <c r="F3" s="54" t="s">
        <v>680</v>
      </c>
      <c r="G3" s="55" t="s">
        <v>523</v>
      </c>
      <c r="H3" s="44" t="s">
        <v>524</v>
      </c>
    </row>
    <row r="4" spans="1:8" ht="15.75" customHeight="1" outlineLevel="1" thickBot="1">
      <c r="A4" s="175" t="s">
        <v>1295</v>
      </c>
      <c r="B4" s="176"/>
      <c r="C4" s="176"/>
      <c r="D4" s="176"/>
      <c r="E4" s="176"/>
      <c r="F4" s="177"/>
      <c r="G4" s="65">
        <f>Summary!C13</f>
        <v>0.1777334752455443</v>
      </c>
      <c r="H4" s="63">
        <f>SUM(H7,H9,H13,H43,H525)</f>
        <v>189276.19806189067</v>
      </c>
    </row>
    <row r="5" spans="1:8" ht="12.75" outlineLevel="2">
      <c r="A5" s="104" t="s">
        <v>797</v>
      </c>
      <c r="B5" s="56" t="s">
        <v>724</v>
      </c>
      <c r="C5" s="56" t="s">
        <v>725</v>
      </c>
      <c r="D5" s="56">
        <v>908000</v>
      </c>
      <c r="E5" s="56" t="s">
        <v>726</v>
      </c>
      <c r="F5" s="57">
        <v>8959.84</v>
      </c>
      <c r="G5" s="48">
        <f>F5/$F$526</f>
        <v>0.008167086850735302</v>
      </c>
      <c r="H5" s="105">
        <f>G5*$H$526</f>
        <v>1545.83514834844</v>
      </c>
    </row>
    <row r="6" spans="1:8" ht="12.75" outlineLevel="2">
      <c r="A6" s="106" t="s">
        <v>797</v>
      </c>
      <c r="B6" s="46" t="s">
        <v>724</v>
      </c>
      <c r="C6" s="46" t="s">
        <v>725</v>
      </c>
      <c r="D6" s="46">
        <v>908040</v>
      </c>
      <c r="E6" s="46" t="s">
        <v>299</v>
      </c>
      <c r="F6" s="47">
        <v>5.24</v>
      </c>
      <c r="G6" s="48">
        <f>F6/$F$526</f>
        <v>4.776372691683443E-06</v>
      </c>
      <c r="H6" s="107">
        <f>G6*$H$526</f>
        <v>0.9040536636084824</v>
      </c>
    </row>
    <row r="7" spans="1:8" ht="12.75" outlineLevel="1">
      <c r="A7" s="106"/>
      <c r="B7" s="58" t="s">
        <v>267</v>
      </c>
      <c r="C7" s="46"/>
      <c r="D7" s="46"/>
      <c r="E7" s="46"/>
      <c r="F7" s="60">
        <f>SUBTOTAL(9,F5:F6)</f>
        <v>8965.08</v>
      </c>
      <c r="G7" s="61">
        <f>SUBTOTAL(9,G5:G6)</f>
        <v>0.008171863223426985</v>
      </c>
      <c r="H7" s="108">
        <f>SUBTOTAL(9,H5:H6)</f>
        <v>1546.7392020120485</v>
      </c>
    </row>
    <row r="8" spans="1:8" ht="12.75" outlineLevel="2">
      <c r="A8" s="106" t="s">
        <v>797</v>
      </c>
      <c r="B8" s="46" t="s">
        <v>662</v>
      </c>
      <c r="C8" s="46" t="s">
        <v>818</v>
      </c>
      <c r="D8" s="46">
        <v>901000</v>
      </c>
      <c r="E8" s="46" t="s">
        <v>836</v>
      </c>
      <c r="F8" s="47">
        <v>7015.35</v>
      </c>
      <c r="G8" s="48">
        <f>F8/$F$526</f>
        <v>0.006394642397443024</v>
      </c>
      <c r="H8" s="107">
        <f>G8*$H$526</f>
        <v>1210.3536009533907</v>
      </c>
    </row>
    <row r="9" spans="1:8" ht="12.75" outlineLevel="1">
      <c r="A9" s="106"/>
      <c r="B9" s="59" t="s">
        <v>268</v>
      </c>
      <c r="C9" s="46"/>
      <c r="D9" s="46"/>
      <c r="E9" s="46"/>
      <c r="F9" s="60">
        <f>SUBTOTAL(9,F8:F8)</f>
        <v>7015.35</v>
      </c>
      <c r="G9" s="61">
        <f>SUBTOTAL(9,G8:G8)</f>
        <v>0.006394642397443024</v>
      </c>
      <c r="H9" s="108">
        <f>SUBTOTAL(9,H8:H8)</f>
        <v>1210.3536009533907</v>
      </c>
    </row>
    <row r="10" spans="1:8" ht="12.75" outlineLevel="2">
      <c r="A10" s="106" t="s">
        <v>797</v>
      </c>
      <c r="B10" s="46" t="s">
        <v>519</v>
      </c>
      <c r="C10" s="46" t="s">
        <v>808</v>
      </c>
      <c r="D10" s="46">
        <v>700000</v>
      </c>
      <c r="E10" s="46" t="s">
        <v>809</v>
      </c>
      <c r="F10" s="47">
        <v>2205.61</v>
      </c>
      <c r="G10" s="48">
        <f>F10/$F$526</f>
        <v>0.0020104609489511294</v>
      </c>
      <c r="H10" s="107">
        <f>G10*$H$526</f>
        <v>380.53240476937117</v>
      </c>
    </row>
    <row r="11" spans="1:8" ht="12.75" outlineLevel="2">
      <c r="A11" s="106" t="s">
        <v>797</v>
      </c>
      <c r="B11" s="46" t="s">
        <v>519</v>
      </c>
      <c r="C11" s="46" t="s">
        <v>808</v>
      </c>
      <c r="D11" s="46">
        <v>700000</v>
      </c>
      <c r="E11" s="46" t="s">
        <v>809</v>
      </c>
      <c r="F11" s="47">
        <v>86.36</v>
      </c>
      <c r="G11" s="48">
        <f>F11/$F$526</f>
        <v>7.871899726217216E-05</v>
      </c>
      <c r="H11" s="107">
        <f>G11*$H$526</f>
        <v>14.899632517028348</v>
      </c>
    </row>
    <row r="12" spans="1:8" ht="12.75" outlineLevel="2">
      <c r="A12" s="106" t="s">
        <v>797</v>
      </c>
      <c r="B12" s="46" t="s">
        <v>519</v>
      </c>
      <c r="C12" s="46" t="s">
        <v>808</v>
      </c>
      <c r="D12" s="46">
        <v>700000</v>
      </c>
      <c r="E12" s="46" t="s">
        <v>809</v>
      </c>
      <c r="F12" s="47">
        <v>13.09</v>
      </c>
      <c r="G12" s="48">
        <f>F12/$F$526</f>
        <v>1.1931816514148142E-05</v>
      </c>
      <c r="H12" s="107">
        <f>G12*$H$526</f>
        <v>2.2584088657700447</v>
      </c>
    </row>
    <row r="13" spans="1:8" ht="12.75" outlineLevel="1">
      <c r="A13" s="106"/>
      <c r="B13" s="59" t="s">
        <v>269</v>
      </c>
      <c r="C13" s="46"/>
      <c r="D13" s="46"/>
      <c r="E13" s="46"/>
      <c r="F13" s="60">
        <f>SUBTOTAL(9,F10:F12)</f>
        <v>2305.0600000000004</v>
      </c>
      <c r="G13" s="61">
        <f>SUBTOTAL(9,G10:G12)</f>
        <v>0.00210111176272745</v>
      </c>
      <c r="H13" s="108">
        <f>SUBTOTAL(9,H10:H12)</f>
        <v>397.69044615216956</v>
      </c>
    </row>
    <row r="14" spans="1:8" ht="12.75" outlineLevel="2">
      <c r="A14" s="106" t="s">
        <v>797</v>
      </c>
      <c r="B14" s="46" t="s">
        <v>812</v>
      </c>
      <c r="C14" s="46" t="s">
        <v>813</v>
      </c>
      <c r="D14" s="46" t="s">
        <v>731</v>
      </c>
      <c r="E14" s="46" t="s">
        <v>732</v>
      </c>
      <c r="F14" s="47">
        <v>195.56</v>
      </c>
      <c r="G14" s="48">
        <f aca="true" t="shared" si="0" ref="G14:G42">F14/$F$526</f>
        <v>0.00017825714572244545</v>
      </c>
      <c r="H14" s="107">
        <f aca="true" t="shared" si="1" ref="H14:H42">G14*$H$526</f>
        <v>33.73983481970894</v>
      </c>
    </row>
    <row r="15" spans="1:8" ht="12.75" outlineLevel="2">
      <c r="A15" s="106" t="s">
        <v>797</v>
      </c>
      <c r="B15" s="46" t="s">
        <v>812</v>
      </c>
      <c r="C15" s="46" t="s">
        <v>813</v>
      </c>
      <c r="D15" s="46" t="s">
        <v>723</v>
      </c>
      <c r="E15" s="46" t="s">
        <v>798</v>
      </c>
      <c r="F15" s="47">
        <v>765.05</v>
      </c>
      <c r="G15" s="48">
        <f t="shared" si="0"/>
        <v>0.0006973595282008431</v>
      </c>
      <c r="H15" s="107">
        <f t="shared" si="1"/>
        <v>131.9935601800896</v>
      </c>
    </row>
    <row r="16" spans="1:8" ht="12.75" outlineLevel="2">
      <c r="A16" s="106" t="s">
        <v>797</v>
      </c>
      <c r="B16" s="46" t="s">
        <v>812</v>
      </c>
      <c r="C16" s="46" t="s">
        <v>813</v>
      </c>
      <c r="D16" s="46" t="s">
        <v>735</v>
      </c>
      <c r="E16" s="46" t="s">
        <v>736</v>
      </c>
      <c r="F16" s="47">
        <v>293.34</v>
      </c>
      <c r="G16" s="48">
        <f t="shared" si="0"/>
        <v>0.00026738571858366813</v>
      </c>
      <c r="H16" s="107">
        <f t="shared" si="1"/>
        <v>50.6097522295634</v>
      </c>
    </row>
    <row r="17" spans="1:8" ht="12.75" outlineLevel="2">
      <c r="A17" s="106" t="s">
        <v>797</v>
      </c>
      <c r="B17" s="46" t="s">
        <v>812</v>
      </c>
      <c r="C17" s="46" t="s">
        <v>813</v>
      </c>
      <c r="D17" s="46" t="s">
        <v>735</v>
      </c>
      <c r="E17" s="46" t="s">
        <v>736</v>
      </c>
      <c r="F17" s="47">
        <v>1621.32</v>
      </c>
      <c r="G17" s="48">
        <f t="shared" si="0"/>
        <v>0.001477868048183244</v>
      </c>
      <c r="H17" s="107">
        <f t="shared" si="1"/>
        <v>279.72524539727186</v>
      </c>
    </row>
    <row r="18" spans="1:8" ht="12.75" outlineLevel="2">
      <c r="A18" s="106" t="s">
        <v>797</v>
      </c>
      <c r="B18" s="46" t="s">
        <v>812</v>
      </c>
      <c r="C18" s="46" t="s">
        <v>813</v>
      </c>
      <c r="D18" s="46" t="s">
        <v>735</v>
      </c>
      <c r="E18" s="46" t="s">
        <v>736</v>
      </c>
      <c r="F18" s="47">
        <v>75</v>
      </c>
      <c r="G18" s="48">
        <f t="shared" si="0"/>
        <v>6.83641129534844E-05</v>
      </c>
      <c r="H18" s="107">
        <f t="shared" si="1"/>
        <v>12.939699383709197</v>
      </c>
    </row>
    <row r="19" spans="1:8" ht="12.75" outlineLevel="2">
      <c r="A19" s="106" t="s">
        <v>797</v>
      </c>
      <c r="B19" s="46" t="s">
        <v>812</v>
      </c>
      <c r="C19" s="46" t="s">
        <v>813</v>
      </c>
      <c r="D19" s="46" t="s">
        <v>723</v>
      </c>
      <c r="E19" s="46" t="s">
        <v>652</v>
      </c>
      <c r="F19" s="47">
        <v>60.71</v>
      </c>
      <c r="G19" s="48">
        <f t="shared" si="0"/>
        <v>5.53384706320805E-05</v>
      </c>
      <c r="H19" s="107">
        <f t="shared" si="1"/>
        <v>10.474255327799803</v>
      </c>
    </row>
    <row r="20" spans="1:8" ht="12.75" outlineLevel="2">
      <c r="A20" s="106" t="s">
        <v>797</v>
      </c>
      <c r="B20" s="46" t="s">
        <v>812</v>
      </c>
      <c r="C20" s="46" t="s">
        <v>813</v>
      </c>
      <c r="D20" s="46" t="s">
        <v>727</v>
      </c>
      <c r="E20" s="46" t="s">
        <v>728</v>
      </c>
      <c r="F20" s="47">
        <v>0.84</v>
      </c>
      <c r="G20" s="48">
        <f t="shared" si="0"/>
        <v>7.656780650790252E-07</v>
      </c>
      <c r="H20" s="107">
        <f t="shared" si="1"/>
        <v>0.14492463309754297</v>
      </c>
    </row>
    <row r="21" spans="1:8" ht="12.75" outlineLevel="2">
      <c r="A21" s="106" t="s">
        <v>797</v>
      </c>
      <c r="B21" s="46" t="s">
        <v>812</v>
      </c>
      <c r="C21" s="46" t="s">
        <v>813</v>
      </c>
      <c r="D21" s="46" t="s">
        <v>723</v>
      </c>
      <c r="E21" s="46" t="s">
        <v>653</v>
      </c>
      <c r="F21" s="47">
        <v>1363.72</v>
      </c>
      <c r="G21" s="48">
        <f t="shared" si="0"/>
        <v>0.0012430601082256765</v>
      </c>
      <c r="H21" s="107">
        <f t="shared" si="1"/>
        <v>235.2816912473587</v>
      </c>
    </row>
    <row r="22" spans="1:8" ht="12.75" outlineLevel="2">
      <c r="A22" s="106" t="s">
        <v>797</v>
      </c>
      <c r="B22" s="46" t="s">
        <v>812</v>
      </c>
      <c r="C22" s="46" t="s">
        <v>813</v>
      </c>
      <c r="D22" s="46" t="s">
        <v>295</v>
      </c>
      <c r="E22" s="46" t="s">
        <v>296</v>
      </c>
      <c r="F22" s="47">
        <v>4.94</v>
      </c>
      <c r="G22" s="48">
        <f t="shared" si="0"/>
        <v>4.502916239869505E-06</v>
      </c>
      <c r="H22" s="107">
        <f t="shared" si="1"/>
        <v>0.8522948660736457</v>
      </c>
    </row>
    <row r="23" spans="1:8" ht="12.75" outlineLevel="2">
      <c r="A23" s="106" t="s">
        <v>797</v>
      </c>
      <c r="B23" s="46" t="s">
        <v>812</v>
      </c>
      <c r="C23" s="46" t="s">
        <v>813</v>
      </c>
      <c r="D23" s="46">
        <v>903000</v>
      </c>
      <c r="E23" s="46" t="s">
        <v>814</v>
      </c>
      <c r="F23" s="47">
        <v>2817.26</v>
      </c>
      <c r="G23" s="48">
        <f t="shared" si="0"/>
        <v>0.002567993078124446</v>
      </c>
      <c r="H23" s="107">
        <f t="shared" si="1"/>
        <v>486.05996647664756</v>
      </c>
    </row>
    <row r="24" spans="1:8" ht="12.75" outlineLevel="2">
      <c r="A24" s="106" t="s">
        <v>797</v>
      </c>
      <c r="B24" s="46" t="s">
        <v>812</v>
      </c>
      <c r="C24" s="46" t="s">
        <v>813</v>
      </c>
      <c r="D24" s="46">
        <v>903000</v>
      </c>
      <c r="E24" s="46" t="s">
        <v>814</v>
      </c>
      <c r="F24" s="47">
        <v>12781.72</v>
      </c>
      <c r="G24" s="48">
        <f t="shared" si="0"/>
        <v>0.01165081266426414</v>
      </c>
      <c r="H24" s="107">
        <f t="shared" si="1"/>
        <v>2205.2215254232465</v>
      </c>
    </row>
    <row r="25" spans="1:8" ht="12.75" outlineLevel="2">
      <c r="A25" s="106" t="s">
        <v>797</v>
      </c>
      <c r="B25" s="46" t="s">
        <v>812</v>
      </c>
      <c r="C25" s="46" t="s">
        <v>813</v>
      </c>
      <c r="D25" s="46">
        <v>903000</v>
      </c>
      <c r="E25" s="46" t="s">
        <v>814</v>
      </c>
      <c r="F25" s="47">
        <v>56.13</v>
      </c>
      <c r="G25" s="48">
        <f t="shared" si="0"/>
        <v>5.1163702134387725E-05</v>
      </c>
      <c r="H25" s="107">
        <f t="shared" si="1"/>
        <v>9.684071018767963</v>
      </c>
    </row>
    <row r="26" spans="1:8" ht="12.75" outlineLevel="2">
      <c r="A26" s="106" t="s">
        <v>797</v>
      </c>
      <c r="B26" s="46" t="s">
        <v>812</v>
      </c>
      <c r="C26" s="46" t="s">
        <v>813</v>
      </c>
      <c r="D26" s="46">
        <v>903000</v>
      </c>
      <c r="E26" s="46" t="s">
        <v>814</v>
      </c>
      <c r="F26" s="47">
        <v>75</v>
      </c>
      <c r="G26" s="48">
        <f t="shared" si="0"/>
        <v>6.83641129534844E-05</v>
      </c>
      <c r="H26" s="107">
        <f t="shared" si="1"/>
        <v>12.939699383709197</v>
      </c>
    </row>
    <row r="27" spans="1:8" ht="12.75" outlineLevel="2">
      <c r="A27" s="106" t="s">
        <v>797</v>
      </c>
      <c r="B27" s="46" t="s">
        <v>812</v>
      </c>
      <c r="C27" s="46" t="s">
        <v>813</v>
      </c>
      <c r="D27" s="46">
        <v>903100</v>
      </c>
      <c r="E27" s="46" t="s">
        <v>663</v>
      </c>
      <c r="F27" s="47">
        <v>963.7</v>
      </c>
      <c r="G27" s="48">
        <f t="shared" si="0"/>
        <v>0.0008784332753769722</v>
      </c>
      <c r="H27" s="107">
        <f t="shared" si="1"/>
        <v>166.26651061440737</v>
      </c>
    </row>
    <row r="28" spans="1:8" ht="12.75" outlineLevel="2">
      <c r="A28" s="106" t="s">
        <v>797</v>
      </c>
      <c r="B28" s="46" t="s">
        <v>812</v>
      </c>
      <c r="C28" s="46" t="s">
        <v>813</v>
      </c>
      <c r="D28" s="46">
        <v>903100</v>
      </c>
      <c r="E28" s="46" t="s">
        <v>663</v>
      </c>
      <c r="F28" s="47">
        <v>2743.18</v>
      </c>
      <c r="G28" s="48">
        <f t="shared" si="0"/>
        <v>0.002500467564956524</v>
      </c>
      <c r="H28" s="107">
        <f t="shared" si="1"/>
        <v>473.2789940720452</v>
      </c>
    </row>
    <row r="29" spans="1:8" ht="12.75" outlineLevel="2">
      <c r="A29" s="106" t="s">
        <v>797</v>
      </c>
      <c r="B29" s="46" t="s">
        <v>812</v>
      </c>
      <c r="C29" s="46" t="s">
        <v>813</v>
      </c>
      <c r="D29" s="46">
        <v>903300</v>
      </c>
      <c r="E29" s="46" t="s">
        <v>816</v>
      </c>
      <c r="F29" s="47">
        <v>2218.19</v>
      </c>
      <c r="G29" s="48">
        <f t="shared" si="0"/>
        <v>0.002021927889497194</v>
      </c>
      <c r="H29" s="107">
        <f t="shared" si="1"/>
        <v>382.702823679332</v>
      </c>
    </row>
    <row r="30" spans="1:8" ht="12.75" outlineLevel="2">
      <c r="A30" s="106" t="s">
        <v>797</v>
      </c>
      <c r="B30" s="46" t="s">
        <v>812</v>
      </c>
      <c r="C30" s="46" t="s">
        <v>813</v>
      </c>
      <c r="D30" s="46">
        <v>903300</v>
      </c>
      <c r="E30" s="46" t="s">
        <v>816</v>
      </c>
      <c r="F30" s="47">
        <v>75448.34</v>
      </c>
      <c r="G30" s="48">
        <f t="shared" si="0"/>
        <v>0.06877278450550527</v>
      </c>
      <c r="H30" s="107">
        <f t="shared" si="1"/>
        <v>13017.051181331759</v>
      </c>
    </row>
    <row r="31" spans="1:8" ht="12.75" outlineLevel="2">
      <c r="A31" s="106" t="s">
        <v>797</v>
      </c>
      <c r="B31" s="46" t="s">
        <v>812</v>
      </c>
      <c r="C31" s="46" t="s">
        <v>813</v>
      </c>
      <c r="D31" s="46">
        <v>903300</v>
      </c>
      <c r="E31" s="46" t="s">
        <v>816</v>
      </c>
      <c r="F31" s="47">
        <v>4.15</v>
      </c>
      <c r="G31" s="48">
        <f t="shared" si="0"/>
        <v>3.7828142500928033E-06</v>
      </c>
      <c r="H31" s="107">
        <f t="shared" si="1"/>
        <v>0.7159966992319089</v>
      </c>
    </row>
    <row r="32" spans="1:8" ht="12.75" outlineLevel="2">
      <c r="A32" s="106" t="s">
        <v>797</v>
      </c>
      <c r="B32" s="46" t="s">
        <v>812</v>
      </c>
      <c r="C32" s="46" t="s">
        <v>813</v>
      </c>
      <c r="D32" s="46">
        <v>903300</v>
      </c>
      <c r="E32" s="46" t="s">
        <v>816</v>
      </c>
      <c r="F32" s="47">
        <v>79.85</v>
      </c>
      <c r="G32" s="48">
        <f t="shared" si="0"/>
        <v>7.278499225780972E-05</v>
      </c>
      <c r="H32" s="107">
        <f t="shared" si="1"/>
        <v>13.77646661052239</v>
      </c>
    </row>
    <row r="33" spans="1:8" ht="12.75" outlineLevel="2">
      <c r="A33" s="106" t="s">
        <v>797</v>
      </c>
      <c r="B33" s="46" t="s">
        <v>812</v>
      </c>
      <c r="C33" s="46" t="s">
        <v>813</v>
      </c>
      <c r="D33" s="46">
        <v>903200</v>
      </c>
      <c r="E33" s="46" t="s">
        <v>815</v>
      </c>
      <c r="F33" s="47">
        <v>185.45</v>
      </c>
      <c r="G33" s="48">
        <f t="shared" si="0"/>
        <v>0.00016904166329631572</v>
      </c>
      <c r="H33" s="107">
        <f t="shared" si="1"/>
        <v>31.995563342784934</v>
      </c>
    </row>
    <row r="34" spans="1:8" ht="12.75" outlineLevel="2">
      <c r="A34" s="106" t="s">
        <v>797</v>
      </c>
      <c r="B34" s="46" t="s">
        <v>812</v>
      </c>
      <c r="C34" s="46" t="s">
        <v>813</v>
      </c>
      <c r="D34" s="46">
        <v>903200</v>
      </c>
      <c r="E34" s="46" t="s">
        <v>815</v>
      </c>
      <c r="F34" s="47">
        <v>152905.26</v>
      </c>
      <c r="G34" s="48">
        <f t="shared" si="0"/>
        <v>0.13937643287762533</v>
      </c>
      <c r="H34" s="107">
        <f t="shared" si="1"/>
        <v>26380.641314505257</v>
      </c>
    </row>
    <row r="35" spans="1:8" ht="12.75" outlineLevel="2">
      <c r="A35" s="106" t="s">
        <v>797</v>
      </c>
      <c r="B35" s="46" t="s">
        <v>812</v>
      </c>
      <c r="C35" s="46" t="s">
        <v>813</v>
      </c>
      <c r="D35" s="46" t="s">
        <v>664</v>
      </c>
      <c r="E35" s="46" t="s">
        <v>665</v>
      </c>
      <c r="F35" s="47">
        <v>38.54</v>
      </c>
      <c r="G35" s="48">
        <f t="shared" si="0"/>
        <v>3.5130038843030515E-05</v>
      </c>
      <c r="H35" s="107">
        <f t="shared" si="1"/>
        <v>6.649280189975365</v>
      </c>
    </row>
    <row r="36" spans="1:8" ht="12.75" outlineLevel="2">
      <c r="A36" s="106" t="s">
        <v>797</v>
      </c>
      <c r="B36" s="46" t="s">
        <v>812</v>
      </c>
      <c r="C36" s="46" t="s">
        <v>813</v>
      </c>
      <c r="D36" s="46" t="s">
        <v>733</v>
      </c>
      <c r="E36" s="46" t="s">
        <v>734</v>
      </c>
      <c r="F36" s="47">
        <v>207.93</v>
      </c>
      <c r="G36" s="48">
        <f t="shared" si="0"/>
        <v>0.00018953266675224013</v>
      </c>
      <c r="H36" s="107">
        <f t="shared" si="1"/>
        <v>35.87402257139537</v>
      </c>
    </row>
    <row r="37" spans="1:8" ht="12.75" outlineLevel="2">
      <c r="A37" s="106" t="s">
        <v>797</v>
      </c>
      <c r="B37" s="46" t="s">
        <v>812</v>
      </c>
      <c r="C37" s="46" t="s">
        <v>813</v>
      </c>
      <c r="D37" s="46" t="s">
        <v>729</v>
      </c>
      <c r="E37" s="46" t="s">
        <v>730</v>
      </c>
      <c r="F37" s="47">
        <v>7437.01</v>
      </c>
      <c r="G37" s="48">
        <f t="shared" si="0"/>
        <v>0.006778994555682573</v>
      </c>
      <c r="H37" s="107">
        <f t="shared" si="1"/>
        <v>1283.102316181855</v>
      </c>
    </row>
    <row r="38" spans="1:8" ht="12.75" outlineLevel="2">
      <c r="A38" s="106" t="s">
        <v>797</v>
      </c>
      <c r="B38" s="46" t="s">
        <v>812</v>
      </c>
      <c r="C38" s="46" t="s">
        <v>813</v>
      </c>
      <c r="D38" s="46" t="s">
        <v>729</v>
      </c>
      <c r="E38" s="46" t="s">
        <v>730</v>
      </c>
      <c r="F38" s="47">
        <v>3457.96</v>
      </c>
      <c r="G38" s="48">
        <f t="shared" si="0"/>
        <v>0.003152004907048412</v>
      </c>
      <c r="H38" s="107">
        <f t="shared" si="1"/>
        <v>596.5995050785473</v>
      </c>
    </row>
    <row r="39" spans="1:8" ht="12.75" outlineLevel="2">
      <c r="A39" s="106" t="s">
        <v>797</v>
      </c>
      <c r="B39" s="46" t="s">
        <v>812</v>
      </c>
      <c r="C39" s="46" t="s">
        <v>813</v>
      </c>
      <c r="D39" s="46" t="s">
        <v>729</v>
      </c>
      <c r="E39" s="46" t="s">
        <v>730</v>
      </c>
      <c r="F39" s="47">
        <v>1059.08</v>
      </c>
      <c r="G39" s="48">
        <f t="shared" si="0"/>
        <v>0.0009653741966236833</v>
      </c>
      <c r="H39" s="107">
        <f t="shared" si="1"/>
        <v>182.72235764398312</v>
      </c>
    </row>
    <row r="40" spans="1:8" ht="12.75" outlineLevel="2">
      <c r="A40" s="106" t="s">
        <v>797</v>
      </c>
      <c r="B40" s="46" t="s">
        <v>812</v>
      </c>
      <c r="C40" s="46" t="s">
        <v>813</v>
      </c>
      <c r="D40" s="46" t="s">
        <v>737</v>
      </c>
      <c r="E40" s="46" t="s">
        <v>738</v>
      </c>
      <c r="F40" s="47">
        <v>3659.68</v>
      </c>
      <c r="G40" s="48">
        <f t="shared" si="0"/>
        <v>0.003335877025248103</v>
      </c>
      <c r="H40" s="107">
        <f t="shared" si="1"/>
        <v>631.4021205409715</v>
      </c>
    </row>
    <row r="41" spans="1:8" ht="12.75" outlineLevel="2">
      <c r="A41" s="106" t="s">
        <v>797</v>
      </c>
      <c r="B41" s="46" t="s">
        <v>812</v>
      </c>
      <c r="C41" s="46" t="s">
        <v>813</v>
      </c>
      <c r="D41" s="46">
        <v>903402</v>
      </c>
      <c r="E41" s="46"/>
      <c r="F41" s="47">
        <v>2788.57</v>
      </c>
      <c r="G41" s="48">
        <f t="shared" si="0"/>
        <v>0.0025418415261159732</v>
      </c>
      <c r="H41" s="107">
        <f t="shared" si="1"/>
        <v>481.11010013906605</v>
      </c>
    </row>
    <row r="42" spans="1:8" ht="12.75" outlineLevel="2">
      <c r="A42" s="106" t="s">
        <v>797</v>
      </c>
      <c r="B42" s="46" t="s">
        <v>812</v>
      </c>
      <c r="C42" s="46" t="s">
        <v>813</v>
      </c>
      <c r="D42" s="46">
        <v>903404</v>
      </c>
      <c r="E42" s="46"/>
      <c r="F42" s="47">
        <v>124</v>
      </c>
      <c r="G42" s="48">
        <f t="shared" si="0"/>
        <v>0.00011302866674976086</v>
      </c>
      <c r="H42" s="107">
        <f t="shared" si="1"/>
        <v>21.393636314399203</v>
      </c>
    </row>
    <row r="43" spans="1:8" ht="12.75" outlineLevel="1">
      <c r="A43" s="106"/>
      <c r="B43" s="59" t="s">
        <v>271</v>
      </c>
      <c r="C43" s="46"/>
      <c r="D43" s="46"/>
      <c r="E43" s="46"/>
      <c r="F43" s="60">
        <f>SUBTOTAL(9,F14:F42)</f>
        <v>273431.48000000004</v>
      </c>
      <c r="G43" s="61">
        <f>SUBTOTAL(9,G14:G42)</f>
        <v>0.2492386744501121</v>
      </c>
      <c r="H43" s="108">
        <f>SUBTOTAL(9,H14:H42)</f>
        <v>47174.94870990257</v>
      </c>
    </row>
    <row r="44" spans="1:8" ht="12.75" outlineLevel="2">
      <c r="A44" s="106" t="s">
        <v>797</v>
      </c>
      <c r="B44" s="46" t="s">
        <v>817</v>
      </c>
      <c r="C44" s="46" t="s">
        <v>818</v>
      </c>
      <c r="D44" s="46" t="s">
        <v>587</v>
      </c>
      <c r="E44" s="46" t="s">
        <v>776</v>
      </c>
      <c r="F44" s="47">
        <v>42.84</v>
      </c>
      <c r="G44" s="48">
        <f aca="true" t="shared" si="2" ref="G44:G65">F44/$F$526</f>
        <v>3.904958131903029E-05</v>
      </c>
      <c r="H44" s="107">
        <f aca="true" t="shared" si="3" ref="H44:H65">G44*$H$526</f>
        <v>7.3911562879746935</v>
      </c>
    </row>
    <row r="45" spans="1:8" ht="12.75" outlineLevel="2">
      <c r="A45" s="106" t="s">
        <v>797</v>
      </c>
      <c r="B45" s="46" t="s">
        <v>817</v>
      </c>
      <c r="C45" s="46" t="s">
        <v>818</v>
      </c>
      <c r="D45" s="46" t="s">
        <v>412</v>
      </c>
      <c r="E45" s="46" t="s">
        <v>776</v>
      </c>
      <c r="F45" s="47">
        <v>32.04</v>
      </c>
      <c r="G45" s="48">
        <f t="shared" si="2"/>
        <v>2.9205149053728533E-05</v>
      </c>
      <c r="H45" s="107">
        <f t="shared" si="3"/>
        <v>5.527839576720568</v>
      </c>
    </row>
    <row r="46" spans="1:8" ht="12.75" outlineLevel="2">
      <c r="A46" s="106" t="s">
        <v>797</v>
      </c>
      <c r="B46" s="46" t="s">
        <v>817</v>
      </c>
      <c r="C46" s="46" t="s">
        <v>818</v>
      </c>
      <c r="D46" s="46" t="s">
        <v>587</v>
      </c>
      <c r="E46" s="46" t="s">
        <v>776</v>
      </c>
      <c r="F46" s="47">
        <v>64.09</v>
      </c>
      <c r="G46" s="48">
        <f t="shared" si="2"/>
        <v>5.841941332251753E-05</v>
      </c>
      <c r="H46" s="107">
        <f t="shared" si="3"/>
        <v>11.057404446692297</v>
      </c>
    </row>
    <row r="47" spans="1:8" ht="12.75" outlineLevel="2">
      <c r="A47" s="106" t="s">
        <v>797</v>
      </c>
      <c r="B47" s="46" t="s">
        <v>817</v>
      </c>
      <c r="C47" s="46" t="s">
        <v>818</v>
      </c>
      <c r="D47" s="46" t="s">
        <v>806</v>
      </c>
      <c r="E47" s="46" t="s">
        <v>807</v>
      </c>
      <c r="F47" s="47">
        <v>305.55</v>
      </c>
      <c r="G47" s="48">
        <f t="shared" si="2"/>
        <v>0.00027851539617249543</v>
      </c>
      <c r="H47" s="107">
        <f t="shared" si="3"/>
        <v>52.71633528923126</v>
      </c>
    </row>
    <row r="48" spans="1:8" ht="12.75" outlineLevel="2">
      <c r="A48" s="106" t="s">
        <v>797</v>
      </c>
      <c r="B48" s="46" t="s">
        <v>817</v>
      </c>
      <c r="C48" s="46" t="s">
        <v>818</v>
      </c>
      <c r="D48" s="46" t="s">
        <v>539</v>
      </c>
      <c r="E48" s="46" t="s">
        <v>540</v>
      </c>
      <c r="F48" s="47">
        <v>3116.31</v>
      </c>
      <c r="G48" s="48">
        <f t="shared" si="2"/>
        <v>0.002840583584507639</v>
      </c>
      <c r="H48" s="107">
        <f t="shared" si="3"/>
        <v>537.654861152624</v>
      </c>
    </row>
    <row r="49" spans="1:8" ht="12.75" outlineLevel="2">
      <c r="A49" s="106" t="s">
        <v>797</v>
      </c>
      <c r="B49" s="46" t="s">
        <v>817</v>
      </c>
      <c r="C49" s="46" t="s">
        <v>818</v>
      </c>
      <c r="D49" s="46" t="s">
        <v>634</v>
      </c>
      <c r="E49" s="46" t="s">
        <v>540</v>
      </c>
      <c r="F49" s="47">
        <v>84</v>
      </c>
      <c r="G49" s="48">
        <f t="shared" si="2"/>
        <v>7.656780650790252E-05</v>
      </c>
      <c r="H49" s="107">
        <f t="shared" si="3"/>
        <v>14.4924633097543</v>
      </c>
    </row>
    <row r="50" spans="1:8" ht="12.75" outlineLevel="2">
      <c r="A50" s="106" t="s">
        <v>797</v>
      </c>
      <c r="B50" s="46" t="s">
        <v>817</v>
      </c>
      <c r="C50" s="46" t="s">
        <v>818</v>
      </c>
      <c r="D50" s="46" t="s">
        <v>552</v>
      </c>
      <c r="E50" s="46" t="s">
        <v>540</v>
      </c>
      <c r="F50" s="47">
        <v>3838.93</v>
      </c>
      <c r="G50" s="48">
        <f t="shared" si="2"/>
        <v>0.003499267255206931</v>
      </c>
      <c r="H50" s="107">
        <f t="shared" si="3"/>
        <v>662.3280020680365</v>
      </c>
    </row>
    <row r="51" spans="1:8" ht="12.75" outlineLevel="2">
      <c r="A51" s="106" t="s">
        <v>797</v>
      </c>
      <c r="B51" s="46" t="s">
        <v>817</v>
      </c>
      <c r="C51" s="46" t="s">
        <v>818</v>
      </c>
      <c r="D51" s="46" t="s">
        <v>561</v>
      </c>
      <c r="E51" s="46" t="s">
        <v>540</v>
      </c>
      <c r="F51" s="47">
        <v>5123.23</v>
      </c>
      <c r="G51" s="48">
        <f t="shared" si="2"/>
        <v>0.004669934325422398</v>
      </c>
      <c r="H51" s="107">
        <f t="shared" si="3"/>
        <v>883.9074143146728</v>
      </c>
    </row>
    <row r="52" spans="1:8" ht="12.75" outlineLevel="2">
      <c r="A52" s="106" t="s">
        <v>797</v>
      </c>
      <c r="B52" s="46" t="s">
        <v>817</v>
      </c>
      <c r="C52" s="46" t="s">
        <v>818</v>
      </c>
      <c r="D52" s="46" t="s">
        <v>642</v>
      </c>
      <c r="E52" s="46" t="s">
        <v>540</v>
      </c>
      <c r="F52" s="47">
        <v>840.42</v>
      </c>
      <c r="G52" s="48">
        <f t="shared" si="2"/>
        <v>0.0007660609041115646</v>
      </c>
      <c r="H52" s="107">
        <f t="shared" si="3"/>
        <v>144.99709541409175</v>
      </c>
    </row>
    <row r="53" spans="1:8" ht="12.75" outlineLevel="2">
      <c r="A53" s="106" t="s">
        <v>797</v>
      </c>
      <c r="B53" s="46" t="s">
        <v>817</v>
      </c>
      <c r="C53" s="46" t="s">
        <v>818</v>
      </c>
      <c r="D53" s="46" t="s">
        <v>552</v>
      </c>
      <c r="E53" s="46" t="s">
        <v>540</v>
      </c>
      <c r="F53" s="47">
        <v>40.36</v>
      </c>
      <c r="G53" s="48">
        <f t="shared" si="2"/>
        <v>3.678900798403507E-05</v>
      </c>
      <c r="H53" s="107">
        <f t="shared" si="3"/>
        <v>6.963283561686708</v>
      </c>
    </row>
    <row r="54" spans="1:8" ht="12.75" outlineLevel="2">
      <c r="A54" s="106" t="s">
        <v>797</v>
      </c>
      <c r="B54" s="46" t="s">
        <v>817</v>
      </c>
      <c r="C54" s="46" t="s">
        <v>818</v>
      </c>
      <c r="D54" s="46" t="s">
        <v>561</v>
      </c>
      <c r="E54" s="46" t="s">
        <v>540</v>
      </c>
      <c r="F54" s="47">
        <v>126.31</v>
      </c>
      <c r="G54" s="48">
        <f t="shared" si="2"/>
        <v>0.00011513428142872818</v>
      </c>
      <c r="H54" s="107">
        <f t="shared" si="3"/>
        <v>21.792179055417446</v>
      </c>
    </row>
    <row r="55" spans="1:8" ht="12.75" outlineLevel="2">
      <c r="A55" s="106" t="s">
        <v>797</v>
      </c>
      <c r="B55" s="46" t="s">
        <v>817</v>
      </c>
      <c r="C55" s="46" t="s">
        <v>818</v>
      </c>
      <c r="D55" s="46">
        <v>804688</v>
      </c>
      <c r="E55" s="46" t="s">
        <v>576</v>
      </c>
      <c r="F55" s="47">
        <v>4596.54</v>
      </c>
      <c r="G55" s="48">
        <f t="shared" si="2"/>
        <v>0.004189845063402788</v>
      </c>
      <c r="H55" s="107">
        <f t="shared" si="3"/>
        <v>793.0379440692622</v>
      </c>
    </row>
    <row r="56" spans="1:8" ht="12.75" outlineLevel="2">
      <c r="A56" s="106" t="s">
        <v>797</v>
      </c>
      <c r="B56" s="46" t="s">
        <v>817</v>
      </c>
      <c r="C56" s="46" t="s">
        <v>818</v>
      </c>
      <c r="D56" s="46">
        <v>804688</v>
      </c>
      <c r="E56" s="46" t="s">
        <v>576</v>
      </c>
      <c r="F56" s="47">
        <v>236.16</v>
      </c>
      <c r="G56" s="48">
        <f t="shared" si="2"/>
        <v>0.00021526491886793164</v>
      </c>
      <c r="H56" s="107">
        <f t="shared" si="3"/>
        <v>40.74452541942351</v>
      </c>
    </row>
    <row r="57" spans="1:8" ht="12.75" outlineLevel="2">
      <c r="A57" s="106" t="s">
        <v>797</v>
      </c>
      <c r="B57" s="46" t="s">
        <v>817</v>
      </c>
      <c r="C57" s="46" t="s">
        <v>818</v>
      </c>
      <c r="D57" s="46">
        <v>804627</v>
      </c>
      <c r="E57" s="46" t="s">
        <v>334</v>
      </c>
      <c r="F57" s="47">
        <v>36.28</v>
      </c>
      <c r="G57" s="48">
        <f t="shared" si="2"/>
        <v>3.307000023936552E-05</v>
      </c>
      <c r="H57" s="107">
        <f t="shared" si="3"/>
        <v>6.259363915212929</v>
      </c>
    </row>
    <row r="58" spans="1:8" ht="12.75" outlineLevel="2">
      <c r="A58" s="106" t="s">
        <v>797</v>
      </c>
      <c r="B58" s="46" t="s">
        <v>817</v>
      </c>
      <c r="C58" s="46" t="s">
        <v>818</v>
      </c>
      <c r="D58" s="46">
        <v>804626</v>
      </c>
      <c r="E58" s="46" t="s">
        <v>333</v>
      </c>
      <c r="F58" s="47">
        <v>36.28</v>
      </c>
      <c r="G58" s="48">
        <f t="shared" si="2"/>
        <v>3.307000023936552E-05</v>
      </c>
      <c r="H58" s="107">
        <f t="shared" si="3"/>
        <v>6.259363915212929</v>
      </c>
    </row>
    <row r="59" spans="1:8" ht="12.75" outlineLevel="2">
      <c r="A59" s="106" t="s">
        <v>797</v>
      </c>
      <c r="B59" s="46" t="s">
        <v>817</v>
      </c>
      <c r="C59" s="46" t="s">
        <v>818</v>
      </c>
      <c r="D59" s="46">
        <v>805044</v>
      </c>
      <c r="E59" s="46" t="s">
        <v>358</v>
      </c>
      <c r="F59" s="47">
        <v>15.79</v>
      </c>
      <c r="G59" s="48">
        <f t="shared" si="2"/>
        <v>1.4392924580473581E-05</v>
      </c>
      <c r="H59" s="107">
        <f t="shared" si="3"/>
        <v>2.724238043583576</v>
      </c>
    </row>
    <row r="60" spans="1:8" ht="12.75" outlineLevel="2">
      <c r="A60" s="106" t="s">
        <v>797</v>
      </c>
      <c r="B60" s="46" t="s">
        <v>817</v>
      </c>
      <c r="C60" s="46" t="s">
        <v>818</v>
      </c>
      <c r="D60" s="46">
        <v>804652</v>
      </c>
      <c r="E60" s="46" t="s">
        <v>336</v>
      </c>
      <c r="F60" s="47">
        <v>43.99</v>
      </c>
      <c r="G60" s="48">
        <f t="shared" si="2"/>
        <v>4.009783105098371E-05</v>
      </c>
      <c r="H60" s="107">
        <f t="shared" si="3"/>
        <v>7.589565011858233</v>
      </c>
    </row>
    <row r="61" spans="1:8" ht="12.75" outlineLevel="2">
      <c r="A61" s="106" t="s">
        <v>797</v>
      </c>
      <c r="B61" s="46" t="s">
        <v>817</v>
      </c>
      <c r="C61" s="46" t="s">
        <v>818</v>
      </c>
      <c r="D61" s="46" t="s">
        <v>723</v>
      </c>
      <c r="E61" s="46" t="s">
        <v>569</v>
      </c>
      <c r="F61" s="47">
        <v>80.93</v>
      </c>
      <c r="G61" s="48">
        <f t="shared" si="2"/>
        <v>7.37694354843399E-05</v>
      </c>
      <c r="H61" s="107">
        <f t="shared" si="3"/>
        <v>13.962798281647805</v>
      </c>
    </row>
    <row r="62" spans="1:8" ht="12.75" outlineLevel="2">
      <c r="A62" s="106" t="s">
        <v>797</v>
      </c>
      <c r="B62" s="46" t="s">
        <v>817</v>
      </c>
      <c r="C62" s="46" t="s">
        <v>818</v>
      </c>
      <c r="D62" s="46" t="s">
        <v>568</v>
      </c>
      <c r="E62" s="46" t="s">
        <v>569</v>
      </c>
      <c r="F62" s="47">
        <v>3.25</v>
      </c>
      <c r="G62" s="48">
        <f t="shared" si="2"/>
        <v>2.9624448946509904E-06</v>
      </c>
      <c r="H62" s="107">
        <f t="shared" si="3"/>
        <v>0.5607203066273985</v>
      </c>
    </row>
    <row r="63" spans="1:8" ht="12.75" outlineLevel="2">
      <c r="A63" s="106" t="s">
        <v>797</v>
      </c>
      <c r="B63" s="46" t="s">
        <v>817</v>
      </c>
      <c r="C63" s="46" t="s">
        <v>818</v>
      </c>
      <c r="D63" s="46" t="s">
        <v>568</v>
      </c>
      <c r="E63" s="46" t="s">
        <v>569</v>
      </c>
      <c r="F63" s="47">
        <v>750</v>
      </c>
      <c r="G63" s="48">
        <f t="shared" si="2"/>
        <v>0.0006836411295348439</v>
      </c>
      <c r="H63" s="107">
        <f t="shared" si="3"/>
        <v>129.39699383709194</v>
      </c>
    </row>
    <row r="64" spans="1:8" ht="12.75" outlineLevel="2">
      <c r="A64" s="106" t="s">
        <v>797</v>
      </c>
      <c r="B64" s="46" t="s">
        <v>817</v>
      </c>
      <c r="C64" s="46" t="s">
        <v>818</v>
      </c>
      <c r="D64" s="46" t="s">
        <v>568</v>
      </c>
      <c r="E64" s="46" t="s">
        <v>569</v>
      </c>
      <c r="F64" s="47">
        <v>105.07</v>
      </c>
      <c r="G64" s="48">
        <f t="shared" si="2"/>
        <v>9.57735646403014E-05</v>
      </c>
      <c r="H64" s="107">
        <f t="shared" si="3"/>
        <v>18.127656189951</v>
      </c>
    </row>
    <row r="65" spans="1:8" ht="12.75" outlineLevel="2">
      <c r="A65" s="106" t="s">
        <v>797</v>
      </c>
      <c r="B65" s="46" t="s">
        <v>817</v>
      </c>
      <c r="C65" s="46" t="s">
        <v>818</v>
      </c>
      <c r="D65" s="46" t="s">
        <v>450</v>
      </c>
      <c r="E65" s="46" t="s">
        <v>569</v>
      </c>
      <c r="F65" s="47">
        <v>10.2</v>
      </c>
      <c r="G65" s="48">
        <f t="shared" si="2"/>
        <v>9.297519361673877E-06</v>
      </c>
      <c r="H65" s="107">
        <f t="shared" si="3"/>
        <v>1.7597991161844504</v>
      </c>
    </row>
    <row r="66" spans="1:8" ht="12.75" outlineLevel="2">
      <c r="A66" s="106" t="s">
        <v>797</v>
      </c>
      <c r="B66" s="46" t="s">
        <v>817</v>
      </c>
      <c r="C66" s="46" t="s">
        <v>818</v>
      </c>
      <c r="D66" s="46" t="s">
        <v>568</v>
      </c>
      <c r="E66" s="46" t="s">
        <v>569</v>
      </c>
      <c r="F66" s="47">
        <v>58.88</v>
      </c>
      <c r="G66" s="48">
        <f aca="true" t="shared" si="4" ref="G66:G129">F66/$F$526</f>
        <v>5.3670386276015486E-05</v>
      </c>
      <c r="H66" s="107">
        <f aca="true" t="shared" si="5" ref="H66:H129">G66*$H$526</f>
        <v>10.1585266628373</v>
      </c>
    </row>
    <row r="67" spans="1:8" ht="12.75" outlineLevel="2">
      <c r="A67" s="106" t="s">
        <v>797</v>
      </c>
      <c r="B67" s="46" t="s">
        <v>817</v>
      </c>
      <c r="C67" s="46" t="s">
        <v>818</v>
      </c>
      <c r="D67" s="46" t="s">
        <v>761</v>
      </c>
      <c r="E67" s="46" t="s">
        <v>828</v>
      </c>
      <c r="F67" s="47">
        <v>17.5</v>
      </c>
      <c r="G67" s="48">
        <f t="shared" si="4"/>
        <v>1.5951626355813024E-05</v>
      </c>
      <c r="H67" s="107">
        <f t="shared" si="5"/>
        <v>3.0192631895321456</v>
      </c>
    </row>
    <row r="68" spans="1:8" ht="12.75" outlineLevel="2">
      <c r="A68" s="106" t="s">
        <v>797</v>
      </c>
      <c r="B68" s="46" t="s">
        <v>817</v>
      </c>
      <c r="C68" s="46" t="s">
        <v>818</v>
      </c>
      <c r="D68" s="46" t="s">
        <v>761</v>
      </c>
      <c r="E68" s="46" t="s">
        <v>828</v>
      </c>
      <c r="F68" s="47">
        <v>138.35</v>
      </c>
      <c r="G68" s="48">
        <f t="shared" si="4"/>
        <v>0.00012610900036152755</v>
      </c>
      <c r="H68" s="107">
        <f t="shared" si="5"/>
        <v>23.869432129815564</v>
      </c>
    </row>
    <row r="69" spans="1:8" ht="12.75" outlineLevel="2">
      <c r="A69" s="106" t="s">
        <v>797</v>
      </c>
      <c r="B69" s="46" t="s">
        <v>817</v>
      </c>
      <c r="C69" s="46" t="s">
        <v>818</v>
      </c>
      <c r="D69" s="46" t="s">
        <v>761</v>
      </c>
      <c r="E69" s="46" t="s">
        <v>828</v>
      </c>
      <c r="F69" s="47">
        <v>455.07</v>
      </c>
      <c r="G69" s="48">
        <f t="shared" si="4"/>
        <v>0.0004148060917565619</v>
      </c>
      <c r="H69" s="107">
        <f t="shared" si="5"/>
        <v>78.51291998059392</v>
      </c>
    </row>
    <row r="70" spans="1:8" ht="12.75" outlineLevel="2">
      <c r="A70" s="106" t="s">
        <v>797</v>
      </c>
      <c r="B70" s="46" t="s">
        <v>817</v>
      </c>
      <c r="C70" s="46" t="s">
        <v>818</v>
      </c>
      <c r="D70" s="46">
        <v>4822</v>
      </c>
      <c r="E70" s="46" t="s">
        <v>314</v>
      </c>
      <c r="F70" s="47">
        <v>48.88</v>
      </c>
      <c r="G70" s="48">
        <f t="shared" si="4"/>
        <v>4.4555171215550895E-05</v>
      </c>
      <c r="H70" s="107">
        <f t="shared" si="5"/>
        <v>8.433233411676072</v>
      </c>
    </row>
    <row r="71" spans="1:8" ht="12.75" outlineLevel="2">
      <c r="A71" s="106" t="s">
        <v>797</v>
      </c>
      <c r="B71" s="46" t="s">
        <v>817</v>
      </c>
      <c r="C71" s="46" t="s">
        <v>818</v>
      </c>
      <c r="D71" s="46">
        <v>4460</v>
      </c>
      <c r="E71" s="46" t="s">
        <v>313</v>
      </c>
      <c r="F71" s="47">
        <v>186.04</v>
      </c>
      <c r="G71" s="48">
        <f t="shared" si="4"/>
        <v>0.00016957946098488316</v>
      </c>
      <c r="H71" s="107">
        <f t="shared" si="5"/>
        <v>32.09735564460345</v>
      </c>
    </row>
    <row r="72" spans="1:8" ht="12.75" outlineLevel="2">
      <c r="A72" s="106" t="s">
        <v>797</v>
      </c>
      <c r="B72" s="46" t="s">
        <v>817</v>
      </c>
      <c r="C72" s="46" t="s">
        <v>818</v>
      </c>
      <c r="D72" s="46" t="s">
        <v>747</v>
      </c>
      <c r="E72" s="46" t="s">
        <v>834</v>
      </c>
      <c r="F72" s="47">
        <v>43.84</v>
      </c>
      <c r="G72" s="48">
        <f t="shared" si="4"/>
        <v>3.996110282507675E-05</v>
      </c>
      <c r="H72" s="107">
        <f t="shared" si="5"/>
        <v>7.563685613090816</v>
      </c>
    </row>
    <row r="73" spans="1:8" ht="12.75" outlineLevel="2">
      <c r="A73" s="106" t="s">
        <v>797</v>
      </c>
      <c r="B73" s="46" t="s">
        <v>817</v>
      </c>
      <c r="C73" s="46" t="s">
        <v>818</v>
      </c>
      <c r="D73" s="46" t="s">
        <v>749</v>
      </c>
      <c r="E73" s="46" t="s">
        <v>834</v>
      </c>
      <c r="F73" s="47">
        <v>68.68</v>
      </c>
      <c r="G73" s="48">
        <f t="shared" si="4"/>
        <v>6.260329703527078E-05</v>
      </c>
      <c r="H73" s="107">
        <f t="shared" si="5"/>
        <v>11.849314048975302</v>
      </c>
    </row>
    <row r="74" spans="1:8" ht="12.75" outlineLevel="2">
      <c r="A74" s="106" t="s">
        <v>797</v>
      </c>
      <c r="B74" s="46" t="s">
        <v>817</v>
      </c>
      <c r="C74" s="46" t="s">
        <v>818</v>
      </c>
      <c r="D74" s="46" t="s">
        <v>833</v>
      </c>
      <c r="E74" s="46" t="s">
        <v>834</v>
      </c>
      <c r="F74" s="47">
        <v>937.82</v>
      </c>
      <c r="G74" s="48">
        <f t="shared" si="4"/>
        <v>0.0008548430988004898</v>
      </c>
      <c r="H74" s="107">
        <f t="shared" si="5"/>
        <v>161.8014516804021</v>
      </c>
    </row>
    <row r="75" spans="1:8" ht="12.75" outlineLevel="2">
      <c r="A75" s="106" t="s">
        <v>797</v>
      </c>
      <c r="B75" s="46" t="s">
        <v>817</v>
      </c>
      <c r="C75" s="46" t="s">
        <v>818</v>
      </c>
      <c r="D75" s="46" t="s">
        <v>833</v>
      </c>
      <c r="E75" s="46" t="s">
        <v>834</v>
      </c>
      <c r="F75" s="47">
        <v>469.28</v>
      </c>
      <c r="G75" s="48">
        <f t="shared" si="4"/>
        <v>0.00042775881235748204</v>
      </c>
      <c r="H75" s="107">
        <f t="shared" si="5"/>
        <v>80.96456169049401</v>
      </c>
    </row>
    <row r="76" spans="1:8" ht="12.75" outlineLevel="2">
      <c r="A76" s="106" t="s">
        <v>797</v>
      </c>
      <c r="B76" s="46" t="s">
        <v>817</v>
      </c>
      <c r="C76" s="46" t="s">
        <v>818</v>
      </c>
      <c r="D76" s="46" t="s">
        <v>769</v>
      </c>
      <c r="E76" s="46" t="s">
        <v>834</v>
      </c>
      <c r="F76" s="47">
        <v>3.67</v>
      </c>
      <c r="G76" s="48">
        <f t="shared" si="4"/>
        <v>3.345283927190503E-06</v>
      </c>
      <c r="H76" s="107">
        <f t="shared" si="5"/>
        <v>0.6331826231761699</v>
      </c>
    </row>
    <row r="77" spans="1:8" ht="12.75" outlineLevel="2">
      <c r="A77" s="106" t="s">
        <v>797</v>
      </c>
      <c r="B77" s="46" t="s">
        <v>817</v>
      </c>
      <c r="C77" s="46" t="s">
        <v>818</v>
      </c>
      <c r="D77" s="46" t="s">
        <v>751</v>
      </c>
      <c r="E77" s="46" t="s">
        <v>834</v>
      </c>
      <c r="F77" s="47">
        <v>124.17</v>
      </c>
      <c r="G77" s="48">
        <f t="shared" si="4"/>
        <v>0.00011318362540578877</v>
      </c>
      <c r="H77" s="107">
        <f t="shared" si="5"/>
        <v>21.422966299668943</v>
      </c>
    </row>
    <row r="78" spans="1:8" ht="12.75" outlineLevel="2">
      <c r="A78" s="106" t="s">
        <v>797</v>
      </c>
      <c r="B78" s="46" t="s">
        <v>817</v>
      </c>
      <c r="C78" s="46" t="s">
        <v>818</v>
      </c>
      <c r="D78" s="46" t="s">
        <v>753</v>
      </c>
      <c r="E78" s="46" t="s">
        <v>834</v>
      </c>
      <c r="F78" s="47">
        <v>15.16</v>
      </c>
      <c r="G78" s="48">
        <f t="shared" si="4"/>
        <v>1.3818666031664311E-05</v>
      </c>
      <c r="H78" s="107">
        <f t="shared" si="5"/>
        <v>2.6155445687604186</v>
      </c>
    </row>
    <row r="79" spans="1:8" ht="12.75" outlineLevel="2">
      <c r="A79" s="106" t="s">
        <v>797</v>
      </c>
      <c r="B79" s="46" t="s">
        <v>817</v>
      </c>
      <c r="C79" s="46" t="s">
        <v>818</v>
      </c>
      <c r="D79" s="46" t="s">
        <v>755</v>
      </c>
      <c r="E79" s="46" t="s">
        <v>834</v>
      </c>
      <c r="F79" s="47">
        <v>354.95</v>
      </c>
      <c r="G79" s="48">
        <f t="shared" si="4"/>
        <v>0.0003235445585711905</v>
      </c>
      <c r="H79" s="107">
        <f t="shared" si="5"/>
        <v>61.23928394996772</v>
      </c>
    </row>
    <row r="80" spans="1:8" ht="12.75" outlineLevel="2">
      <c r="A80" s="106" t="s">
        <v>797</v>
      </c>
      <c r="B80" s="46" t="s">
        <v>817</v>
      </c>
      <c r="C80" s="46" t="s">
        <v>818</v>
      </c>
      <c r="D80" s="46" t="s">
        <v>672</v>
      </c>
      <c r="E80" s="46" t="s">
        <v>834</v>
      </c>
      <c r="F80" s="47">
        <v>13.86</v>
      </c>
      <c r="G80" s="48">
        <f t="shared" si="4"/>
        <v>1.2633688073803915E-05</v>
      </c>
      <c r="H80" s="107">
        <f t="shared" si="5"/>
        <v>2.391256446109459</v>
      </c>
    </row>
    <row r="81" spans="1:8" ht="12.75" outlineLevel="2">
      <c r="A81" s="106" t="s">
        <v>797</v>
      </c>
      <c r="B81" s="46" t="s">
        <v>817</v>
      </c>
      <c r="C81" s="46" t="s">
        <v>818</v>
      </c>
      <c r="D81" s="46" t="s">
        <v>651</v>
      </c>
      <c r="E81" s="46" t="s">
        <v>834</v>
      </c>
      <c r="F81" s="47">
        <v>75</v>
      </c>
      <c r="G81" s="48">
        <f t="shared" si="4"/>
        <v>6.83641129534844E-05</v>
      </c>
      <c r="H81" s="107">
        <f t="shared" si="5"/>
        <v>12.939699383709197</v>
      </c>
    </row>
    <row r="82" spans="1:8" ht="12.75" outlineLevel="2">
      <c r="A82" s="106" t="s">
        <v>797</v>
      </c>
      <c r="B82" s="46" t="s">
        <v>817</v>
      </c>
      <c r="C82" s="46" t="s">
        <v>818</v>
      </c>
      <c r="D82" s="46" t="s">
        <v>747</v>
      </c>
      <c r="E82" s="46" t="s">
        <v>834</v>
      </c>
      <c r="F82" s="47">
        <v>113.47</v>
      </c>
      <c r="G82" s="48">
        <f t="shared" si="4"/>
        <v>0.00010343034529109165</v>
      </c>
      <c r="H82" s="107">
        <f t="shared" si="5"/>
        <v>19.57690252092643</v>
      </c>
    </row>
    <row r="83" spans="1:8" ht="12.75" outlineLevel="2">
      <c r="A83" s="106" t="s">
        <v>797</v>
      </c>
      <c r="B83" s="46" t="s">
        <v>817</v>
      </c>
      <c r="C83" s="46" t="s">
        <v>818</v>
      </c>
      <c r="D83" s="46" t="s">
        <v>833</v>
      </c>
      <c r="E83" s="46" t="s">
        <v>834</v>
      </c>
      <c r="F83" s="47">
        <v>12.44</v>
      </c>
      <c r="G83" s="48">
        <f t="shared" si="4"/>
        <v>1.1339327535217945E-05</v>
      </c>
      <c r="H83" s="107">
        <f t="shared" si="5"/>
        <v>2.146264804444565</v>
      </c>
    </row>
    <row r="84" spans="1:8" ht="12.75" outlineLevel="2">
      <c r="A84" s="106" t="s">
        <v>797</v>
      </c>
      <c r="B84" s="46" t="s">
        <v>817</v>
      </c>
      <c r="C84" s="46" t="s">
        <v>818</v>
      </c>
      <c r="D84" s="46" t="s">
        <v>769</v>
      </c>
      <c r="E84" s="46" t="s">
        <v>834</v>
      </c>
      <c r="F84" s="47">
        <v>4.11</v>
      </c>
      <c r="G84" s="48">
        <f t="shared" si="4"/>
        <v>3.746353389850945E-06</v>
      </c>
      <c r="H84" s="107">
        <f t="shared" si="5"/>
        <v>0.7090955262272639</v>
      </c>
    </row>
    <row r="85" spans="1:8" ht="12.75" outlineLevel="2">
      <c r="A85" s="106" t="s">
        <v>797</v>
      </c>
      <c r="B85" s="46" t="s">
        <v>817</v>
      </c>
      <c r="C85" s="46" t="s">
        <v>818</v>
      </c>
      <c r="D85" s="46" t="s">
        <v>407</v>
      </c>
      <c r="E85" s="46" t="s">
        <v>834</v>
      </c>
      <c r="F85" s="47">
        <v>1.35</v>
      </c>
      <c r="G85" s="48">
        <f t="shared" si="4"/>
        <v>1.2305540331627192E-06</v>
      </c>
      <c r="H85" s="107">
        <f t="shared" si="5"/>
        <v>0.23291458890676553</v>
      </c>
    </row>
    <row r="86" spans="1:8" ht="12.75" outlineLevel="2">
      <c r="A86" s="106" t="s">
        <v>797</v>
      </c>
      <c r="B86" s="46" t="s">
        <v>817</v>
      </c>
      <c r="C86" s="46" t="s">
        <v>818</v>
      </c>
      <c r="D86" s="46" t="s">
        <v>414</v>
      </c>
      <c r="E86" s="46" t="s">
        <v>834</v>
      </c>
      <c r="F86" s="47">
        <v>0.54</v>
      </c>
      <c r="G86" s="48">
        <f t="shared" si="4"/>
        <v>4.922216132650877E-07</v>
      </c>
      <c r="H86" s="107">
        <f t="shared" si="5"/>
        <v>0.09316583556270622</v>
      </c>
    </row>
    <row r="87" spans="1:8" ht="12.75" outlineLevel="2">
      <c r="A87" s="106" t="s">
        <v>797</v>
      </c>
      <c r="B87" s="46" t="s">
        <v>817</v>
      </c>
      <c r="C87" s="46" t="s">
        <v>818</v>
      </c>
      <c r="D87" s="46" t="s">
        <v>751</v>
      </c>
      <c r="E87" s="46" t="s">
        <v>834</v>
      </c>
      <c r="F87" s="47">
        <v>56.53</v>
      </c>
      <c r="G87" s="48">
        <f t="shared" si="4"/>
        <v>5.152831073680631E-05</v>
      </c>
      <c r="H87" s="107">
        <f t="shared" si="5"/>
        <v>9.753082748814412</v>
      </c>
    </row>
    <row r="88" spans="1:8" ht="12.75" outlineLevel="2">
      <c r="A88" s="106" t="s">
        <v>797</v>
      </c>
      <c r="B88" s="46" t="s">
        <v>817</v>
      </c>
      <c r="C88" s="46" t="s">
        <v>818</v>
      </c>
      <c r="D88" s="46" t="s">
        <v>753</v>
      </c>
      <c r="E88" s="46" t="s">
        <v>834</v>
      </c>
      <c r="F88" s="47">
        <v>37.98</v>
      </c>
      <c r="G88" s="48">
        <f t="shared" si="4"/>
        <v>3.4619586799644494E-05</v>
      </c>
      <c r="H88" s="107">
        <f t="shared" si="5"/>
        <v>6.552663767910336</v>
      </c>
    </row>
    <row r="89" spans="1:8" ht="12.75" outlineLevel="2">
      <c r="A89" s="106" t="s">
        <v>797</v>
      </c>
      <c r="B89" s="46" t="s">
        <v>817</v>
      </c>
      <c r="C89" s="46" t="s">
        <v>818</v>
      </c>
      <c r="D89" s="46" t="s">
        <v>441</v>
      </c>
      <c r="E89" s="46" t="s">
        <v>834</v>
      </c>
      <c r="F89" s="47">
        <v>1.34</v>
      </c>
      <c r="G89" s="48">
        <f t="shared" si="4"/>
        <v>1.2214388181022545E-06</v>
      </c>
      <c r="H89" s="107">
        <f t="shared" si="5"/>
        <v>0.23118929565560428</v>
      </c>
    </row>
    <row r="90" spans="1:8" ht="12.75" outlineLevel="2">
      <c r="A90" s="106" t="s">
        <v>797</v>
      </c>
      <c r="B90" s="46" t="s">
        <v>817</v>
      </c>
      <c r="C90" s="46" t="s">
        <v>818</v>
      </c>
      <c r="D90" s="46" t="s">
        <v>755</v>
      </c>
      <c r="E90" s="46" t="s">
        <v>834</v>
      </c>
      <c r="F90" s="47">
        <v>18.64</v>
      </c>
      <c r="G90" s="48">
        <f t="shared" si="4"/>
        <v>1.6990760872705988E-05</v>
      </c>
      <c r="H90" s="107">
        <f t="shared" si="5"/>
        <v>3.2159466201645253</v>
      </c>
    </row>
    <row r="91" spans="1:8" ht="12.75" outlineLevel="2">
      <c r="A91" s="106" t="s">
        <v>797</v>
      </c>
      <c r="B91" s="46" t="s">
        <v>817</v>
      </c>
      <c r="C91" s="46" t="s">
        <v>818</v>
      </c>
      <c r="D91" s="46" t="s">
        <v>845</v>
      </c>
      <c r="E91" s="46" t="s">
        <v>844</v>
      </c>
      <c r="F91" s="47">
        <v>428.42</v>
      </c>
      <c r="G91" s="48">
        <f t="shared" si="4"/>
        <v>0.0003905140436204238</v>
      </c>
      <c r="H91" s="107">
        <f t="shared" si="5"/>
        <v>73.91501346624925</v>
      </c>
    </row>
    <row r="92" spans="1:8" ht="12.75" outlineLevel="2">
      <c r="A92" s="106" t="s">
        <v>797</v>
      </c>
      <c r="B92" s="46" t="s">
        <v>817</v>
      </c>
      <c r="C92" s="46" t="s">
        <v>818</v>
      </c>
      <c r="D92" s="46" t="s">
        <v>845</v>
      </c>
      <c r="E92" s="46" t="s">
        <v>844</v>
      </c>
      <c r="F92" s="47">
        <v>75</v>
      </c>
      <c r="G92" s="48">
        <f t="shared" si="4"/>
        <v>6.83641129534844E-05</v>
      </c>
      <c r="H92" s="107">
        <f t="shared" si="5"/>
        <v>12.939699383709197</v>
      </c>
    </row>
    <row r="93" spans="1:8" ht="12.75" outlineLevel="2">
      <c r="A93" s="106" t="s">
        <v>797</v>
      </c>
      <c r="B93" s="46" t="s">
        <v>817</v>
      </c>
      <c r="C93" s="46" t="s">
        <v>818</v>
      </c>
      <c r="D93" s="46" t="s">
        <v>759</v>
      </c>
      <c r="E93" s="46" t="s">
        <v>760</v>
      </c>
      <c r="F93" s="47">
        <v>481.23</v>
      </c>
      <c r="G93" s="48">
        <f t="shared" si="4"/>
        <v>0.0004386514943547373</v>
      </c>
      <c r="H93" s="107">
        <f t="shared" si="5"/>
        <v>83.02628712563168</v>
      </c>
    </row>
    <row r="94" spans="1:8" ht="12.75" outlineLevel="2">
      <c r="A94" s="106" t="s">
        <v>797</v>
      </c>
      <c r="B94" s="46" t="s">
        <v>817</v>
      </c>
      <c r="C94" s="46" t="s">
        <v>818</v>
      </c>
      <c r="D94" s="46" t="s">
        <v>762</v>
      </c>
      <c r="E94" s="46" t="s">
        <v>760</v>
      </c>
      <c r="F94" s="47">
        <v>9.14</v>
      </c>
      <c r="G94" s="48">
        <f t="shared" si="4"/>
        <v>8.331306565264633E-06</v>
      </c>
      <c r="H94" s="107">
        <f t="shared" si="5"/>
        <v>1.576918031561361</v>
      </c>
    </row>
    <row r="95" spans="1:8" ht="12.75" outlineLevel="2">
      <c r="A95" s="106" t="s">
        <v>797</v>
      </c>
      <c r="B95" s="46" t="s">
        <v>817</v>
      </c>
      <c r="C95" s="46" t="s">
        <v>818</v>
      </c>
      <c r="D95" s="46" t="s">
        <v>845</v>
      </c>
      <c r="E95" s="46" t="s">
        <v>844</v>
      </c>
      <c r="F95" s="47">
        <v>15.89</v>
      </c>
      <c r="G95" s="48">
        <f t="shared" si="4"/>
        <v>1.4484076731078228E-05</v>
      </c>
      <c r="H95" s="107">
        <f t="shared" si="5"/>
        <v>2.7414909760951884</v>
      </c>
    </row>
    <row r="96" spans="1:8" ht="12.75" outlineLevel="2">
      <c r="A96" s="106" t="s">
        <v>797</v>
      </c>
      <c r="B96" s="46" t="s">
        <v>817</v>
      </c>
      <c r="C96" s="46" t="s">
        <v>818</v>
      </c>
      <c r="D96" s="46" t="s">
        <v>845</v>
      </c>
      <c r="E96" s="46" t="s">
        <v>844</v>
      </c>
      <c r="F96" s="47">
        <v>2399.36</v>
      </c>
      <c r="G96" s="48">
        <f t="shared" si="4"/>
        <v>0.002187068240747631</v>
      </c>
      <c r="H96" s="107">
        <f t="shared" si="5"/>
        <v>413.95996151061996</v>
      </c>
    </row>
    <row r="97" spans="1:8" ht="12.75" outlineLevel="2">
      <c r="A97" s="106" t="s">
        <v>797</v>
      </c>
      <c r="B97" s="46" t="s">
        <v>817</v>
      </c>
      <c r="C97" s="46" t="s">
        <v>818</v>
      </c>
      <c r="D97" s="46" t="s">
        <v>723</v>
      </c>
      <c r="E97" s="46" t="s">
        <v>661</v>
      </c>
      <c r="F97" s="47">
        <v>101.1</v>
      </c>
      <c r="G97" s="48">
        <f t="shared" si="4"/>
        <v>9.215482426129695E-05</v>
      </c>
      <c r="H97" s="107">
        <f t="shared" si="5"/>
        <v>17.442714769239995</v>
      </c>
    </row>
    <row r="98" spans="1:8" ht="12.75" outlineLevel="2">
      <c r="A98" s="106" t="s">
        <v>797</v>
      </c>
      <c r="B98" s="46" t="s">
        <v>817</v>
      </c>
      <c r="C98" s="46" t="s">
        <v>818</v>
      </c>
      <c r="D98" s="46" t="s">
        <v>405</v>
      </c>
      <c r="E98" s="46" t="s">
        <v>406</v>
      </c>
      <c r="F98" s="47">
        <v>22</v>
      </c>
      <c r="G98" s="48">
        <f t="shared" si="4"/>
        <v>2.005347313302209E-05</v>
      </c>
      <c r="H98" s="107">
        <f t="shared" si="5"/>
        <v>3.7956451525546973</v>
      </c>
    </row>
    <row r="99" spans="1:8" ht="12.75" outlineLevel="2">
      <c r="A99" s="106" t="s">
        <v>797</v>
      </c>
      <c r="B99" s="46" t="s">
        <v>817</v>
      </c>
      <c r="C99" s="46" t="s">
        <v>818</v>
      </c>
      <c r="D99" s="46" t="s">
        <v>455</v>
      </c>
      <c r="E99" s="46" t="s">
        <v>406</v>
      </c>
      <c r="F99" s="47">
        <v>43.99</v>
      </c>
      <c r="G99" s="48">
        <f t="shared" si="4"/>
        <v>4.009783105098371E-05</v>
      </c>
      <c r="H99" s="107">
        <f t="shared" si="5"/>
        <v>7.589565011858233</v>
      </c>
    </row>
    <row r="100" spans="1:8" ht="12.75" outlineLevel="2">
      <c r="A100" s="106" t="s">
        <v>797</v>
      </c>
      <c r="B100" s="46" t="s">
        <v>817</v>
      </c>
      <c r="C100" s="46" t="s">
        <v>818</v>
      </c>
      <c r="D100" s="46" t="s">
        <v>376</v>
      </c>
      <c r="E100" s="46" t="s">
        <v>377</v>
      </c>
      <c r="F100" s="47">
        <v>3685.42</v>
      </c>
      <c r="G100" s="48">
        <f t="shared" si="4"/>
        <v>0.0033593395888137393</v>
      </c>
      <c r="H100" s="107">
        <f t="shared" si="5"/>
        <v>635.8430253694605</v>
      </c>
    </row>
    <row r="101" spans="1:8" ht="12.75" outlineLevel="2">
      <c r="A101" s="106" t="s">
        <v>797</v>
      </c>
      <c r="B101" s="46" t="s">
        <v>817</v>
      </c>
      <c r="C101" s="46" t="s">
        <v>818</v>
      </c>
      <c r="D101" s="46" t="s">
        <v>393</v>
      </c>
      <c r="E101" s="46" t="s">
        <v>377</v>
      </c>
      <c r="F101" s="47">
        <v>1993.16</v>
      </c>
      <c r="G101" s="48">
        <f t="shared" si="4"/>
        <v>0.0018168082049915594</v>
      </c>
      <c r="H101" s="107">
        <f t="shared" si="5"/>
        <v>343.8785496484509</v>
      </c>
    </row>
    <row r="102" spans="1:8" ht="12.75" outlineLevel="2">
      <c r="A102" s="106" t="s">
        <v>797</v>
      </c>
      <c r="B102" s="46" t="s">
        <v>817</v>
      </c>
      <c r="C102" s="46" t="s">
        <v>818</v>
      </c>
      <c r="D102" s="46" t="s">
        <v>417</v>
      </c>
      <c r="E102" s="46" t="s">
        <v>377</v>
      </c>
      <c r="F102" s="47">
        <v>1588.35</v>
      </c>
      <c r="G102" s="48">
        <f t="shared" si="4"/>
        <v>0.0014478151841288923</v>
      </c>
      <c r="H102" s="107">
        <f t="shared" si="5"/>
        <v>274.0369535481933</v>
      </c>
    </row>
    <row r="103" spans="1:8" ht="12.75" outlineLevel="2">
      <c r="A103" s="106" t="s">
        <v>797</v>
      </c>
      <c r="B103" s="46" t="s">
        <v>817</v>
      </c>
      <c r="C103" s="46" t="s">
        <v>818</v>
      </c>
      <c r="D103" s="46" t="s">
        <v>433</v>
      </c>
      <c r="E103" s="46" t="s">
        <v>377</v>
      </c>
      <c r="F103" s="47">
        <v>2901.84</v>
      </c>
      <c r="G103" s="48">
        <f t="shared" si="4"/>
        <v>0.0026450895671058555</v>
      </c>
      <c r="H103" s="107">
        <f t="shared" si="5"/>
        <v>500.65249679496924</v>
      </c>
    </row>
    <row r="104" spans="1:8" ht="12.75" outlineLevel="2">
      <c r="A104" s="106" t="s">
        <v>797</v>
      </c>
      <c r="B104" s="46" t="s">
        <v>817</v>
      </c>
      <c r="C104" s="46" t="s">
        <v>818</v>
      </c>
      <c r="D104" s="46" t="s">
        <v>442</v>
      </c>
      <c r="E104" s="46" t="s">
        <v>377</v>
      </c>
      <c r="F104" s="47">
        <v>689.6</v>
      </c>
      <c r="G104" s="48">
        <f t="shared" si="4"/>
        <v>0.0006285852305696379</v>
      </c>
      <c r="H104" s="107">
        <f t="shared" si="5"/>
        <v>118.97622260007816</v>
      </c>
    </row>
    <row r="105" spans="1:8" ht="12.75" outlineLevel="2">
      <c r="A105" s="106" t="s">
        <v>797</v>
      </c>
      <c r="B105" s="46" t="s">
        <v>817</v>
      </c>
      <c r="C105" s="46" t="s">
        <v>818</v>
      </c>
      <c r="D105" s="46" t="s">
        <v>453</v>
      </c>
      <c r="E105" s="46" t="s">
        <v>377</v>
      </c>
      <c r="F105" s="47">
        <v>8.51</v>
      </c>
      <c r="G105" s="48">
        <f t="shared" si="4"/>
        <v>7.757048016455362E-06</v>
      </c>
      <c r="H105" s="107">
        <f t="shared" si="5"/>
        <v>1.4682245567382033</v>
      </c>
    </row>
    <row r="106" spans="1:8" ht="12.75" outlineLevel="2">
      <c r="A106" s="106" t="s">
        <v>797</v>
      </c>
      <c r="B106" s="46" t="s">
        <v>817</v>
      </c>
      <c r="C106" s="46" t="s">
        <v>818</v>
      </c>
      <c r="D106" s="46">
        <v>804349</v>
      </c>
      <c r="E106" s="46" t="s">
        <v>835</v>
      </c>
      <c r="F106" s="47">
        <v>66.84</v>
      </c>
      <c r="G106" s="48">
        <f t="shared" si="4"/>
        <v>6.0926097464145294E-05</v>
      </c>
      <c r="H106" s="107">
        <f t="shared" si="5"/>
        <v>11.531860090761635</v>
      </c>
    </row>
    <row r="107" spans="1:8" ht="12.75" outlineLevel="2">
      <c r="A107" s="106" t="s">
        <v>797</v>
      </c>
      <c r="B107" s="46" t="s">
        <v>817</v>
      </c>
      <c r="C107" s="46" t="s">
        <v>818</v>
      </c>
      <c r="D107" s="46">
        <v>804349</v>
      </c>
      <c r="E107" s="46" t="s">
        <v>835</v>
      </c>
      <c r="F107" s="47">
        <v>2027.98</v>
      </c>
      <c r="G107" s="48">
        <f t="shared" si="4"/>
        <v>0.001848547383832097</v>
      </c>
      <c r="H107" s="107">
        <f t="shared" si="5"/>
        <v>349.8860207489943</v>
      </c>
    </row>
    <row r="108" spans="1:8" ht="12.75" outlineLevel="2">
      <c r="A108" s="106" t="s">
        <v>797</v>
      </c>
      <c r="B108" s="46" t="s">
        <v>817</v>
      </c>
      <c r="C108" s="46" t="s">
        <v>818</v>
      </c>
      <c r="D108" s="46" t="s">
        <v>474</v>
      </c>
      <c r="E108" s="46" t="s">
        <v>475</v>
      </c>
      <c r="F108" s="47">
        <v>4581.75</v>
      </c>
      <c r="G108" s="48">
        <f t="shared" si="4"/>
        <v>0.004176363660328361</v>
      </c>
      <c r="H108" s="107">
        <f t="shared" si="5"/>
        <v>790.4862353507947</v>
      </c>
    </row>
    <row r="109" spans="1:8" ht="12.75" outlineLevel="2">
      <c r="A109" s="106" t="s">
        <v>797</v>
      </c>
      <c r="B109" s="46" t="s">
        <v>817</v>
      </c>
      <c r="C109" s="46" t="s">
        <v>818</v>
      </c>
      <c r="D109" s="46" t="s">
        <v>480</v>
      </c>
      <c r="E109" s="46" t="s">
        <v>475</v>
      </c>
      <c r="F109" s="47">
        <v>209.42</v>
      </c>
      <c r="G109" s="48">
        <f t="shared" si="4"/>
        <v>0.00019089083379624934</v>
      </c>
      <c r="H109" s="107">
        <f t="shared" si="5"/>
        <v>36.13109126581839</v>
      </c>
    </row>
    <row r="110" spans="1:8" ht="12.75" outlineLevel="2">
      <c r="A110" s="106" t="s">
        <v>797</v>
      </c>
      <c r="B110" s="46" t="s">
        <v>817</v>
      </c>
      <c r="C110" s="46" t="s">
        <v>818</v>
      </c>
      <c r="D110" s="46" t="s">
        <v>487</v>
      </c>
      <c r="E110" s="46" t="s">
        <v>475</v>
      </c>
      <c r="F110" s="47">
        <v>1703.2</v>
      </c>
      <c r="G110" s="48">
        <f t="shared" si="4"/>
        <v>0.0015525034290983283</v>
      </c>
      <c r="H110" s="107">
        <f t="shared" si="5"/>
        <v>293.85194653778</v>
      </c>
    </row>
    <row r="111" spans="1:8" ht="12.75" outlineLevel="2">
      <c r="A111" s="106" t="s">
        <v>797</v>
      </c>
      <c r="B111" s="46" t="s">
        <v>817</v>
      </c>
      <c r="C111" s="46" t="s">
        <v>818</v>
      </c>
      <c r="D111" s="46">
        <v>4164</v>
      </c>
      <c r="E111" s="46" t="s">
        <v>505</v>
      </c>
      <c r="F111" s="47">
        <v>26.06</v>
      </c>
      <c r="G111" s="48">
        <f t="shared" si="4"/>
        <v>2.375425044757071E-05</v>
      </c>
      <c r="H111" s="107">
        <f t="shared" si="5"/>
        <v>4.496114212526154</v>
      </c>
    </row>
    <row r="112" spans="1:8" ht="12.75" outlineLevel="2">
      <c r="A112" s="106" t="s">
        <v>797</v>
      </c>
      <c r="B112" s="46" t="s">
        <v>817</v>
      </c>
      <c r="C112" s="46" t="s">
        <v>818</v>
      </c>
      <c r="D112" s="46" t="s">
        <v>745</v>
      </c>
      <c r="E112" s="46" t="s">
        <v>746</v>
      </c>
      <c r="F112" s="47">
        <v>13.83</v>
      </c>
      <c r="G112" s="48">
        <f t="shared" si="4"/>
        <v>1.2606342428622522E-05</v>
      </c>
      <c r="H112" s="107">
        <f t="shared" si="5"/>
        <v>2.3860805663559757</v>
      </c>
    </row>
    <row r="113" spans="1:8" ht="12.75" outlineLevel="2">
      <c r="A113" s="106" t="s">
        <v>797</v>
      </c>
      <c r="B113" s="46" t="s">
        <v>817</v>
      </c>
      <c r="C113" s="46" t="s">
        <v>818</v>
      </c>
      <c r="D113" s="46" t="s">
        <v>494</v>
      </c>
      <c r="E113" s="46" t="s">
        <v>495</v>
      </c>
      <c r="F113" s="47">
        <v>21.84</v>
      </c>
      <c r="G113" s="48">
        <f t="shared" si="4"/>
        <v>1.9907629692054654E-05</v>
      </c>
      <c r="H113" s="107">
        <f t="shared" si="5"/>
        <v>3.7680404605361173</v>
      </c>
    </row>
    <row r="114" spans="1:8" ht="12.75" outlineLevel="2">
      <c r="A114" s="106" t="s">
        <v>797</v>
      </c>
      <c r="B114" s="46" t="s">
        <v>817</v>
      </c>
      <c r="C114" s="46" t="s">
        <v>818</v>
      </c>
      <c r="D114" s="46" t="s">
        <v>581</v>
      </c>
      <c r="E114" s="46" t="s">
        <v>530</v>
      </c>
      <c r="F114" s="47">
        <v>42.9</v>
      </c>
      <c r="G114" s="48">
        <f t="shared" si="4"/>
        <v>3.910427260939307E-05</v>
      </c>
      <c r="H114" s="107">
        <f t="shared" si="5"/>
        <v>7.401508047481659</v>
      </c>
    </row>
    <row r="115" spans="1:8" ht="12.75" outlineLevel="2">
      <c r="A115" s="106" t="s">
        <v>797</v>
      </c>
      <c r="B115" s="46" t="s">
        <v>817</v>
      </c>
      <c r="C115" s="46" t="s">
        <v>818</v>
      </c>
      <c r="D115" s="46" t="s">
        <v>581</v>
      </c>
      <c r="E115" s="46" t="s">
        <v>530</v>
      </c>
      <c r="F115" s="47">
        <v>11.73</v>
      </c>
      <c r="G115" s="48">
        <f t="shared" si="4"/>
        <v>1.069214726592496E-05</v>
      </c>
      <c r="H115" s="107">
        <f t="shared" si="5"/>
        <v>2.0237689836121184</v>
      </c>
    </row>
    <row r="116" spans="1:8" ht="12.75" outlineLevel="2">
      <c r="A116" s="106" t="s">
        <v>797</v>
      </c>
      <c r="B116" s="46" t="s">
        <v>817</v>
      </c>
      <c r="C116" s="46" t="s">
        <v>818</v>
      </c>
      <c r="D116" s="46">
        <v>4173</v>
      </c>
      <c r="E116" s="46" t="s">
        <v>511</v>
      </c>
      <c r="F116" s="47">
        <v>931.65</v>
      </c>
      <c r="G116" s="48">
        <f t="shared" si="4"/>
        <v>0.0008492190111081831</v>
      </c>
      <c r="H116" s="107">
        <f t="shared" si="5"/>
        <v>160.73694574443562</v>
      </c>
    </row>
    <row r="117" spans="1:8" ht="12.75" outlineLevel="2">
      <c r="A117" s="106" t="s">
        <v>797</v>
      </c>
      <c r="B117" s="46" t="s">
        <v>817</v>
      </c>
      <c r="C117" s="46" t="s">
        <v>818</v>
      </c>
      <c r="D117" s="46">
        <v>4167</v>
      </c>
      <c r="E117" s="46" t="s">
        <v>508</v>
      </c>
      <c r="F117" s="47">
        <v>480.94</v>
      </c>
      <c r="G117" s="48">
        <f t="shared" si="4"/>
        <v>0.0004383871531179838</v>
      </c>
      <c r="H117" s="107">
        <f t="shared" si="5"/>
        <v>82.97625362134801</v>
      </c>
    </row>
    <row r="118" spans="1:8" ht="12.75" outlineLevel="2">
      <c r="A118" s="106" t="s">
        <v>797</v>
      </c>
      <c r="B118" s="46" t="s">
        <v>817</v>
      </c>
      <c r="C118" s="46" t="s">
        <v>818</v>
      </c>
      <c r="D118" s="46">
        <v>1833</v>
      </c>
      <c r="E118" s="46" t="s">
        <v>820</v>
      </c>
      <c r="F118" s="47">
        <v>28992.55</v>
      </c>
      <c r="G118" s="48">
        <f t="shared" si="4"/>
        <v>0.026427332840127254</v>
      </c>
      <c r="H118" s="107">
        <f t="shared" si="5"/>
        <v>5002.065084895441</v>
      </c>
    </row>
    <row r="119" spans="1:8" ht="12.75" outlineLevel="2">
      <c r="A119" s="106" t="s">
        <v>797</v>
      </c>
      <c r="B119" s="46" t="s">
        <v>817</v>
      </c>
      <c r="C119" s="46" t="s">
        <v>818</v>
      </c>
      <c r="D119" s="46">
        <v>1833</v>
      </c>
      <c r="E119" s="46" t="s">
        <v>820</v>
      </c>
      <c r="F119" s="47">
        <v>10.94</v>
      </c>
      <c r="G119" s="48">
        <f t="shared" si="4"/>
        <v>9.972045276148257E-06</v>
      </c>
      <c r="H119" s="107">
        <f t="shared" si="5"/>
        <v>1.8874708167703813</v>
      </c>
    </row>
    <row r="120" spans="1:8" ht="12.75" outlineLevel="2">
      <c r="A120" s="106" t="s">
        <v>797</v>
      </c>
      <c r="B120" s="46" t="s">
        <v>817</v>
      </c>
      <c r="C120" s="46" t="s">
        <v>818</v>
      </c>
      <c r="D120" s="46">
        <v>4168</v>
      </c>
      <c r="E120" s="46" t="s">
        <v>509</v>
      </c>
      <c r="F120" s="47">
        <v>42</v>
      </c>
      <c r="G120" s="48">
        <f t="shared" si="4"/>
        <v>3.828390325395126E-05</v>
      </c>
      <c r="H120" s="107">
        <f t="shared" si="5"/>
        <v>7.24623165487715</v>
      </c>
    </row>
    <row r="121" spans="1:8" ht="12.75" outlineLevel="2">
      <c r="A121" s="106" t="s">
        <v>797</v>
      </c>
      <c r="B121" s="46" t="s">
        <v>817</v>
      </c>
      <c r="C121" s="46" t="s">
        <v>818</v>
      </c>
      <c r="D121" s="46">
        <v>1024</v>
      </c>
      <c r="E121" s="46" t="s">
        <v>300</v>
      </c>
      <c r="F121" s="47">
        <v>647.35</v>
      </c>
      <c r="G121" s="48">
        <f t="shared" si="4"/>
        <v>0.000590073446939175</v>
      </c>
      <c r="H121" s="107">
        <f t="shared" si="5"/>
        <v>111.68685861392197</v>
      </c>
    </row>
    <row r="122" spans="1:8" ht="12.75" outlineLevel="2">
      <c r="A122" s="106" t="s">
        <v>797</v>
      </c>
      <c r="B122" s="46" t="s">
        <v>817</v>
      </c>
      <c r="C122" s="46" t="s">
        <v>818</v>
      </c>
      <c r="D122" s="46" t="s">
        <v>781</v>
      </c>
      <c r="E122" s="46" t="s">
        <v>535</v>
      </c>
      <c r="F122" s="47">
        <v>13.4</v>
      </c>
      <c r="G122" s="48">
        <f t="shared" si="4"/>
        <v>1.2214388181022545E-05</v>
      </c>
      <c r="H122" s="107">
        <f t="shared" si="5"/>
        <v>2.311892956556043</v>
      </c>
    </row>
    <row r="123" spans="1:8" ht="12.75" outlineLevel="2">
      <c r="A123" s="106" t="s">
        <v>797</v>
      </c>
      <c r="B123" s="46" t="s">
        <v>817</v>
      </c>
      <c r="C123" s="46" t="s">
        <v>818</v>
      </c>
      <c r="D123" s="46" t="s">
        <v>781</v>
      </c>
      <c r="E123" s="46" t="s">
        <v>535</v>
      </c>
      <c r="F123" s="47">
        <v>15.48</v>
      </c>
      <c r="G123" s="48">
        <f t="shared" si="4"/>
        <v>1.411035291359918E-05</v>
      </c>
      <c r="H123" s="107">
        <f t="shared" si="5"/>
        <v>2.670753952797578</v>
      </c>
    </row>
    <row r="124" spans="1:8" ht="12.75" outlineLevel="2">
      <c r="A124" s="106" t="s">
        <v>797</v>
      </c>
      <c r="B124" s="46" t="s">
        <v>817</v>
      </c>
      <c r="C124" s="46" t="s">
        <v>818</v>
      </c>
      <c r="D124" s="46" t="s">
        <v>378</v>
      </c>
      <c r="E124" s="46" t="s">
        <v>535</v>
      </c>
      <c r="F124" s="47">
        <v>94.68</v>
      </c>
      <c r="G124" s="48">
        <f t="shared" si="4"/>
        <v>8.63028561924787E-05</v>
      </c>
      <c r="H124" s="107">
        <f t="shared" si="5"/>
        <v>16.33507650199449</v>
      </c>
    </row>
    <row r="125" spans="1:8" ht="12.75" outlineLevel="2">
      <c r="A125" s="106" t="s">
        <v>797</v>
      </c>
      <c r="B125" s="46" t="s">
        <v>817</v>
      </c>
      <c r="C125" s="46" t="s">
        <v>818</v>
      </c>
      <c r="D125" s="46" t="s">
        <v>418</v>
      </c>
      <c r="E125" s="46" t="s">
        <v>535</v>
      </c>
      <c r="F125" s="47">
        <v>15.57</v>
      </c>
      <c r="G125" s="48">
        <f t="shared" si="4"/>
        <v>1.419238984914336E-05</v>
      </c>
      <c r="H125" s="107">
        <f t="shared" si="5"/>
        <v>2.686281592058029</v>
      </c>
    </row>
    <row r="126" spans="1:8" ht="12.75" outlineLevel="2">
      <c r="A126" s="106" t="s">
        <v>797</v>
      </c>
      <c r="B126" s="46" t="s">
        <v>817</v>
      </c>
      <c r="C126" s="46" t="s">
        <v>818</v>
      </c>
      <c r="D126" s="46" t="s">
        <v>781</v>
      </c>
      <c r="E126" s="46" t="s">
        <v>535</v>
      </c>
      <c r="F126" s="47">
        <v>72.23</v>
      </c>
      <c r="G126" s="48">
        <f t="shared" si="4"/>
        <v>6.583919838173571E-05</v>
      </c>
      <c r="H126" s="107">
        <f t="shared" si="5"/>
        <v>12.461793153137537</v>
      </c>
    </row>
    <row r="127" spans="1:8" ht="12.75" outlineLevel="2">
      <c r="A127" s="106" t="s">
        <v>797</v>
      </c>
      <c r="B127" s="46" t="s">
        <v>817</v>
      </c>
      <c r="C127" s="46" t="s">
        <v>818</v>
      </c>
      <c r="D127" s="46" t="s">
        <v>493</v>
      </c>
      <c r="E127" s="46" t="s">
        <v>535</v>
      </c>
      <c r="F127" s="47">
        <v>26.46</v>
      </c>
      <c r="G127" s="48">
        <f t="shared" si="4"/>
        <v>2.4118859049989294E-05</v>
      </c>
      <c r="H127" s="107">
        <f t="shared" si="5"/>
        <v>4.565125942572604</v>
      </c>
    </row>
    <row r="128" spans="1:8" ht="12.75" outlineLevel="2">
      <c r="A128" s="106" t="s">
        <v>797</v>
      </c>
      <c r="B128" s="46" t="s">
        <v>817</v>
      </c>
      <c r="C128" s="46" t="s">
        <v>818</v>
      </c>
      <c r="D128" s="46" t="s">
        <v>600</v>
      </c>
      <c r="E128" s="46" t="s">
        <v>722</v>
      </c>
      <c r="F128" s="47">
        <v>771.16</v>
      </c>
      <c r="G128" s="48">
        <f t="shared" si="4"/>
        <v>0.0007029289246027869</v>
      </c>
      <c r="H128" s="107">
        <f t="shared" si="5"/>
        <v>133.0477143565491</v>
      </c>
    </row>
    <row r="129" spans="1:8" ht="12.75" outlineLevel="2">
      <c r="A129" s="106" t="s">
        <v>797</v>
      </c>
      <c r="B129" s="46" t="s">
        <v>817</v>
      </c>
      <c r="C129" s="46" t="s">
        <v>818</v>
      </c>
      <c r="D129" s="46" t="s">
        <v>602</v>
      </c>
      <c r="E129" s="46" t="s">
        <v>722</v>
      </c>
      <c r="F129" s="47">
        <v>771.17</v>
      </c>
      <c r="G129" s="48">
        <f t="shared" si="4"/>
        <v>0.0007029380398178474</v>
      </c>
      <c r="H129" s="107">
        <f t="shared" si="5"/>
        <v>133.04943964980026</v>
      </c>
    </row>
    <row r="130" spans="1:8" ht="12.75" outlineLevel="2">
      <c r="A130" s="106" t="s">
        <v>797</v>
      </c>
      <c r="B130" s="46" t="s">
        <v>817</v>
      </c>
      <c r="C130" s="46" t="s">
        <v>818</v>
      </c>
      <c r="D130" s="46" t="s">
        <v>721</v>
      </c>
      <c r="E130" s="46" t="s">
        <v>722</v>
      </c>
      <c r="F130" s="47">
        <v>150</v>
      </c>
      <c r="G130" s="48">
        <f aca="true" t="shared" si="6" ref="G130:G193">F130/$F$526</f>
        <v>0.0001367282259069688</v>
      </c>
      <c r="H130" s="107">
        <f aca="true" t="shared" si="7" ref="H130:H193">G130*$H$526</f>
        <v>25.879398767418394</v>
      </c>
    </row>
    <row r="131" spans="1:8" ht="12.75" outlineLevel="2">
      <c r="A131" s="106" t="s">
        <v>797</v>
      </c>
      <c r="B131" s="46" t="s">
        <v>817</v>
      </c>
      <c r="C131" s="46" t="s">
        <v>818</v>
      </c>
      <c r="D131" s="46" t="s">
        <v>721</v>
      </c>
      <c r="E131" s="46" t="s">
        <v>722</v>
      </c>
      <c r="F131" s="47">
        <v>582.75</v>
      </c>
      <c r="G131" s="48">
        <f t="shared" si="6"/>
        <v>0.0005311891576485737</v>
      </c>
      <c r="H131" s="107">
        <f t="shared" si="7"/>
        <v>100.54146421142045</v>
      </c>
    </row>
    <row r="132" spans="1:8" ht="12.75" outlineLevel="2">
      <c r="A132" s="106" t="s">
        <v>797</v>
      </c>
      <c r="B132" s="46" t="s">
        <v>817</v>
      </c>
      <c r="C132" s="46" t="s">
        <v>818</v>
      </c>
      <c r="D132" s="46" t="s">
        <v>498</v>
      </c>
      <c r="E132" s="46" t="s">
        <v>722</v>
      </c>
      <c r="F132" s="47">
        <v>13.53</v>
      </c>
      <c r="G132" s="48">
        <f t="shared" si="6"/>
        <v>1.2332885976808584E-05</v>
      </c>
      <c r="H132" s="107">
        <f t="shared" si="7"/>
        <v>2.334321768821139</v>
      </c>
    </row>
    <row r="133" spans="1:8" ht="12.75" outlineLevel="2">
      <c r="A133" s="106" t="s">
        <v>797</v>
      </c>
      <c r="B133" s="46" t="s">
        <v>817</v>
      </c>
      <c r="C133" s="46" t="s">
        <v>818</v>
      </c>
      <c r="D133" s="46" t="s">
        <v>721</v>
      </c>
      <c r="E133" s="46" t="s">
        <v>722</v>
      </c>
      <c r="F133" s="47">
        <v>728.95</v>
      </c>
      <c r="G133" s="48">
        <f t="shared" si="6"/>
        <v>0.0006644536018325661</v>
      </c>
      <c r="H133" s="107">
        <f t="shared" si="7"/>
        <v>125.76525154339758</v>
      </c>
    </row>
    <row r="134" spans="1:8" ht="12.75" outlineLevel="2">
      <c r="A134" s="106" t="s">
        <v>797</v>
      </c>
      <c r="B134" s="46" t="s">
        <v>817</v>
      </c>
      <c r="C134" s="46" t="s">
        <v>818</v>
      </c>
      <c r="D134" s="46">
        <v>804689</v>
      </c>
      <c r="E134" s="46" t="s">
        <v>606</v>
      </c>
      <c r="F134" s="47">
        <v>64</v>
      </c>
      <c r="G134" s="48">
        <f t="shared" si="6"/>
        <v>5.833737638697335E-05</v>
      </c>
      <c r="H134" s="107">
        <f t="shared" si="7"/>
        <v>11.041876807431846</v>
      </c>
    </row>
    <row r="135" spans="1:8" ht="12.75" outlineLevel="2">
      <c r="A135" s="106" t="s">
        <v>797</v>
      </c>
      <c r="B135" s="46" t="s">
        <v>817</v>
      </c>
      <c r="C135" s="46" t="s">
        <v>818</v>
      </c>
      <c r="D135" s="46">
        <v>804817</v>
      </c>
      <c r="E135" s="46" t="s">
        <v>350</v>
      </c>
      <c r="F135" s="47">
        <v>22</v>
      </c>
      <c r="G135" s="48">
        <f t="shared" si="6"/>
        <v>2.005347313302209E-05</v>
      </c>
      <c r="H135" s="107">
        <f t="shared" si="7"/>
        <v>3.7956451525546973</v>
      </c>
    </row>
    <row r="136" spans="1:8" ht="12.75" outlineLevel="2">
      <c r="A136" s="106" t="s">
        <v>797</v>
      </c>
      <c r="B136" s="46" t="s">
        <v>817</v>
      </c>
      <c r="C136" s="46" t="s">
        <v>818</v>
      </c>
      <c r="D136" s="46">
        <v>804577</v>
      </c>
      <c r="E136" s="46" t="s">
        <v>328</v>
      </c>
      <c r="F136" s="47">
        <v>22</v>
      </c>
      <c r="G136" s="48">
        <f t="shared" si="6"/>
        <v>2.005347313302209E-05</v>
      </c>
      <c r="H136" s="107">
        <f t="shared" si="7"/>
        <v>3.7956451525546973</v>
      </c>
    </row>
    <row r="137" spans="1:8" ht="12.75" outlineLevel="2">
      <c r="A137" s="106" t="s">
        <v>797</v>
      </c>
      <c r="B137" s="46" t="s">
        <v>817</v>
      </c>
      <c r="C137" s="46" t="s">
        <v>818</v>
      </c>
      <c r="D137" s="46">
        <v>804171</v>
      </c>
      <c r="E137" s="46" t="s">
        <v>319</v>
      </c>
      <c r="F137" s="47">
        <v>75.74</v>
      </c>
      <c r="G137" s="48">
        <f t="shared" si="6"/>
        <v>6.903863886795876E-05</v>
      </c>
      <c r="H137" s="107">
        <f t="shared" si="7"/>
        <v>13.067371084295125</v>
      </c>
    </row>
    <row r="138" spans="1:8" ht="12.75" outlineLevel="2">
      <c r="A138" s="106" t="s">
        <v>797</v>
      </c>
      <c r="B138" s="46" t="s">
        <v>817</v>
      </c>
      <c r="C138" s="46" t="s">
        <v>818</v>
      </c>
      <c r="D138" s="46">
        <v>804681</v>
      </c>
      <c r="E138" s="46" t="s">
        <v>339</v>
      </c>
      <c r="F138" s="47">
        <v>23.08</v>
      </c>
      <c r="G138" s="48">
        <f t="shared" si="6"/>
        <v>2.1037916359552263E-05</v>
      </c>
      <c r="H138" s="107">
        <f t="shared" si="7"/>
        <v>3.9819768236801094</v>
      </c>
    </row>
    <row r="139" spans="1:8" ht="12.75" outlineLevel="2">
      <c r="A139" s="106" t="s">
        <v>797</v>
      </c>
      <c r="B139" s="46" t="s">
        <v>817</v>
      </c>
      <c r="C139" s="46" t="s">
        <v>818</v>
      </c>
      <c r="D139" s="46">
        <v>804886</v>
      </c>
      <c r="E139" s="46" t="s">
        <v>354</v>
      </c>
      <c r="F139" s="47">
        <v>24.05</v>
      </c>
      <c r="G139" s="48">
        <f t="shared" si="6"/>
        <v>2.192209222041733E-05</v>
      </c>
      <c r="H139" s="107">
        <f t="shared" si="7"/>
        <v>4.149330269042749</v>
      </c>
    </row>
    <row r="140" spans="1:8" ht="12.75" outlineLevel="2">
      <c r="A140" s="106" t="s">
        <v>797</v>
      </c>
      <c r="B140" s="46" t="s">
        <v>817</v>
      </c>
      <c r="C140" s="46" t="s">
        <v>818</v>
      </c>
      <c r="D140" s="46">
        <v>804868</v>
      </c>
      <c r="E140" s="46" t="s">
        <v>352</v>
      </c>
      <c r="F140" s="47">
        <v>10.1</v>
      </c>
      <c r="G140" s="48">
        <f t="shared" si="6"/>
        <v>9.206367211069232E-06</v>
      </c>
      <c r="H140" s="107">
        <f t="shared" si="7"/>
        <v>1.7425461836728382</v>
      </c>
    </row>
    <row r="141" spans="1:8" ht="12.75" outlineLevel="2">
      <c r="A141" s="106" t="s">
        <v>797</v>
      </c>
      <c r="B141" s="46" t="s">
        <v>817</v>
      </c>
      <c r="C141" s="46" t="s">
        <v>818</v>
      </c>
      <c r="D141" s="46">
        <v>804671</v>
      </c>
      <c r="E141" s="46" t="s">
        <v>337</v>
      </c>
      <c r="F141" s="47">
        <v>210.9</v>
      </c>
      <c r="G141" s="48">
        <f t="shared" si="6"/>
        <v>0.00019223988562519812</v>
      </c>
      <c r="H141" s="107">
        <f t="shared" si="7"/>
        <v>36.38643466699026</v>
      </c>
    </row>
    <row r="142" spans="1:8" ht="12.75" outlineLevel="2">
      <c r="A142" s="106" t="s">
        <v>797</v>
      </c>
      <c r="B142" s="46" t="s">
        <v>817</v>
      </c>
      <c r="C142" s="46" t="s">
        <v>818</v>
      </c>
      <c r="D142" s="46">
        <v>804721</v>
      </c>
      <c r="E142" s="46" t="s">
        <v>344</v>
      </c>
      <c r="F142" s="47">
        <v>22</v>
      </c>
      <c r="G142" s="48">
        <f t="shared" si="6"/>
        <v>2.005347313302209E-05</v>
      </c>
      <c r="H142" s="107">
        <f t="shared" si="7"/>
        <v>3.7956451525546973</v>
      </c>
    </row>
    <row r="143" spans="1:8" ht="12.75" outlineLevel="2">
      <c r="A143" s="106" t="s">
        <v>797</v>
      </c>
      <c r="B143" s="46" t="s">
        <v>817</v>
      </c>
      <c r="C143" s="46" t="s">
        <v>818</v>
      </c>
      <c r="D143" s="46">
        <v>804938</v>
      </c>
      <c r="E143" s="46" t="s">
        <v>357</v>
      </c>
      <c r="F143" s="47">
        <v>38.62</v>
      </c>
      <c r="G143" s="48">
        <f t="shared" si="6"/>
        <v>3.520296056351423E-05</v>
      </c>
      <c r="H143" s="107">
        <f t="shared" si="7"/>
        <v>6.663082535984654</v>
      </c>
    </row>
    <row r="144" spans="1:8" ht="12.75" outlineLevel="2">
      <c r="A144" s="106" t="s">
        <v>797</v>
      </c>
      <c r="B144" s="46" t="s">
        <v>817</v>
      </c>
      <c r="C144" s="46" t="s">
        <v>818</v>
      </c>
      <c r="D144" s="46">
        <v>804760</v>
      </c>
      <c r="E144" s="46" t="s">
        <v>347</v>
      </c>
      <c r="F144" s="47">
        <v>62.13</v>
      </c>
      <c r="G144" s="48">
        <f t="shared" si="6"/>
        <v>5.6632831170666475E-05</v>
      </c>
      <c r="H144" s="107">
        <f t="shared" si="7"/>
        <v>10.719246969464699</v>
      </c>
    </row>
    <row r="145" spans="1:8" ht="12.75" outlineLevel="2">
      <c r="A145" s="106" t="s">
        <v>797</v>
      </c>
      <c r="B145" s="46" t="s">
        <v>817</v>
      </c>
      <c r="C145" s="46" t="s">
        <v>818</v>
      </c>
      <c r="D145" s="46">
        <v>804312</v>
      </c>
      <c r="E145" s="46" t="s">
        <v>320</v>
      </c>
      <c r="F145" s="47">
        <v>125.08</v>
      </c>
      <c r="G145" s="48">
        <f t="shared" si="6"/>
        <v>0.00011401310997629103</v>
      </c>
      <c r="H145" s="107">
        <f t="shared" si="7"/>
        <v>21.579967985524615</v>
      </c>
    </row>
    <row r="146" spans="1:8" ht="12.75" outlineLevel="2">
      <c r="A146" s="106" t="s">
        <v>797</v>
      </c>
      <c r="B146" s="46" t="s">
        <v>817</v>
      </c>
      <c r="C146" s="46" t="s">
        <v>818</v>
      </c>
      <c r="D146" s="46">
        <v>804560</v>
      </c>
      <c r="E146" s="46" t="s">
        <v>323</v>
      </c>
      <c r="F146" s="47">
        <v>62.13</v>
      </c>
      <c r="G146" s="48">
        <f t="shared" si="6"/>
        <v>5.6632831170666475E-05</v>
      </c>
      <c r="H146" s="107">
        <f t="shared" si="7"/>
        <v>10.719246969464699</v>
      </c>
    </row>
    <row r="147" spans="1:8" ht="12.75" outlineLevel="2">
      <c r="A147" s="106" t="s">
        <v>797</v>
      </c>
      <c r="B147" s="46" t="s">
        <v>817</v>
      </c>
      <c r="C147" s="46" t="s">
        <v>818</v>
      </c>
      <c r="D147" s="46">
        <v>804759</v>
      </c>
      <c r="E147" s="46" t="s">
        <v>346</v>
      </c>
      <c r="F147" s="47">
        <v>18.14</v>
      </c>
      <c r="G147" s="48">
        <f t="shared" si="6"/>
        <v>1.653500011968276E-05</v>
      </c>
      <c r="H147" s="107">
        <f t="shared" si="7"/>
        <v>3.1296819576064645</v>
      </c>
    </row>
    <row r="148" spans="1:8" ht="12.75" outlineLevel="2">
      <c r="A148" s="106" t="s">
        <v>797</v>
      </c>
      <c r="B148" s="46" t="s">
        <v>817</v>
      </c>
      <c r="C148" s="46" t="s">
        <v>818</v>
      </c>
      <c r="D148" s="46">
        <v>804900</v>
      </c>
      <c r="E148" s="46" t="s">
        <v>356</v>
      </c>
      <c r="F148" s="47">
        <v>38.62</v>
      </c>
      <c r="G148" s="48">
        <f t="shared" si="6"/>
        <v>3.520296056351423E-05</v>
      </c>
      <c r="H148" s="107">
        <f t="shared" si="7"/>
        <v>6.663082535984654</v>
      </c>
    </row>
    <row r="149" spans="1:8" ht="12.75" outlineLevel="2">
      <c r="A149" s="106" t="s">
        <v>797</v>
      </c>
      <c r="B149" s="46" t="s">
        <v>817</v>
      </c>
      <c r="C149" s="46" t="s">
        <v>818</v>
      </c>
      <c r="D149" s="46">
        <v>804624</v>
      </c>
      <c r="E149" s="46" t="s">
        <v>332</v>
      </c>
      <c r="F149" s="47">
        <v>37.87</v>
      </c>
      <c r="G149" s="48">
        <f t="shared" si="6"/>
        <v>3.451931943397938E-05</v>
      </c>
      <c r="H149" s="107">
        <f t="shared" si="7"/>
        <v>6.533685542147563</v>
      </c>
    </row>
    <row r="150" spans="1:8" ht="12.75" outlineLevel="2">
      <c r="A150" s="106" t="s">
        <v>797</v>
      </c>
      <c r="B150" s="46" t="s">
        <v>817</v>
      </c>
      <c r="C150" s="46" t="s">
        <v>818</v>
      </c>
      <c r="D150" s="46">
        <v>804695</v>
      </c>
      <c r="E150" s="46" t="s">
        <v>340</v>
      </c>
      <c r="F150" s="47">
        <v>75.04</v>
      </c>
      <c r="G150" s="48">
        <f t="shared" si="6"/>
        <v>6.840057381372625E-05</v>
      </c>
      <c r="H150" s="107">
        <f t="shared" si="7"/>
        <v>12.94660055671384</v>
      </c>
    </row>
    <row r="151" spans="1:8" ht="12.75" outlineLevel="2">
      <c r="A151" s="106" t="s">
        <v>797</v>
      </c>
      <c r="B151" s="46" t="s">
        <v>817</v>
      </c>
      <c r="C151" s="46" t="s">
        <v>818</v>
      </c>
      <c r="D151" s="46">
        <v>804810</v>
      </c>
      <c r="E151" s="46" t="s">
        <v>348</v>
      </c>
      <c r="F151" s="47">
        <v>43.99</v>
      </c>
      <c r="G151" s="48">
        <f t="shared" si="6"/>
        <v>4.009783105098371E-05</v>
      </c>
      <c r="H151" s="107">
        <f t="shared" si="7"/>
        <v>7.589565011858233</v>
      </c>
    </row>
    <row r="152" spans="1:8" ht="12.75" outlineLevel="2">
      <c r="A152" s="106" t="s">
        <v>797</v>
      </c>
      <c r="B152" s="46" t="s">
        <v>817</v>
      </c>
      <c r="C152" s="46" t="s">
        <v>818</v>
      </c>
      <c r="D152" s="46">
        <v>804815</v>
      </c>
      <c r="E152" s="46" t="s">
        <v>349</v>
      </c>
      <c r="F152" s="47">
        <v>43.99</v>
      </c>
      <c r="G152" s="48">
        <f t="shared" si="6"/>
        <v>4.009783105098371E-05</v>
      </c>
      <c r="H152" s="107">
        <f t="shared" si="7"/>
        <v>7.589565011858233</v>
      </c>
    </row>
    <row r="153" spans="1:8" ht="12.75" outlineLevel="2">
      <c r="A153" s="106" t="s">
        <v>797</v>
      </c>
      <c r="B153" s="46" t="s">
        <v>817</v>
      </c>
      <c r="C153" s="46" t="s">
        <v>818</v>
      </c>
      <c r="D153" s="46">
        <v>804696</v>
      </c>
      <c r="E153" s="46" t="s">
        <v>341</v>
      </c>
      <c r="F153" s="47">
        <v>38.62</v>
      </c>
      <c r="G153" s="48">
        <f t="shared" si="6"/>
        <v>3.520296056351423E-05</v>
      </c>
      <c r="H153" s="107">
        <f t="shared" si="7"/>
        <v>6.663082535984654</v>
      </c>
    </row>
    <row r="154" spans="1:8" ht="12.75" outlineLevel="2">
      <c r="A154" s="106" t="s">
        <v>797</v>
      </c>
      <c r="B154" s="46" t="s">
        <v>817</v>
      </c>
      <c r="C154" s="46" t="s">
        <v>818</v>
      </c>
      <c r="D154" s="46">
        <v>804576</v>
      </c>
      <c r="E154" s="46" t="s">
        <v>327</v>
      </c>
      <c r="F154" s="47">
        <v>65.99</v>
      </c>
      <c r="G154" s="48">
        <f t="shared" si="6"/>
        <v>6.01513041840058E-05</v>
      </c>
      <c r="H154" s="107">
        <f t="shared" si="7"/>
        <v>11.38521016441293</v>
      </c>
    </row>
    <row r="155" spans="1:8" ht="12.75" outlineLevel="2">
      <c r="A155" s="106" t="s">
        <v>797</v>
      </c>
      <c r="B155" s="46" t="s">
        <v>817</v>
      </c>
      <c r="C155" s="46" t="s">
        <v>818</v>
      </c>
      <c r="D155" s="46">
        <v>804755</v>
      </c>
      <c r="E155" s="46" t="s">
        <v>345</v>
      </c>
      <c r="F155" s="47">
        <v>64.44</v>
      </c>
      <c r="G155" s="48">
        <f t="shared" si="6"/>
        <v>5.873844584963379E-05</v>
      </c>
      <c r="H155" s="107">
        <f t="shared" si="7"/>
        <v>11.11778971048294</v>
      </c>
    </row>
    <row r="156" spans="1:8" ht="12.75" outlineLevel="2">
      <c r="A156" s="106" t="s">
        <v>797</v>
      </c>
      <c r="B156" s="46" t="s">
        <v>817</v>
      </c>
      <c r="C156" s="46" t="s">
        <v>818</v>
      </c>
      <c r="D156" s="46">
        <v>804678</v>
      </c>
      <c r="E156" s="46" t="s">
        <v>338</v>
      </c>
      <c r="F156" s="47">
        <v>30.78</v>
      </c>
      <c r="G156" s="48">
        <f t="shared" si="6"/>
        <v>2.8056631956109998E-05</v>
      </c>
      <c r="H156" s="107">
        <f t="shared" si="7"/>
        <v>5.3104526270742545</v>
      </c>
    </row>
    <row r="157" spans="1:8" ht="12.75" outlineLevel="2">
      <c r="A157" s="106" t="s">
        <v>797</v>
      </c>
      <c r="B157" s="46" t="s">
        <v>817</v>
      </c>
      <c r="C157" s="46" t="s">
        <v>818</v>
      </c>
      <c r="D157" s="46">
        <v>804819</v>
      </c>
      <c r="E157" s="46" t="s">
        <v>609</v>
      </c>
      <c r="F157" s="47">
        <v>17.9</v>
      </c>
      <c r="G157" s="48">
        <f t="shared" si="6"/>
        <v>1.6316234958231606E-05</v>
      </c>
      <c r="H157" s="107">
        <f t="shared" si="7"/>
        <v>3.0882749195785943</v>
      </c>
    </row>
    <row r="158" spans="1:8" ht="12.75" outlineLevel="2">
      <c r="A158" s="106" t="s">
        <v>797</v>
      </c>
      <c r="B158" s="46" t="s">
        <v>817</v>
      </c>
      <c r="C158" s="46" t="s">
        <v>818</v>
      </c>
      <c r="D158" s="46">
        <v>804697</v>
      </c>
      <c r="E158" s="46" t="s">
        <v>342</v>
      </c>
      <c r="F158" s="47">
        <v>15.39</v>
      </c>
      <c r="G158" s="48">
        <f t="shared" si="6"/>
        <v>1.4028315978054999E-05</v>
      </c>
      <c r="H158" s="107">
        <f t="shared" si="7"/>
        <v>2.6552263135371272</v>
      </c>
    </row>
    <row r="159" spans="1:8" ht="12.75" outlineLevel="2">
      <c r="A159" s="106" t="s">
        <v>797</v>
      </c>
      <c r="B159" s="46" t="s">
        <v>817</v>
      </c>
      <c r="C159" s="46" t="s">
        <v>818</v>
      </c>
      <c r="D159" s="46">
        <v>804740</v>
      </c>
      <c r="E159" s="46" t="s">
        <v>607</v>
      </c>
      <c r="F159" s="47">
        <v>99</v>
      </c>
      <c r="G159" s="48">
        <f t="shared" si="6"/>
        <v>9.02406290985994E-05</v>
      </c>
      <c r="H159" s="107">
        <f t="shared" si="7"/>
        <v>17.080403186496138</v>
      </c>
    </row>
    <row r="160" spans="1:8" ht="12.75" outlineLevel="2">
      <c r="A160" s="106" t="s">
        <v>797</v>
      </c>
      <c r="B160" s="46" t="s">
        <v>817</v>
      </c>
      <c r="C160" s="46" t="s">
        <v>818</v>
      </c>
      <c r="D160" s="46">
        <v>804814</v>
      </c>
      <c r="E160" s="46" t="s">
        <v>608</v>
      </c>
      <c r="F160" s="47">
        <v>152</v>
      </c>
      <c r="G160" s="48">
        <f t="shared" si="6"/>
        <v>0.0001385512689190617</v>
      </c>
      <c r="H160" s="107">
        <f t="shared" si="7"/>
        <v>26.224457417650637</v>
      </c>
    </row>
    <row r="161" spans="1:8" ht="12.75" outlineLevel="2">
      <c r="A161" s="106" t="s">
        <v>797</v>
      </c>
      <c r="B161" s="46" t="s">
        <v>817</v>
      </c>
      <c r="C161" s="46" t="s">
        <v>818</v>
      </c>
      <c r="D161" s="46" t="s">
        <v>553</v>
      </c>
      <c r="E161" s="46" t="s">
        <v>554</v>
      </c>
      <c r="F161" s="47">
        <v>37.5</v>
      </c>
      <c r="G161" s="48">
        <f t="shared" si="6"/>
        <v>3.41820564767422E-05</v>
      </c>
      <c r="H161" s="107">
        <f t="shared" si="7"/>
        <v>6.4698496918545985</v>
      </c>
    </row>
    <row r="162" spans="1:8" ht="12.75" outlineLevel="2">
      <c r="A162" s="106" t="s">
        <v>797</v>
      </c>
      <c r="B162" s="46" t="s">
        <v>817</v>
      </c>
      <c r="C162" s="46" t="s">
        <v>818</v>
      </c>
      <c r="D162" s="46" t="s">
        <v>562</v>
      </c>
      <c r="E162" s="46" t="s">
        <v>554</v>
      </c>
      <c r="F162" s="47">
        <v>99.36</v>
      </c>
      <c r="G162" s="48">
        <f t="shared" si="6"/>
        <v>9.056877684077612E-05</v>
      </c>
      <c r="H162" s="107">
        <f t="shared" si="7"/>
        <v>17.14251374353794</v>
      </c>
    </row>
    <row r="163" spans="1:8" ht="12.75" outlineLevel="2">
      <c r="A163" s="106" t="s">
        <v>797</v>
      </c>
      <c r="B163" s="46" t="s">
        <v>817</v>
      </c>
      <c r="C163" s="46" t="s">
        <v>818</v>
      </c>
      <c r="D163" s="46" t="s">
        <v>553</v>
      </c>
      <c r="E163" s="46" t="s">
        <v>554</v>
      </c>
      <c r="F163" s="47">
        <v>253.32</v>
      </c>
      <c r="G163" s="48">
        <f t="shared" si="6"/>
        <v>0.00023090662791168889</v>
      </c>
      <c r="H163" s="107">
        <f t="shared" si="7"/>
        <v>43.70512863841618</v>
      </c>
    </row>
    <row r="164" spans="1:8" ht="12.75" outlineLevel="2">
      <c r="A164" s="106" t="s">
        <v>797</v>
      </c>
      <c r="B164" s="46" t="s">
        <v>817</v>
      </c>
      <c r="C164" s="46" t="s">
        <v>818</v>
      </c>
      <c r="D164" s="46">
        <v>5134</v>
      </c>
      <c r="E164" s="46" t="s">
        <v>315</v>
      </c>
      <c r="F164" s="47">
        <v>5849.44</v>
      </c>
      <c r="G164" s="48">
        <f t="shared" si="6"/>
        <v>0.005331890358328396</v>
      </c>
      <c r="H164" s="107">
        <f t="shared" si="7"/>
        <v>1009.1999355072521</v>
      </c>
    </row>
    <row r="165" spans="1:8" ht="12.75" outlineLevel="2">
      <c r="A165" s="106" t="s">
        <v>797</v>
      </c>
      <c r="B165" s="46" t="s">
        <v>817</v>
      </c>
      <c r="C165" s="46" t="s">
        <v>818</v>
      </c>
      <c r="D165" s="46">
        <v>4211</v>
      </c>
      <c r="E165" s="46" t="s">
        <v>312</v>
      </c>
      <c r="F165" s="47">
        <v>354.24</v>
      </c>
      <c r="G165" s="48">
        <f t="shared" si="6"/>
        <v>0.0003228973783018975</v>
      </c>
      <c r="H165" s="107">
        <f t="shared" si="7"/>
        <v>61.11678812913527</v>
      </c>
    </row>
    <row r="166" spans="1:8" ht="12.75" outlineLevel="2">
      <c r="A166" s="106" t="s">
        <v>797</v>
      </c>
      <c r="B166" s="46" t="s">
        <v>817</v>
      </c>
      <c r="C166" s="46" t="s">
        <v>818</v>
      </c>
      <c r="D166" s="46" t="s">
        <v>297</v>
      </c>
      <c r="E166" s="46" t="s">
        <v>298</v>
      </c>
      <c r="F166" s="47">
        <v>655.09</v>
      </c>
      <c r="G166" s="48">
        <f t="shared" si="6"/>
        <v>0.0005971286233959745</v>
      </c>
      <c r="H166" s="107">
        <f t="shared" si="7"/>
        <v>113.02223559032075</v>
      </c>
    </row>
    <row r="167" spans="1:8" ht="12.75" outlineLevel="2">
      <c r="A167" s="106" t="s">
        <v>797</v>
      </c>
      <c r="B167" s="46" t="s">
        <v>817</v>
      </c>
      <c r="C167" s="46" t="s">
        <v>818</v>
      </c>
      <c r="D167" s="46" t="s">
        <v>750</v>
      </c>
      <c r="E167" s="46" t="s">
        <v>748</v>
      </c>
      <c r="F167" s="47">
        <v>63.58</v>
      </c>
      <c r="G167" s="48">
        <f t="shared" si="6"/>
        <v>5.795453735443383E-05</v>
      </c>
      <c r="H167" s="107">
        <f t="shared" si="7"/>
        <v>10.969414490883075</v>
      </c>
    </row>
    <row r="168" spans="1:8" ht="12.75" outlineLevel="2">
      <c r="A168" s="106" t="s">
        <v>797</v>
      </c>
      <c r="B168" s="46" t="s">
        <v>817</v>
      </c>
      <c r="C168" s="46" t="s">
        <v>818</v>
      </c>
      <c r="D168" s="46" t="s">
        <v>362</v>
      </c>
      <c r="E168" s="46" t="s">
        <v>748</v>
      </c>
      <c r="F168" s="47">
        <v>218.81</v>
      </c>
      <c r="G168" s="48">
        <f t="shared" si="6"/>
        <v>0.0001994500207380256</v>
      </c>
      <c r="H168" s="107">
        <f t="shared" si="7"/>
        <v>37.751141628658786</v>
      </c>
    </row>
    <row r="169" spans="1:8" ht="12.75" outlineLevel="2">
      <c r="A169" s="106" t="s">
        <v>797</v>
      </c>
      <c r="B169" s="46" t="s">
        <v>817</v>
      </c>
      <c r="C169" s="46" t="s">
        <v>818</v>
      </c>
      <c r="D169" s="46" t="s">
        <v>365</v>
      </c>
      <c r="E169" s="46" t="s">
        <v>748</v>
      </c>
      <c r="F169" s="47">
        <v>109.03</v>
      </c>
      <c r="G169" s="48">
        <f t="shared" si="6"/>
        <v>9.938318980424538E-05</v>
      </c>
      <c r="H169" s="107">
        <f t="shared" si="7"/>
        <v>18.810872317410848</v>
      </c>
    </row>
    <row r="170" spans="1:8" ht="12.75" outlineLevel="2">
      <c r="A170" s="106" t="s">
        <v>797</v>
      </c>
      <c r="B170" s="46" t="s">
        <v>817</v>
      </c>
      <c r="C170" s="46" t="s">
        <v>818</v>
      </c>
      <c r="D170" s="46" t="s">
        <v>614</v>
      </c>
      <c r="E170" s="46" t="s">
        <v>837</v>
      </c>
      <c r="F170" s="47">
        <v>101037.81</v>
      </c>
      <c r="G170" s="48">
        <f t="shared" si="6"/>
        <v>0.09209813673883593</v>
      </c>
      <c r="H170" s="107">
        <f t="shared" si="7"/>
        <v>17431.985170511023</v>
      </c>
    </row>
    <row r="171" spans="1:8" ht="12.75" outlineLevel="2">
      <c r="A171" s="106" t="s">
        <v>797</v>
      </c>
      <c r="B171" s="46" t="s">
        <v>817</v>
      </c>
      <c r="C171" s="46" t="s">
        <v>818</v>
      </c>
      <c r="D171" s="46" t="s">
        <v>616</v>
      </c>
      <c r="E171" s="46" t="s">
        <v>837</v>
      </c>
      <c r="F171" s="47">
        <v>20325.8</v>
      </c>
      <c r="G171" s="48">
        <f t="shared" si="6"/>
        <v>0.01852740382759911</v>
      </c>
      <c r="H171" s="107">
        <f t="shared" si="7"/>
        <v>3506.796556445285</v>
      </c>
    </row>
    <row r="172" spans="1:8" ht="12.75" outlineLevel="2">
      <c r="A172" s="106" t="s">
        <v>797</v>
      </c>
      <c r="B172" s="46" t="s">
        <v>817</v>
      </c>
      <c r="C172" s="46" t="s">
        <v>818</v>
      </c>
      <c r="D172" s="46" t="s">
        <v>617</v>
      </c>
      <c r="E172" s="46" t="s">
        <v>837</v>
      </c>
      <c r="F172" s="47">
        <v>28635.28</v>
      </c>
      <c r="G172" s="48">
        <f t="shared" si="6"/>
        <v>0.026101673551662034</v>
      </c>
      <c r="H172" s="107">
        <f t="shared" si="7"/>
        <v>4940.425532911203</v>
      </c>
    </row>
    <row r="173" spans="1:8" ht="12.75" outlineLevel="2">
      <c r="A173" s="106" t="s">
        <v>797</v>
      </c>
      <c r="B173" s="46" t="s">
        <v>817</v>
      </c>
      <c r="C173" s="46" t="s">
        <v>818</v>
      </c>
      <c r="D173" s="46" t="s">
        <v>618</v>
      </c>
      <c r="E173" s="46" t="s">
        <v>837</v>
      </c>
      <c r="F173" s="47">
        <v>301.24</v>
      </c>
      <c r="G173" s="48">
        <f t="shared" si="6"/>
        <v>0.0002745867384814352</v>
      </c>
      <c r="H173" s="107">
        <f t="shared" si="7"/>
        <v>51.972733897980774</v>
      </c>
    </row>
    <row r="174" spans="1:8" ht="12.75" outlineLevel="2">
      <c r="A174" s="106" t="s">
        <v>797</v>
      </c>
      <c r="B174" s="46" t="s">
        <v>817</v>
      </c>
      <c r="C174" s="46" t="s">
        <v>818</v>
      </c>
      <c r="D174" s="46" t="s">
        <v>621</v>
      </c>
      <c r="E174" s="46" t="s">
        <v>837</v>
      </c>
      <c r="F174" s="47">
        <v>477</v>
      </c>
      <c r="G174" s="48">
        <f t="shared" si="6"/>
        <v>0.00043479575838416073</v>
      </c>
      <c r="H174" s="107">
        <f t="shared" si="7"/>
        <v>82.29648808039047</v>
      </c>
    </row>
    <row r="175" spans="1:8" ht="12.75" outlineLevel="2">
      <c r="A175" s="106" t="s">
        <v>797</v>
      </c>
      <c r="B175" s="46" t="s">
        <v>817</v>
      </c>
      <c r="C175" s="46" t="s">
        <v>818</v>
      </c>
      <c r="D175" s="46" t="s">
        <v>622</v>
      </c>
      <c r="E175" s="46" t="s">
        <v>837</v>
      </c>
      <c r="F175" s="47">
        <v>3843.72</v>
      </c>
      <c r="G175" s="48">
        <f t="shared" si="6"/>
        <v>0.0035036334432208935</v>
      </c>
      <c r="H175" s="107">
        <f t="shared" si="7"/>
        <v>663.1544175353428</v>
      </c>
    </row>
    <row r="176" spans="1:8" ht="12.75" outlineLevel="2">
      <c r="A176" s="106" t="s">
        <v>797</v>
      </c>
      <c r="B176" s="46" t="s">
        <v>817</v>
      </c>
      <c r="C176" s="46" t="s">
        <v>818</v>
      </c>
      <c r="D176" s="46" t="s">
        <v>623</v>
      </c>
      <c r="E176" s="46" t="s">
        <v>837</v>
      </c>
      <c r="F176" s="47">
        <v>51679.42</v>
      </c>
      <c r="G176" s="48">
        <f t="shared" si="6"/>
        <v>0.04710690275000747</v>
      </c>
      <c r="H176" s="107">
        <f t="shared" si="7"/>
        <v>8916.215454992649</v>
      </c>
    </row>
    <row r="177" spans="1:8" ht="12.75" outlineLevel="2">
      <c r="A177" s="106" t="s">
        <v>797</v>
      </c>
      <c r="B177" s="46" t="s">
        <v>817</v>
      </c>
      <c r="C177" s="46" t="s">
        <v>818</v>
      </c>
      <c r="D177" s="46" t="s">
        <v>624</v>
      </c>
      <c r="E177" s="46" t="s">
        <v>837</v>
      </c>
      <c r="F177" s="47">
        <v>514.27</v>
      </c>
      <c r="G177" s="48">
        <f t="shared" si="6"/>
        <v>0.0004687681649145122</v>
      </c>
      <c r="H177" s="107">
        <f t="shared" si="7"/>
        <v>88.72665602746837</v>
      </c>
    </row>
    <row r="178" spans="1:8" ht="12.75" outlineLevel="2">
      <c r="A178" s="106" t="s">
        <v>797</v>
      </c>
      <c r="B178" s="46" t="s">
        <v>817</v>
      </c>
      <c r="C178" s="46" t="s">
        <v>818</v>
      </c>
      <c r="D178" s="46" t="s">
        <v>625</v>
      </c>
      <c r="E178" s="46" t="s">
        <v>837</v>
      </c>
      <c r="F178" s="47">
        <v>4274.94</v>
      </c>
      <c r="G178" s="48">
        <f t="shared" si="6"/>
        <v>0.0038966997470582473</v>
      </c>
      <c r="H178" s="107">
        <f t="shared" si="7"/>
        <v>737.552513111917</v>
      </c>
    </row>
    <row r="179" spans="1:8" ht="12.75" outlineLevel="2">
      <c r="A179" s="106" t="s">
        <v>797</v>
      </c>
      <c r="B179" s="46" t="s">
        <v>817</v>
      </c>
      <c r="C179" s="46" t="s">
        <v>818</v>
      </c>
      <c r="D179" s="46" t="s">
        <v>627</v>
      </c>
      <c r="E179" s="46" t="s">
        <v>837</v>
      </c>
      <c r="F179" s="47">
        <v>305.23</v>
      </c>
      <c r="G179" s="48">
        <f t="shared" si="6"/>
        <v>0.00027822370929056055</v>
      </c>
      <c r="H179" s="107">
        <f t="shared" si="7"/>
        <v>52.661125905194105</v>
      </c>
    </row>
    <row r="180" spans="1:8" ht="12.75" outlineLevel="2">
      <c r="A180" s="106" t="s">
        <v>797</v>
      </c>
      <c r="B180" s="46" t="s">
        <v>817</v>
      </c>
      <c r="C180" s="46" t="s">
        <v>818</v>
      </c>
      <c r="D180" s="46" t="s">
        <v>628</v>
      </c>
      <c r="E180" s="46" t="s">
        <v>837</v>
      </c>
      <c r="F180" s="47">
        <v>3836.21</v>
      </c>
      <c r="G180" s="48">
        <f t="shared" si="6"/>
        <v>0.0034967879167104848</v>
      </c>
      <c r="H180" s="107">
        <f t="shared" si="7"/>
        <v>661.8587223037207</v>
      </c>
    </row>
    <row r="181" spans="1:8" ht="12.75" outlineLevel="2">
      <c r="A181" s="106" t="s">
        <v>797</v>
      </c>
      <c r="B181" s="46" t="s">
        <v>817</v>
      </c>
      <c r="C181" s="46" t="s">
        <v>818</v>
      </c>
      <c r="D181" s="46">
        <v>2620</v>
      </c>
      <c r="E181" s="46" t="s">
        <v>599</v>
      </c>
      <c r="F181" s="47">
        <v>400</v>
      </c>
      <c r="G181" s="48">
        <f t="shared" si="6"/>
        <v>0.00036460860241858343</v>
      </c>
      <c r="H181" s="107">
        <f t="shared" si="7"/>
        <v>69.01173004644905</v>
      </c>
    </row>
    <row r="182" spans="1:8" ht="12.75" outlineLevel="2">
      <c r="A182" s="106" t="s">
        <v>797</v>
      </c>
      <c r="B182" s="46" t="s">
        <v>817</v>
      </c>
      <c r="C182" s="46" t="s">
        <v>818</v>
      </c>
      <c r="D182" s="46">
        <v>804212</v>
      </c>
      <c r="E182" s="46" t="s">
        <v>604</v>
      </c>
      <c r="F182" s="47">
        <v>249.7</v>
      </c>
      <c r="G182" s="48">
        <f t="shared" si="6"/>
        <v>0.0002276069200598007</v>
      </c>
      <c r="H182" s="107">
        <f t="shared" si="7"/>
        <v>43.080572481495814</v>
      </c>
    </row>
    <row r="183" spans="1:8" ht="12.75" outlineLevel="2">
      <c r="A183" s="106" t="s">
        <v>797</v>
      </c>
      <c r="B183" s="46" t="s">
        <v>817</v>
      </c>
      <c r="C183" s="46" t="s">
        <v>818</v>
      </c>
      <c r="D183" s="46" t="s">
        <v>772</v>
      </c>
      <c r="E183" s="46" t="s">
        <v>555</v>
      </c>
      <c r="F183" s="47">
        <v>163</v>
      </c>
      <c r="G183" s="48">
        <f t="shared" si="6"/>
        <v>0.00014857800548557276</v>
      </c>
      <c r="H183" s="107">
        <f t="shared" si="7"/>
        <v>28.122279993927986</v>
      </c>
    </row>
    <row r="184" spans="1:8" ht="12.75" outlineLevel="2">
      <c r="A184" s="106" t="s">
        <v>797</v>
      </c>
      <c r="B184" s="46" t="s">
        <v>817</v>
      </c>
      <c r="C184" s="46" t="s">
        <v>818</v>
      </c>
      <c r="D184" s="46" t="s">
        <v>564</v>
      </c>
      <c r="E184" s="46" t="s">
        <v>555</v>
      </c>
      <c r="F184" s="47">
        <v>82</v>
      </c>
      <c r="G184" s="48">
        <f t="shared" si="6"/>
        <v>7.47447634958096E-05</v>
      </c>
      <c r="H184" s="107">
        <f t="shared" si="7"/>
        <v>14.147404659522053</v>
      </c>
    </row>
    <row r="185" spans="1:8" ht="12.75" outlineLevel="2">
      <c r="A185" s="106" t="s">
        <v>797</v>
      </c>
      <c r="B185" s="46" t="s">
        <v>817</v>
      </c>
      <c r="C185" s="46" t="s">
        <v>818</v>
      </c>
      <c r="D185" s="46" t="s">
        <v>772</v>
      </c>
      <c r="E185" s="46" t="s">
        <v>555</v>
      </c>
      <c r="F185" s="47">
        <v>2376.33</v>
      </c>
      <c r="G185" s="48">
        <f t="shared" si="6"/>
        <v>0.002166075900463381</v>
      </c>
      <c r="H185" s="107">
        <f t="shared" si="7"/>
        <v>409.9866111531956</v>
      </c>
    </row>
    <row r="186" spans="1:8" ht="12.75" outlineLevel="2">
      <c r="A186" s="106" t="s">
        <v>797</v>
      </c>
      <c r="B186" s="46" t="s">
        <v>817</v>
      </c>
      <c r="C186" s="46" t="s">
        <v>818</v>
      </c>
      <c r="D186" s="46" t="s">
        <v>398</v>
      </c>
      <c r="E186" s="46" t="s">
        <v>555</v>
      </c>
      <c r="F186" s="47">
        <v>2068.96</v>
      </c>
      <c r="G186" s="48">
        <f t="shared" si="6"/>
        <v>0.001885901535149881</v>
      </c>
      <c r="H186" s="107">
        <f t="shared" si="7"/>
        <v>356.95627249225305</v>
      </c>
    </row>
    <row r="187" spans="1:8" ht="12.75" outlineLevel="2">
      <c r="A187" s="106" t="s">
        <v>797</v>
      </c>
      <c r="B187" s="46" t="s">
        <v>817</v>
      </c>
      <c r="C187" s="46" t="s">
        <v>818</v>
      </c>
      <c r="D187" s="46" t="s">
        <v>424</v>
      </c>
      <c r="E187" s="46" t="s">
        <v>555</v>
      </c>
      <c r="F187" s="47">
        <v>31.64</v>
      </c>
      <c r="G187" s="48">
        <f t="shared" si="6"/>
        <v>2.884054045130995E-05</v>
      </c>
      <c r="H187" s="107">
        <f t="shared" si="7"/>
        <v>5.45882784667412</v>
      </c>
    </row>
    <row r="188" spans="1:8" ht="12.75" outlineLevel="2">
      <c r="A188" s="106" t="s">
        <v>797</v>
      </c>
      <c r="B188" s="46" t="s">
        <v>817</v>
      </c>
      <c r="C188" s="46" t="s">
        <v>818</v>
      </c>
      <c r="D188" s="46" t="s">
        <v>564</v>
      </c>
      <c r="E188" s="46" t="s">
        <v>555</v>
      </c>
      <c r="F188" s="47">
        <v>639.04</v>
      </c>
      <c r="G188" s="48">
        <f t="shared" si="6"/>
        <v>0.0005824987032239288</v>
      </c>
      <c r="H188" s="107">
        <f t="shared" si="7"/>
        <v>110.25313992220698</v>
      </c>
    </row>
    <row r="189" spans="1:8" ht="12.75" outlineLevel="2">
      <c r="A189" s="106" t="s">
        <v>797</v>
      </c>
      <c r="B189" s="46" t="s">
        <v>817</v>
      </c>
      <c r="C189" s="46" t="s">
        <v>818</v>
      </c>
      <c r="D189" s="46" t="s">
        <v>370</v>
      </c>
      <c r="E189" s="46" t="s">
        <v>371</v>
      </c>
      <c r="F189" s="47">
        <v>187.91</v>
      </c>
      <c r="G189" s="48">
        <f t="shared" si="6"/>
        <v>0.00017128400620119004</v>
      </c>
      <c r="H189" s="107">
        <f t="shared" si="7"/>
        <v>32.4199854825706</v>
      </c>
    </row>
    <row r="190" spans="1:8" ht="12.75" outlineLevel="2">
      <c r="A190" s="106" t="s">
        <v>797</v>
      </c>
      <c r="B190" s="46" t="s">
        <v>817</v>
      </c>
      <c r="C190" s="46" t="s">
        <v>818</v>
      </c>
      <c r="D190" s="46" t="s">
        <v>410</v>
      </c>
      <c r="E190" s="46" t="s">
        <v>371</v>
      </c>
      <c r="F190" s="47">
        <v>46.42</v>
      </c>
      <c r="G190" s="48">
        <f t="shared" si="6"/>
        <v>4.231282831067661E-05</v>
      </c>
      <c r="H190" s="107">
        <f t="shared" si="7"/>
        <v>8.008811271890412</v>
      </c>
    </row>
    <row r="191" spans="1:8" ht="12.75" outlineLevel="2">
      <c r="A191" s="106" t="s">
        <v>797</v>
      </c>
      <c r="B191" s="46" t="s">
        <v>817</v>
      </c>
      <c r="C191" s="46" t="s">
        <v>818</v>
      </c>
      <c r="D191" s="46" t="s">
        <v>526</v>
      </c>
      <c r="E191" s="46" t="s">
        <v>527</v>
      </c>
      <c r="F191" s="47">
        <v>1273.5</v>
      </c>
      <c r="G191" s="48">
        <f t="shared" si="6"/>
        <v>0.001160822637950165</v>
      </c>
      <c r="H191" s="107">
        <f t="shared" si="7"/>
        <v>219.71609553538215</v>
      </c>
    </row>
    <row r="192" spans="1:8" ht="12.75" outlineLevel="2">
      <c r="A192" s="106" t="s">
        <v>797</v>
      </c>
      <c r="B192" s="46" t="s">
        <v>817</v>
      </c>
      <c r="C192" s="46" t="s">
        <v>818</v>
      </c>
      <c r="D192" s="46" t="s">
        <v>526</v>
      </c>
      <c r="E192" s="46" t="s">
        <v>527</v>
      </c>
      <c r="F192" s="47">
        <v>1945.56</v>
      </c>
      <c r="G192" s="48">
        <f t="shared" si="6"/>
        <v>0.0017734197813037479</v>
      </c>
      <c r="H192" s="107">
        <f t="shared" si="7"/>
        <v>335.66615377292345</v>
      </c>
    </row>
    <row r="193" spans="1:8" ht="12.75" outlineLevel="2">
      <c r="A193" s="106" t="s">
        <v>797</v>
      </c>
      <c r="B193" s="46" t="s">
        <v>817</v>
      </c>
      <c r="C193" s="46" t="s">
        <v>818</v>
      </c>
      <c r="D193" s="46" t="s">
        <v>409</v>
      </c>
      <c r="E193" s="46" t="s">
        <v>527</v>
      </c>
      <c r="F193" s="47">
        <v>335.84</v>
      </c>
      <c r="G193" s="48">
        <f t="shared" si="6"/>
        <v>0.0003061253825906426</v>
      </c>
      <c r="H193" s="107">
        <f t="shared" si="7"/>
        <v>57.94224854699861</v>
      </c>
    </row>
    <row r="194" spans="1:8" ht="12.75" outlineLevel="2">
      <c r="A194" s="106" t="s">
        <v>797</v>
      </c>
      <c r="B194" s="46" t="s">
        <v>817</v>
      </c>
      <c r="C194" s="46" t="s">
        <v>818</v>
      </c>
      <c r="D194" s="46" t="s">
        <v>431</v>
      </c>
      <c r="E194" s="46" t="s">
        <v>527</v>
      </c>
      <c r="F194" s="47">
        <v>11.59</v>
      </c>
      <c r="G194" s="48">
        <f aca="true" t="shared" si="8" ref="G194:G257">F194/$F$526</f>
        <v>1.0564534255078454E-05</v>
      </c>
      <c r="H194" s="107">
        <f aca="true" t="shared" si="9" ref="H194:H257">G194*$H$526</f>
        <v>1.999614878095861</v>
      </c>
    </row>
    <row r="195" spans="1:8" ht="12.75" outlineLevel="2">
      <c r="A195" s="106" t="s">
        <v>797</v>
      </c>
      <c r="B195" s="46" t="s">
        <v>817</v>
      </c>
      <c r="C195" s="46" t="s">
        <v>818</v>
      </c>
      <c r="D195" s="46" t="s">
        <v>395</v>
      </c>
      <c r="E195" s="46" t="s">
        <v>396</v>
      </c>
      <c r="F195" s="47">
        <v>32.3</v>
      </c>
      <c r="G195" s="48">
        <f t="shared" si="8"/>
        <v>2.944214464530061E-05</v>
      </c>
      <c r="H195" s="107">
        <f t="shared" si="9"/>
        <v>5.57269720125076</v>
      </c>
    </row>
    <row r="196" spans="1:8" ht="12.75" outlineLevel="2">
      <c r="A196" s="106" t="s">
        <v>797</v>
      </c>
      <c r="B196" s="46" t="s">
        <v>817</v>
      </c>
      <c r="C196" s="46" t="s">
        <v>818</v>
      </c>
      <c r="D196" s="46" t="s">
        <v>421</v>
      </c>
      <c r="E196" s="46" t="s">
        <v>396</v>
      </c>
      <c r="F196" s="47">
        <v>32.3</v>
      </c>
      <c r="G196" s="48">
        <f t="shared" si="8"/>
        <v>2.944214464530061E-05</v>
      </c>
      <c r="H196" s="107">
        <f t="shared" si="9"/>
        <v>5.57269720125076</v>
      </c>
    </row>
    <row r="197" spans="1:8" ht="12.75" outlineLevel="2">
      <c r="A197" s="106" t="s">
        <v>797</v>
      </c>
      <c r="B197" s="46" t="s">
        <v>817</v>
      </c>
      <c r="C197" s="46" t="s">
        <v>818</v>
      </c>
      <c r="D197" s="46">
        <v>803788</v>
      </c>
      <c r="E197" s="46" t="s">
        <v>318</v>
      </c>
      <c r="F197" s="47">
        <v>2267.2</v>
      </c>
      <c r="G197" s="48">
        <f t="shared" si="8"/>
        <v>0.0020666015585085306</v>
      </c>
      <c r="H197" s="107">
        <f t="shared" si="9"/>
        <v>391.1584859032731</v>
      </c>
    </row>
    <row r="198" spans="1:8" ht="12.75" outlineLevel="2">
      <c r="A198" s="106" t="s">
        <v>797</v>
      </c>
      <c r="B198" s="46" t="s">
        <v>817</v>
      </c>
      <c r="C198" s="46" t="s">
        <v>818</v>
      </c>
      <c r="D198" s="46">
        <v>804993</v>
      </c>
      <c r="E198" s="46" t="s">
        <v>611</v>
      </c>
      <c r="F198" s="47">
        <v>249.65</v>
      </c>
      <c r="G198" s="48">
        <f t="shared" si="8"/>
        <v>0.0002275613439844984</v>
      </c>
      <c r="H198" s="107">
        <f t="shared" si="9"/>
        <v>43.07194601524001</v>
      </c>
    </row>
    <row r="199" spans="1:8" ht="12.75" outlineLevel="2">
      <c r="A199" s="106" t="s">
        <v>797</v>
      </c>
      <c r="B199" s="46" t="s">
        <v>817</v>
      </c>
      <c r="C199" s="46" t="s">
        <v>818</v>
      </c>
      <c r="D199" s="46">
        <v>804662</v>
      </c>
      <c r="E199" s="46" t="s">
        <v>605</v>
      </c>
      <c r="F199" s="47">
        <v>505.6</v>
      </c>
      <c r="G199" s="48">
        <f t="shared" si="8"/>
        <v>0.00046086527345708946</v>
      </c>
      <c r="H199" s="107">
        <f t="shared" si="9"/>
        <v>87.23082677871159</v>
      </c>
    </row>
    <row r="200" spans="1:8" ht="12.75" outlineLevel="2">
      <c r="A200" s="106" t="s">
        <v>797</v>
      </c>
      <c r="B200" s="46" t="s">
        <v>817</v>
      </c>
      <c r="C200" s="46" t="s">
        <v>818</v>
      </c>
      <c r="D200" s="46">
        <v>901000</v>
      </c>
      <c r="E200" s="46" t="s">
        <v>836</v>
      </c>
      <c r="F200" s="47">
        <v>12872.41</v>
      </c>
      <c r="G200" s="48">
        <f t="shared" si="8"/>
        <v>0.011733478549647494</v>
      </c>
      <c r="H200" s="107">
        <f t="shared" si="9"/>
        <v>2220.868209918028</v>
      </c>
    </row>
    <row r="201" spans="1:8" ht="12.75" outlineLevel="2">
      <c r="A201" s="106" t="s">
        <v>797</v>
      </c>
      <c r="B201" s="46" t="s">
        <v>817</v>
      </c>
      <c r="C201" s="46" t="s">
        <v>818</v>
      </c>
      <c r="D201" s="46">
        <v>901000</v>
      </c>
      <c r="E201" s="46" t="s">
        <v>836</v>
      </c>
      <c r="F201" s="47">
        <v>21.71</v>
      </c>
      <c r="G201" s="48">
        <f t="shared" si="8"/>
        <v>1.9789131896268616E-05</v>
      </c>
      <c r="H201" s="107">
        <f t="shared" si="9"/>
        <v>3.7456116482710216</v>
      </c>
    </row>
    <row r="202" spans="1:8" ht="12.75" outlineLevel="2">
      <c r="A202" s="106" t="s">
        <v>797</v>
      </c>
      <c r="B202" s="46" t="s">
        <v>817</v>
      </c>
      <c r="C202" s="46" t="s">
        <v>818</v>
      </c>
      <c r="D202" s="46">
        <v>901000</v>
      </c>
      <c r="E202" s="46" t="s">
        <v>836</v>
      </c>
      <c r="F202" s="47">
        <v>13.09</v>
      </c>
      <c r="G202" s="48">
        <f t="shared" si="8"/>
        <v>1.1931816514148142E-05</v>
      </c>
      <c r="H202" s="107">
        <f t="shared" si="9"/>
        <v>2.2584088657700447</v>
      </c>
    </row>
    <row r="203" spans="1:8" ht="12.75" outlineLevel="2">
      <c r="A203" s="106" t="s">
        <v>797</v>
      </c>
      <c r="B203" s="46" t="s">
        <v>817</v>
      </c>
      <c r="C203" s="46" t="s">
        <v>818</v>
      </c>
      <c r="D203" s="46">
        <v>905130</v>
      </c>
      <c r="E203" s="46" t="s">
        <v>669</v>
      </c>
      <c r="F203" s="47">
        <v>11.39</v>
      </c>
      <c r="G203" s="48">
        <f t="shared" si="8"/>
        <v>1.0382229953869163E-05</v>
      </c>
      <c r="H203" s="107">
        <f t="shared" si="9"/>
        <v>1.9651090130726365</v>
      </c>
    </row>
    <row r="204" spans="1:8" ht="12.75" outlineLevel="2">
      <c r="A204" s="106" t="s">
        <v>797</v>
      </c>
      <c r="B204" s="46" t="s">
        <v>817</v>
      </c>
      <c r="C204" s="46" t="s">
        <v>818</v>
      </c>
      <c r="D204" s="46">
        <v>1901</v>
      </c>
      <c r="E204" s="46" t="s">
        <v>802</v>
      </c>
      <c r="F204" s="47">
        <v>8119.48</v>
      </c>
      <c r="G204" s="48">
        <f t="shared" si="8"/>
        <v>0.007401080637914099</v>
      </c>
      <c r="H204" s="107">
        <f t="shared" si="9"/>
        <v>1400.8484046938552</v>
      </c>
    </row>
    <row r="205" spans="1:8" ht="12.75" outlineLevel="2">
      <c r="A205" s="106" t="s">
        <v>797</v>
      </c>
      <c r="B205" s="46" t="s">
        <v>817</v>
      </c>
      <c r="C205" s="46" t="s">
        <v>818</v>
      </c>
      <c r="D205" s="46" t="s">
        <v>456</v>
      </c>
      <c r="E205" s="46" t="s">
        <v>457</v>
      </c>
      <c r="F205" s="47">
        <v>7570.62</v>
      </c>
      <c r="G205" s="48">
        <f t="shared" si="8"/>
        <v>0.00690078294410544</v>
      </c>
      <c r="H205" s="107">
        <f t="shared" si="9"/>
        <v>1306.15395931062</v>
      </c>
    </row>
    <row r="206" spans="1:8" ht="12.75" outlineLevel="2">
      <c r="A206" s="106" t="s">
        <v>797</v>
      </c>
      <c r="B206" s="46" t="s">
        <v>817</v>
      </c>
      <c r="C206" s="46" t="s">
        <v>818</v>
      </c>
      <c r="D206" s="46" t="s">
        <v>372</v>
      </c>
      <c r="E206" s="46" t="s">
        <v>373</v>
      </c>
      <c r="F206" s="47">
        <v>249.82</v>
      </c>
      <c r="G206" s="48">
        <f t="shared" si="8"/>
        <v>0.0002277163026405263</v>
      </c>
      <c r="H206" s="107">
        <f t="shared" si="9"/>
        <v>43.10127600050975</v>
      </c>
    </row>
    <row r="207" spans="1:8" ht="12.75" outlineLevel="2">
      <c r="A207" s="106" t="s">
        <v>797</v>
      </c>
      <c r="B207" s="46" t="s">
        <v>817</v>
      </c>
      <c r="C207" s="46" t="s">
        <v>818</v>
      </c>
      <c r="D207" s="46" t="s">
        <v>390</v>
      </c>
      <c r="E207" s="46" t="s">
        <v>373</v>
      </c>
      <c r="F207" s="47">
        <v>32.04</v>
      </c>
      <c r="G207" s="48">
        <f t="shared" si="8"/>
        <v>2.9205149053728533E-05</v>
      </c>
      <c r="H207" s="107">
        <f t="shared" si="9"/>
        <v>5.527839576720568</v>
      </c>
    </row>
    <row r="208" spans="1:8" ht="12.75" outlineLevel="2">
      <c r="A208" s="106" t="s">
        <v>797</v>
      </c>
      <c r="B208" s="46" t="s">
        <v>817</v>
      </c>
      <c r="C208" s="46" t="s">
        <v>818</v>
      </c>
      <c r="D208" s="46" t="s">
        <v>411</v>
      </c>
      <c r="E208" s="46" t="s">
        <v>373</v>
      </c>
      <c r="F208" s="47">
        <v>40.13</v>
      </c>
      <c r="G208" s="48">
        <f t="shared" si="8"/>
        <v>3.657935803764438E-05</v>
      </c>
      <c r="H208" s="107">
        <f t="shared" si="9"/>
        <v>6.92360181691</v>
      </c>
    </row>
    <row r="209" spans="1:8" ht="12.75" outlineLevel="2">
      <c r="A209" s="106" t="s">
        <v>797</v>
      </c>
      <c r="B209" s="46" t="s">
        <v>817</v>
      </c>
      <c r="C209" s="46" t="s">
        <v>818</v>
      </c>
      <c r="D209" s="46" t="s">
        <v>432</v>
      </c>
      <c r="E209" s="46" t="s">
        <v>373</v>
      </c>
      <c r="F209" s="47">
        <v>9.53</v>
      </c>
      <c r="G209" s="48">
        <f t="shared" si="8"/>
        <v>8.68679995262275E-06</v>
      </c>
      <c r="H209" s="107">
        <f t="shared" si="9"/>
        <v>1.6442044683566484</v>
      </c>
    </row>
    <row r="210" spans="1:8" ht="12.75" outlineLevel="2">
      <c r="A210" s="106" t="s">
        <v>797</v>
      </c>
      <c r="B210" s="46" t="s">
        <v>817</v>
      </c>
      <c r="C210" s="46" t="s">
        <v>818</v>
      </c>
      <c r="D210" s="46">
        <v>804569</v>
      </c>
      <c r="E210" s="46" t="s">
        <v>324</v>
      </c>
      <c r="F210" s="47">
        <v>6.77</v>
      </c>
      <c r="G210" s="48">
        <f t="shared" si="8"/>
        <v>6.171000595934524E-06</v>
      </c>
      <c r="H210" s="107">
        <f t="shared" si="9"/>
        <v>1.16802353103615</v>
      </c>
    </row>
    <row r="211" spans="1:8" ht="12.75" outlineLevel="2">
      <c r="A211" s="106" t="s">
        <v>797</v>
      </c>
      <c r="B211" s="46" t="s">
        <v>817</v>
      </c>
      <c r="C211" s="46" t="s">
        <v>818</v>
      </c>
      <c r="D211" s="46" t="s">
        <v>514</v>
      </c>
      <c r="E211" s="46" t="s">
        <v>515</v>
      </c>
      <c r="F211" s="47">
        <v>139.39</v>
      </c>
      <c r="G211" s="48">
        <f t="shared" si="8"/>
        <v>0.00012705698272781586</v>
      </c>
      <c r="H211" s="107">
        <f t="shared" si="9"/>
        <v>24.04886262793633</v>
      </c>
    </row>
    <row r="212" spans="1:8" ht="12.75" outlineLevel="2">
      <c r="A212" s="106" t="s">
        <v>797</v>
      </c>
      <c r="B212" s="46" t="s">
        <v>817</v>
      </c>
      <c r="C212" s="46" t="s">
        <v>818</v>
      </c>
      <c r="D212" s="46" t="s">
        <v>547</v>
      </c>
      <c r="E212" s="46" t="s">
        <v>534</v>
      </c>
      <c r="F212" s="47">
        <v>396.62</v>
      </c>
      <c r="G212" s="48">
        <f t="shared" si="8"/>
        <v>0.0003615276597281464</v>
      </c>
      <c r="H212" s="107">
        <f t="shared" si="9"/>
        <v>68.42858092755655</v>
      </c>
    </row>
    <row r="213" spans="1:8" ht="12.75" outlineLevel="2">
      <c r="A213" s="106" t="s">
        <v>797</v>
      </c>
      <c r="B213" s="46" t="s">
        <v>817</v>
      </c>
      <c r="C213" s="46" t="s">
        <v>818</v>
      </c>
      <c r="D213" s="46" t="s">
        <v>557</v>
      </c>
      <c r="E213" s="46" t="s">
        <v>534</v>
      </c>
      <c r="F213" s="47">
        <v>21.52</v>
      </c>
      <c r="G213" s="48">
        <f t="shared" si="8"/>
        <v>1.9615942810119788E-05</v>
      </c>
      <c r="H213" s="107">
        <f t="shared" si="9"/>
        <v>3.7128310764989583</v>
      </c>
    </row>
    <row r="214" spans="1:8" ht="12.75" outlineLevel="2">
      <c r="A214" s="106" t="s">
        <v>797</v>
      </c>
      <c r="B214" s="46" t="s">
        <v>817</v>
      </c>
      <c r="C214" s="46" t="s">
        <v>818</v>
      </c>
      <c r="D214" s="46" t="s">
        <v>375</v>
      </c>
      <c r="E214" s="46" t="s">
        <v>534</v>
      </c>
      <c r="F214" s="47">
        <v>669.81</v>
      </c>
      <c r="G214" s="48">
        <f t="shared" si="8"/>
        <v>0.0006105462199649784</v>
      </c>
      <c r="H214" s="107">
        <f t="shared" si="9"/>
        <v>115.56186725603008</v>
      </c>
    </row>
    <row r="215" spans="1:8" ht="12.75" outlineLevel="2">
      <c r="A215" s="106" t="s">
        <v>797</v>
      </c>
      <c r="B215" s="46" t="s">
        <v>817</v>
      </c>
      <c r="C215" s="46" t="s">
        <v>818</v>
      </c>
      <c r="D215" s="46" t="s">
        <v>392</v>
      </c>
      <c r="E215" s="46" t="s">
        <v>534</v>
      </c>
      <c r="F215" s="47">
        <v>218.62</v>
      </c>
      <c r="G215" s="48">
        <f t="shared" si="8"/>
        <v>0.00019927683165187678</v>
      </c>
      <c r="H215" s="107">
        <f t="shared" si="9"/>
        <v>37.71836105688673</v>
      </c>
    </row>
    <row r="216" spans="1:8" ht="12.75" outlineLevel="2">
      <c r="A216" s="106" t="s">
        <v>797</v>
      </c>
      <c r="B216" s="46" t="s">
        <v>817</v>
      </c>
      <c r="C216" s="46" t="s">
        <v>818</v>
      </c>
      <c r="D216" s="46" t="s">
        <v>547</v>
      </c>
      <c r="E216" s="46" t="s">
        <v>534</v>
      </c>
      <c r="F216" s="47">
        <v>389.29</v>
      </c>
      <c r="G216" s="48">
        <f t="shared" si="8"/>
        <v>0.0003548462070888259</v>
      </c>
      <c r="H216" s="107">
        <f t="shared" si="9"/>
        <v>67.16394097445537</v>
      </c>
    </row>
    <row r="217" spans="1:8" ht="12.75" outlineLevel="2">
      <c r="A217" s="106" t="s">
        <v>797</v>
      </c>
      <c r="B217" s="46" t="s">
        <v>817</v>
      </c>
      <c r="C217" s="46" t="s">
        <v>818</v>
      </c>
      <c r="D217" s="46" t="s">
        <v>557</v>
      </c>
      <c r="E217" s="46" t="s">
        <v>534</v>
      </c>
      <c r="F217" s="47">
        <v>275.87</v>
      </c>
      <c r="G217" s="48">
        <f t="shared" si="8"/>
        <v>0.0002514614378730365</v>
      </c>
      <c r="H217" s="107">
        <f t="shared" si="9"/>
        <v>47.59566491978474</v>
      </c>
    </row>
    <row r="218" spans="1:8" ht="12.75" outlineLevel="2">
      <c r="A218" s="106" t="s">
        <v>797</v>
      </c>
      <c r="B218" s="46" t="s">
        <v>817</v>
      </c>
      <c r="C218" s="46" t="s">
        <v>818</v>
      </c>
      <c r="D218" s="46" t="s">
        <v>452</v>
      </c>
      <c r="E218" s="46" t="s">
        <v>534</v>
      </c>
      <c r="F218" s="47">
        <v>147.6</v>
      </c>
      <c r="G218" s="48">
        <f t="shared" si="8"/>
        <v>0.00013454057429245728</v>
      </c>
      <c r="H218" s="107">
        <f t="shared" si="9"/>
        <v>25.465328387139696</v>
      </c>
    </row>
    <row r="219" spans="1:8" ht="12.75" outlineLevel="2">
      <c r="A219" s="106" t="s">
        <v>797</v>
      </c>
      <c r="B219" s="46" t="s">
        <v>817</v>
      </c>
      <c r="C219" s="46" t="s">
        <v>818</v>
      </c>
      <c r="D219" s="46" t="s">
        <v>465</v>
      </c>
      <c r="E219" s="46" t="s">
        <v>534</v>
      </c>
      <c r="F219" s="47">
        <v>87.99</v>
      </c>
      <c r="G219" s="48">
        <f t="shared" si="8"/>
        <v>8.020477731702789E-05</v>
      </c>
      <c r="H219" s="107">
        <f t="shared" si="9"/>
        <v>15.180855316967628</v>
      </c>
    </row>
    <row r="220" spans="1:8" ht="12.75" outlineLevel="2">
      <c r="A220" s="106" t="s">
        <v>797</v>
      </c>
      <c r="B220" s="46" t="s">
        <v>817</v>
      </c>
      <c r="C220" s="46" t="s">
        <v>818</v>
      </c>
      <c r="D220" s="46" t="s">
        <v>840</v>
      </c>
      <c r="E220" s="46" t="s">
        <v>841</v>
      </c>
      <c r="F220" s="47">
        <v>3395</v>
      </c>
      <c r="G220" s="48">
        <f t="shared" si="8"/>
        <v>0.003094615513027727</v>
      </c>
      <c r="H220" s="107">
        <f t="shared" si="9"/>
        <v>585.7370587692362</v>
      </c>
    </row>
    <row r="221" spans="1:8" ht="12.75" outlineLevel="2">
      <c r="A221" s="106" t="s">
        <v>797</v>
      </c>
      <c r="B221" s="46" t="s">
        <v>817</v>
      </c>
      <c r="C221" s="46" t="s">
        <v>818</v>
      </c>
      <c r="D221" s="46" t="s">
        <v>620</v>
      </c>
      <c r="E221" s="46" t="s">
        <v>841</v>
      </c>
      <c r="F221" s="47">
        <v>239.4</v>
      </c>
      <c r="G221" s="48">
        <f t="shared" si="8"/>
        <v>0.0002182182485475222</v>
      </c>
      <c r="H221" s="107">
        <f t="shared" si="9"/>
        <v>41.30352043279975</v>
      </c>
    </row>
    <row r="222" spans="1:8" ht="12.75" outlineLevel="2">
      <c r="A222" s="106" t="s">
        <v>797</v>
      </c>
      <c r="B222" s="46" t="s">
        <v>817</v>
      </c>
      <c r="C222" s="46" t="s">
        <v>818</v>
      </c>
      <c r="D222" s="46" t="s">
        <v>626</v>
      </c>
      <c r="E222" s="46" t="s">
        <v>841</v>
      </c>
      <c r="F222" s="47">
        <v>2909.7</v>
      </c>
      <c r="G222" s="48">
        <f t="shared" si="8"/>
        <v>0.00265225412614338</v>
      </c>
      <c r="H222" s="107">
        <f t="shared" si="9"/>
        <v>502.0085772903819</v>
      </c>
    </row>
    <row r="223" spans="1:8" ht="12.75" outlineLevel="2">
      <c r="A223" s="106" t="s">
        <v>797</v>
      </c>
      <c r="B223" s="46" t="s">
        <v>817</v>
      </c>
      <c r="C223" s="46" t="s">
        <v>818</v>
      </c>
      <c r="D223" s="46" t="s">
        <v>369</v>
      </c>
      <c r="E223" s="46" t="s">
        <v>841</v>
      </c>
      <c r="F223" s="47">
        <v>13.67</v>
      </c>
      <c r="G223" s="48">
        <f t="shared" si="8"/>
        <v>1.2460498987655089E-05</v>
      </c>
      <c r="H223" s="107">
        <f t="shared" si="9"/>
        <v>2.358475874337396</v>
      </c>
    </row>
    <row r="224" spans="1:8" ht="12.75" outlineLevel="2">
      <c r="A224" s="106" t="s">
        <v>797</v>
      </c>
      <c r="B224" s="46" t="s">
        <v>817</v>
      </c>
      <c r="C224" s="46" t="s">
        <v>818</v>
      </c>
      <c r="D224" s="46" t="s">
        <v>842</v>
      </c>
      <c r="E224" s="46" t="s">
        <v>843</v>
      </c>
      <c r="F224" s="47">
        <v>324.74</v>
      </c>
      <c r="G224" s="48">
        <f t="shared" si="8"/>
        <v>0.00029600749387352697</v>
      </c>
      <c r="H224" s="107">
        <f t="shared" si="9"/>
        <v>56.027173038209654</v>
      </c>
    </row>
    <row r="225" spans="1:8" ht="12.75" outlineLevel="2">
      <c r="A225" s="106" t="s">
        <v>797</v>
      </c>
      <c r="B225" s="46" t="s">
        <v>817</v>
      </c>
      <c r="C225" s="46" t="s">
        <v>818</v>
      </c>
      <c r="D225" s="46" t="s">
        <v>842</v>
      </c>
      <c r="E225" s="46" t="s">
        <v>843</v>
      </c>
      <c r="F225" s="47">
        <v>9884</v>
      </c>
      <c r="G225" s="48">
        <f t="shared" si="8"/>
        <v>0.009009478565763196</v>
      </c>
      <c r="H225" s="107">
        <f t="shared" si="9"/>
        <v>1705.2798494477559</v>
      </c>
    </row>
    <row r="226" spans="1:8" ht="12.75" outlineLevel="2">
      <c r="A226" s="106" t="s">
        <v>797</v>
      </c>
      <c r="B226" s="46" t="s">
        <v>817</v>
      </c>
      <c r="C226" s="46" t="s">
        <v>818</v>
      </c>
      <c r="D226" s="46" t="s">
        <v>591</v>
      </c>
      <c r="E226" s="46" t="s">
        <v>592</v>
      </c>
      <c r="F226" s="47">
        <v>830.24</v>
      </c>
      <c r="G226" s="48">
        <f t="shared" si="8"/>
        <v>0.0007567816151800117</v>
      </c>
      <c r="H226" s="107">
        <f t="shared" si="9"/>
        <v>143.24074688440962</v>
      </c>
    </row>
    <row r="227" spans="1:8" ht="12.75" outlineLevel="2">
      <c r="A227" s="106" t="s">
        <v>797</v>
      </c>
      <c r="B227" s="46" t="s">
        <v>817</v>
      </c>
      <c r="C227" s="46" t="s">
        <v>818</v>
      </c>
      <c r="D227" s="46" t="s">
        <v>591</v>
      </c>
      <c r="E227" s="46" t="s">
        <v>592</v>
      </c>
      <c r="F227" s="47">
        <v>197.96</v>
      </c>
      <c r="G227" s="48">
        <f t="shared" si="8"/>
        <v>0.00018044479733695694</v>
      </c>
      <c r="H227" s="107">
        <f t="shared" si="9"/>
        <v>34.15390519998763</v>
      </c>
    </row>
    <row r="228" spans="1:8" ht="12.75" outlineLevel="2">
      <c r="A228" s="106" t="s">
        <v>797</v>
      </c>
      <c r="B228" s="46" t="s">
        <v>817</v>
      </c>
      <c r="C228" s="46" t="s">
        <v>818</v>
      </c>
      <c r="D228" s="46" t="s">
        <v>770</v>
      </c>
      <c r="E228" s="46" t="s">
        <v>559</v>
      </c>
      <c r="F228" s="47">
        <v>398.25</v>
      </c>
      <c r="G228" s="48">
        <f t="shared" si="8"/>
        <v>0.00036301343978300215</v>
      </c>
      <c r="H228" s="107">
        <f t="shared" si="9"/>
        <v>68.70980372749582</v>
      </c>
    </row>
    <row r="229" spans="1:8" ht="12.75" outlineLevel="2">
      <c r="A229" s="106" t="s">
        <v>797</v>
      </c>
      <c r="B229" s="46" t="s">
        <v>817</v>
      </c>
      <c r="C229" s="46" t="s">
        <v>818</v>
      </c>
      <c r="D229" s="46" t="s">
        <v>752</v>
      </c>
      <c r="E229" s="46" t="s">
        <v>559</v>
      </c>
      <c r="F229" s="47">
        <v>22.56</v>
      </c>
      <c r="G229" s="48">
        <f t="shared" si="8"/>
        <v>2.0563925176408106E-05</v>
      </c>
      <c r="H229" s="107">
        <f t="shared" si="9"/>
        <v>3.892261574619726</v>
      </c>
    </row>
    <row r="230" spans="1:8" ht="12.75" outlineLevel="2">
      <c r="A230" s="106" t="s">
        <v>797</v>
      </c>
      <c r="B230" s="46" t="s">
        <v>817</v>
      </c>
      <c r="C230" s="46" t="s">
        <v>818</v>
      </c>
      <c r="D230" s="46" t="s">
        <v>752</v>
      </c>
      <c r="E230" s="46" t="s">
        <v>559</v>
      </c>
      <c r="F230" s="47">
        <v>59.85</v>
      </c>
      <c r="G230" s="48">
        <f t="shared" si="8"/>
        <v>5.455456213688055E-05</v>
      </c>
      <c r="H230" s="107">
        <f t="shared" si="9"/>
        <v>10.325880108199938</v>
      </c>
    </row>
    <row r="231" spans="1:8" ht="12.75" outlineLevel="2">
      <c r="A231" s="106" t="s">
        <v>797</v>
      </c>
      <c r="B231" s="46" t="s">
        <v>817</v>
      </c>
      <c r="C231" s="46" t="s">
        <v>818</v>
      </c>
      <c r="D231" s="46" t="s">
        <v>558</v>
      </c>
      <c r="E231" s="46" t="s">
        <v>559</v>
      </c>
      <c r="F231" s="47">
        <v>520</v>
      </c>
      <c r="G231" s="48">
        <f t="shared" si="8"/>
        <v>0.00047399118314415847</v>
      </c>
      <c r="H231" s="107">
        <f t="shared" si="9"/>
        <v>89.71524906038375</v>
      </c>
    </row>
    <row r="232" spans="1:8" ht="12.75" outlineLevel="2">
      <c r="A232" s="106" t="s">
        <v>797</v>
      </c>
      <c r="B232" s="46" t="s">
        <v>817</v>
      </c>
      <c r="C232" s="46" t="s">
        <v>818</v>
      </c>
      <c r="D232" s="46" t="s">
        <v>589</v>
      </c>
      <c r="E232" s="46" t="s">
        <v>559</v>
      </c>
      <c r="F232" s="47">
        <v>19.11</v>
      </c>
      <c r="G232" s="48">
        <f t="shared" si="8"/>
        <v>1.7419175980547823E-05</v>
      </c>
      <c r="H232" s="107">
        <f t="shared" si="9"/>
        <v>3.2970354029691027</v>
      </c>
    </row>
    <row r="233" spans="1:8" ht="12.75" outlineLevel="2">
      <c r="A233" s="106" t="s">
        <v>797</v>
      </c>
      <c r="B233" s="46" t="s">
        <v>817</v>
      </c>
      <c r="C233" s="46" t="s">
        <v>818</v>
      </c>
      <c r="D233" s="46" t="s">
        <v>590</v>
      </c>
      <c r="E233" s="46" t="s">
        <v>559</v>
      </c>
      <c r="F233" s="47">
        <v>28.67</v>
      </c>
      <c r="G233" s="48">
        <f t="shared" si="8"/>
        <v>2.613332157835197E-05</v>
      </c>
      <c r="H233" s="107">
        <f t="shared" si="9"/>
        <v>4.946415751079235</v>
      </c>
    </row>
    <row r="234" spans="1:8" ht="12.75" outlineLevel="2">
      <c r="A234" s="106" t="s">
        <v>797</v>
      </c>
      <c r="B234" s="46" t="s">
        <v>817</v>
      </c>
      <c r="C234" s="46" t="s">
        <v>818</v>
      </c>
      <c r="D234" s="46" t="s">
        <v>770</v>
      </c>
      <c r="E234" s="46" t="s">
        <v>559</v>
      </c>
      <c r="F234" s="47">
        <v>208.42</v>
      </c>
      <c r="G234" s="48">
        <f t="shared" si="8"/>
        <v>0.0001899793122902029</v>
      </c>
      <c r="H234" s="107">
        <f t="shared" si="9"/>
        <v>35.958561940702275</v>
      </c>
    </row>
    <row r="235" spans="1:8" ht="12.75" outlineLevel="2">
      <c r="A235" s="106" t="s">
        <v>797</v>
      </c>
      <c r="B235" s="46" t="s">
        <v>817</v>
      </c>
      <c r="C235" s="46" t="s">
        <v>818</v>
      </c>
      <c r="D235" s="46" t="s">
        <v>389</v>
      </c>
      <c r="E235" s="46" t="s">
        <v>559</v>
      </c>
      <c r="F235" s="47">
        <v>15.13</v>
      </c>
      <c r="G235" s="48">
        <f t="shared" si="8"/>
        <v>1.3791320386482919E-05</v>
      </c>
      <c r="H235" s="107">
        <f t="shared" si="9"/>
        <v>2.610368689006935</v>
      </c>
    </row>
    <row r="236" spans="1:8" ht="12.75" outlineLevel="2">
      <c r="A236" s="106" t="s">
        <v>797</v>
      </c>
      <c r="B236" s="46" t="s">
        <v>817</v>
      </c>
      <c r="C236" s="46" t="s">
        <v>818</v>
      </c>
      <c r="D236" s="46" t="s">
        <v>391</v>
      </c>
      <c r="E236" s="46" t="s">
        <v>559</v>
      </c>
      <c r="F236" s="47">
        <v>22.59</v>
      </c>
      <c r="G236" s="48">
        <f t="shared" si="8"/>
        <v>2.05912708215895E-05</v>
      </c>
      <c r="H236" s="107">
        <f t="shared" si="9"/>
        <v>3.8974374543732098</v>
      </c>
    </row>
    <row r="237" spans="1:8" ht="12.75" outlineLevel="2">
      <c r="A237" s="106" t="s">
        <v>797</v>
      </c>
      <c r="B237" s="46" t="s">
        <v>817</v>
      </c>
      <c r="C237" s="46" t="s">
        <v>818</v>
      </c>
      <c r="D237" s="46" t="s">
        <v>752</v>
      </c>
      <c r="E237" s="46" t="s">
        <v>559</v>
      </c>
      <c r="F237" s="47">
        <v>286.87</v>
      </c>
      <c r="G237" s="48">
        <f t="shared" si="8"/>
        <v>0.0002614881744395476</v>
      </c>
      <c r="H237" s="107">
        <f t="shared" si="9"/>
        <v>49.493487496062095</v>
      </c>
    </row>
    <row r="238" spans="1:8" ht="12.75" outlineLevel="2">
      <c r="A238" s="106" t="s">
        <v>797</v>
      </c>
      <c r="B238" s="46" t="s">
        <v>817</v>
      </c>
      <c r="C238" s="46" t="s">
        <v>818</v>
      </c>
      <c r="D238" s="46" t="s">
        <v>430</v>
      </c>
      <c r="E238" s="46" t="s">
        <v>559</v>
      </c>
      <c r="F238" s="47">
        <v>1.92</v>
      </c>
      <c r="G238" s="48">
        <f t="shared" si="8"/>
        <v>1.7501212916092003E-06</v>
      </c>
      <c r="H238" s="107">
        <f t="shared" si="9"/>
        <v>0.3312563042229554</v>
      </c>
    </row>
    <row r="239" spans="1:8" ht="12.75" outlineLevel="2">
      <c r="A239" s="106" t="s">
        <v>797</v>
      </c>
      <c r="B239" s="46" t="s">
        <v>817</v>
      </c>
      <c r="C239" s="46" t="s">
        <v>818</v>
      </c>
      <c r="D239" s="46" t="s">
        <v>558</v>
      </c>
      <c r="E239" s="46" t="s">
        <v>559</v>
      </c>
      <c r="F239" s="47">
        <v>110.4</v>
      </c>
      <c r="G239" s="48">
        <f t="shared" si="8"/>
        <v>0.00010063197426752903</v>
      </c>
      <c r="H239" s="107">
        <f t="shared" si="9"/>
        <v>19.047237492819935</v>
      </c>
    </row>
    <row r="240" spans="1:8" ht="12.75" outlineLevel="2">
      <c r="A240" s="106" t="s">
        <v>797</v>
      </c>
      <c r="B240" s="46" t="s">
        <v>817</v>
      </c>
      <c r="C240" s="46" t="s">
        <v>818</v>
      </c>
      <c r="D240" s="46" t="s">
        <v>435</v>
      </c>
      <c r="E240" s="46" t="s">
        <v>559</v>
      </c>
      <c r="F240" s="47">
        <v>7.72</v>
      </c>
      <c r="G240" s="48">
        <f t="shared" si="8"/>
        <v>7.03694602667866E-06</v>
      </c>
      <c r="H240" s="107">
        <f t="shared" si="9"/>
        <v>1.3319263898964664</v>
      </c>
    </row>
    <row r="241" spans="1:8" ht="12.75" outlineLevel="2">
      <c r="A241" s="106" t="s">
        <v>797</v>
      </c>
      <c r="B241" s="46" t="s">
        <v>817</v>
      </c>
      <c r="C241" s="46" t="s">
        <v>818</v>
      </c>
      <c r="D241" s="46" t="s">
        <v>443</v>
      </c>
      <c r="E241" s="46" t="s">
        <v>559</v>
      </c>
      <c r="F241" s="47">
        <v>6.97</v>
      </c>
      <c r="G241" s="48">
        <f t="shared" si="8"/>
        <v>6.353304897143816E-06</v>
      </c>
      <c r="H241" s="107">
        <f t="shared" si="9"/>
        <v>1.2025293960593746</v>
      </c>
    </row>
    <row r="242" spans="1:8" ht="12.75" outlineLevel="2">
      <c r="A242" s="106" t="s">
        <v>797</v>
      </c>
      <c r="B242" s="46" t="s">
        <v>817</v>
      </c>
      <c r="C242" s="46" t="s">
        <v>818</v>
      </c>
      <c r="D242" s="46" t="s">
        <v>589</v>
      </c>
      <c r="E242" s="46" t="s">
        <v>559</v>
      </c>
      <c r="F242" s="47">
        <v>12</v>
      </c>
      <c r="G242" s="48">
        <f t="shared" si="8"/>
        <v>1.0938258072557503E-05</v>
      </c>
      <c r="H242" s="107">
        <f t="shared" si="9"/>
        <v>2.0703519013934715</v>
      </c>
    </row>
    <row r="243" spans="1:8" ht="12.75" outlineLevel="2">
      <c r="A243" s="106" t="s">
        <v>797</v>
      </c>
      <c r="B243" s="46" t="s">
        <v>817</v>
      </c>
      <c r="C243" s="46" t="s">
        <v>818</v>
      </c>
      <c r="D243" s="46" t="s">
        <v>451</v>
      </c>
      <c r="E243" s="46" t="s">
        <v>559</v>
      </c>
      <c r="F243" s="47">
        <v>18.75</v>
      </c>
      <c r="G243" s="48">
        <f t="shared" si="8"/>
        <v>1.70910282383711E-05</v>
      </c>
      <c r="H243" s="107">
        <f t="shared" si="9"/>
        <v>3.2349248459272992</v>
      </c>
    </row>
    <row r="244" spans="1:8" ht="12.75" outlineLevel="2">
      <c r="A244" s="106" t="s">
        <v>797</v>
      </c>
      <c r="B244" s="46" t="s">
        <v>817</v>
      </c>
      <c r="C244" s="46" t="s">
        <v>818</v>
      </c>
      <c r="D244" s="46" t="s">
        <v>590</v>
      </c>
      <c r="E244" s="46" t="s">
        <v>559</v>
      </c>
      <c r="F244" s="47">
        <v>34.77</v>
      </c>
      <c r="G244" s="48">
        <f t="shared" si="8"/>
        <v>3.1693602765235365E-05</v>
      </c>
      <c r="H244" s="107">
        <f t="shared" si="9"/>
        <v>5.998844634287583</v>
      </c>
    </row>
    <row r="245" spans="1:8" ht="12.75" outlineLevel="2">
      <c r="A245" s="106" t="s">
        <v>797</v>
      </c>
      <c r="B245" s="46" t="s">
        <v>817</v>
      </c>
      <c r="C245" s="46" t="s">
        <v>818</v>
      </c>
      <c r="D245" s="46" t="s">
        <v>771</v>
      </c>
      <c r="E245" s="46" t="s">
        <v>549</v>
      </c>
      <c r="F245" s="47">
        <v>157.73</v>
      </c>
      <c r="G245" s="48">
        <f t="shared" si="8"/>
        <v>0.0001437742871487079</v>
      </c>
      <c r="H245" s="107">
        <f t="shared" si="9"/>
        <v>27.21305045056602</v>
      </c>
    </row>
    <row r="246" spans="1:8" ht="12.75" outlineLevel="2">
      <c r="A246" s="106" t="s">
        <v>797</v>
      </c>
      <c r="B246" s="46" t="s">
        <v>817</v>
      </c>
      <c r="C246" s="46" t="s">
        <v>818</v>
      </c>
      <c r="D246" s="46" t="s">
        <v>548</v>
      </c>
      <c r="E246" s="46" t="s">
        <v>549</v>
      </c>
      <c r="F246" s="47">
        <v>265.33</v>
      </c>
      <c r="G246" s="48">
        <f t="shared" si="8"/>
        <v>0.00024185400119930685</v>
      </c>
      <c r="H246" s="107">
        <f t="shared" si="9"/>
        <v>45.77720583306081</v>
      </c>
    </row>
    <row r="247" spans="1:8" ht="12.75" outlineLevel="2">
      <c r="A247" s="106" t="s">
        <v>797</v>
      </c>
      <c r="B247" s="46" t="s">
        <v>817</v>
      </c>
      <c r="C247" s="46" t="s">
        <v>818</v>
      </c>
      <c r="D247" s="46" t="s">
        <v>566</v>
      </c>
      <c r="E247" s="46" t="s">
        <v>549</v>
      </c>
      <c r="F247" s="47">
        <v>3057.67</v>
      </c>
      <c r="G247" s="48">
        <f t="shared" si="8"/>
        <v>0.002787131963393075</v>
      </c>
      <c r="H247" s="107">
        <f t="shared" si="9"/>
        <v>527.5377415278145</v>
      </c>
    </row>
    <row r="248" spans="1:8" ht="12.75" outlineLevel="2">
      <c r="A248" s="106" t="s">
        <v>797</v>
      </c>
      <c r="B248" s="46" t="s">
        <v>817</v>
      </c>
      <c r="C248" s="46" t="s">
        <v>818</v>
      </c>
      <c r="D248" s="46" t="s">
        <v>571</v>
      </c>
      <c r="E248" s="46" t="s">
        <v>549</v>
      </c>
      <c r="F248" s="47">
        <v>647.93</v>
      </c>
      <c r="G248" s="48">
        <f t="shared" si="8"/>
        <v>0.0005906021294126818</v>
      </c>
      <c r="H248" s="107">
        <f t="shared" si="9"/>
        <v>111.7869256224893</v>
      </c>
    </row>
    <row r="249" spans="1:8" ht="12.75" outlineLevel="2">
      <c r="A249" s="106" t="s">
        <v>797</v>
      </c>
      <c r="B249" s="46" t="s">
        <v>817</v>
      </c>
      <c r="C249" s="46" t="s">
        <v>818</v>
      </c>
      <c r="D249" s="46" t="s">
        <v>771</v>
      </c>
      <c r="E249" s="46" t="s">
        <v>549</v>
      </c>
      <c r="F249" s="47">
        <v>99.86</v>
      </c>
      <c r="G249" s="48">
        <f t="shared" si="8"/>
        <v>9.102453759379935E-05</v>
      </c>
      <c r="H249" s="107">
        <f t="shared" si="9"/>
        <v>17.228778406096</v>
      </c>
    </row>
    <row r="250" spans="1:8" ht="12.75" outlineLevel="2">
      <c r="A250" s="106" t="s">
        <v>797</v>
      </c>
      <c r="B250" s="46" t="s">
        <v>817</v>
      </c>
      <c r="C250" s="46" t="s">
        <v>818</v>
      </c>
      <c r="D250" s="46" t="s">
        <v>548</v>
      </c>
      <c r="E250" s="46" t="s">
        <v>549</v>
      </c>
      <c r="F250" s="47">
        <v>165.15</v>
      </c>
      <c r="G250" s="48">
        <f t="shared" si="8"/>
        <v>0.00015053777672357265</v>
      </c>
      <c r="H250" s="107">
        <f t="shared" si="9"/>
        <v>28.49321804292765</v>
      </c>
    </row>
    <row r="251" spans="1:8" ht="12.75" outlineLevel="2">
      <c r="A251" s="106" t="s">
        <v>797</v>
      </c>
      <c r="B251" s="46" t="s">
        <v>817</v>
      </c>
      <c r="C251" s="46" t="s">
        <v>818</v>
      </c>
      <c r="D251" s="46" t="s">
        <v>434</v>
      </c>
      <c r="E251" s="46" t="s">
        <v>549</v>
      </c>
      <c r="F251" s="47">
        <v>20.94</v>
      </c>
      <c r="G251" s="48">
        <f t="shared" si="8"/>
        <v>1.9087260336612845E-05</v>
      </c>
      <c r="H251" s="107">
        <f t="shared" si="9"/>
        <v>3.6127640679316078</v>
      </c>
    </row>
    <row r="252" spans="1:8" ht="12.75" outlineLevel="2">
      <c r="A252" s="106" t="s">
        <v>797</v>
      </c>
      <c r="B252" s="46" t="s">
        <v>817</v>
      </c>
      <c r="C252" s="46" t="s">
        <v>818</v>
      </c>
      <c r="D252" s="46" t="s">
        <v>566</v>
      </c>
      <c r="E252" s="46" t="s">
        <v>549</v>
      </c>
      <c r="F252" s="47">
        <v>67.22</v>
      </c>
      <c r="G252" s="48">
        <f t="shared" si="8"/>
        <v>6.127247563644294E-05</v>
      </c>
      <c r="H252" s="107">
        <f t="shared" si="9"/>
        <v>11.597421234305761</v>
      </c>
    </row>
    <row r="253" spans="1:8" ht="12.75" outlineLevel="2">
      <c r="A253" s="106" t="s">
        <v>797</v>
      </c>
      <c r="B253" s="46" t="s">
        <v>817</v>
      </c>
      <c r="C253" s="46" t="s">
        <v>818</v>
      </c>
      <c r="D253" s="46" t="s">
        <v>571</v>
      </c>
      <c r="E253" s="46" t="s">
        <v>549</v>
      </c>
      <c r="F253" s="47">
        <v>9</v>
      </c>
      <c r="G253" s="48">
        <f t="shared" si="8"/>
        <v>8.203693554418128E-06</v>
      </c>
      <c r="H253" s="107">
        <f t="shared" si="9"/>
        <v>1.5527639260451036</v>
      </c>
    </row>
    <row r="254" spans="1:8" ht="12.75" outlineLevel="2">
      <c r="A254" s="106" t="s">
        <v>797</v>
      </c>
      <c r="B254" s="46" t="s">
        <v>817</v>
      </c>
      <c r="C254" s="46" t="s">
        <v>818</v>
      </c>
      <c r="D254" s="46" t="s">
        <v>713</v>
      </c>
      <c r="E254" s="46" t="s">
        <v>714</v>
      </c>
      <c r="F254" s="47">
        <v>52.5</v>
      </c>
      <c r="G254" s="48">
        <f t="shared" si="8"/>
        <v>4.785487906743907E-05</v>
      </c>
      <c r="H254" s="107">
        <f t="shared" si="9"/>
        <v>9.057789568596437</v>
      </c>
    </row>
    <row r="255" spans="1:8" ht="12.75" outlineLevel="2">
      <c r="A255" s="106" t="s">
        <v>797</v>
      </c>
      <c r="B255" s="46" t="s">
        <v>817</v>
      </c>
      <c r="C255" s="46" t="s">
        <v>818</v>
      </c>
      <c r="D255" s="46" t="s">
        <v>713</v>
      </c>
      <c r="E255" s="46" t="s">
        <v>714</v>
      </c>
      <c r="F255" s="47">
        <v>367.26</v>
      </c>
      <c r="G255" s="48">
        <f t="shared" si="8"/>
        <v>0.00033476538831062237</v>
      </c>
      <c r="H255" s="107">
        <f t="shared" si="9"/>
        <v>63.363119942147186</v>
      </c>
    </row>
    <row r="256" spans="1:8" ht="12.75" outlineLevel="2">
      <c r="A256" s="106" t="s">
        <v>797</v>
      </c>
      <c r="B256" s="46" t="s">
        <v>817</v>
      </c>
      <c r="C256" s="46" t="s">
        <v>818</v>
      </c>
      <c r="D256" s="46" t="s">
        <v>796</v>
      </c>
      <c r="E256" s="46" t="s">
        <v>714</v>
      </c>
      <c r="F256" s="47">
        <v>434.64</v>
      </c>
      <c r="G256" s="48">
        <f t="shared" si="8"/>
        <v>0.00039618370738803274</v>
      </c>
      <c r="H256" s="107">
        <f t="shared" si="9"/>
        <v>74.98814586847152</v>
      </c>
    </row>
    <row r="257" spans="1:8" ht="12.75" outlineLevel="2">
      <c r="A257" s="106" t="s">
        <v>797</v>
      </c>
      <c r="B257" s="46" t="s">
        <v>817</v>
      </c>
      <c r="C257" s="46" t="s">
        <v>818</v>
      </c>
      <c r="D257" s="46" t="s">
        <v>713</v>
      </c>
      <c r="E257" s="46" t="s">
        <v>714</v>
      </c>
      <c r="F257" s="47">
        <v>44.69</v>
      </c>
      <c r="G257" s="48">
        <f t="shared" si="8"/>
        <v>4.073589610521623E-05</v>
      </c>
      <c r="H257" s="107">
        <f t="shared" si="9"/>
        <v>7.7103355394395185</v>
      </c>
    </row>
    <row r="258" spans="1:8" ht="12.75" outlineLevel="2">
      <c r="A258" s="106" t="s">
        <v>797</v>
      </c>
      <c r="B258" s="46" t="s">
        <v>817</v>
      </c>
      <c r="C258" s="46" t="s">
        <v>818</v>
      </c>
      <c r="D258" s="46" t="s">
        <v>796</v>
      </c>
      <c r="E258" s="46" t="s">
        <v>714</v>
      </c>
      <c r="F258" s="47">
        <v>3</v>
      </c>
      <c r="G258" s="48">
        <f aca="true" t="shared" si="10" ref="G258:G321">F258/$F$526</f>
        <v>2.7345645181393758E-06</v>
      </c>
      <c r="H258" s="107">
        <f aca="true" t="shared" si="11" ref="H258:H321">G258*$H$526</f>
        <v>0.5175879753483679</v>
      </c>
    </row>
    <row r="259" spans="1:8" ht="12.75" outlineLevel="2">
      <c r="A259" s="106" t="s">
        <v>797</v>
      </c>
      <c r="B259" s="46" t="s">
        <v>817</v>
      </c>
      <c r="C259" s="46" t="s">
        <v>818</v>
      </c>
      <c r="D259" s="46" t="s">
        <v>711</v>
      </c>
      <c r="E259" s="46" t="s">
        <v>712</v>
      </c>
      <c r="F259" s="47">
        <v>18.23</v>
      </c>
      <c r="G259" s="48">
        <f t="shared" si="10"/>
        <v>1.661703705522694E-05</v>
      </c>
      <c r="H259" s="107">
        <f t="shared" si="11"/>
        <v>3.145209596866915</v>
      </c>
    </row>
    <row r="260" spans="1:8" ht="12.75" outlineLevel="2">
      <c r="A260" s="106" t="s">
        <v>797</v>
      </c>
      <c r="B260" s="46" t="s">
        <v>817</v>
      </c>
      <c r="C260" s="46" t="s">
        <v>818</v>
      </c>
      <c r="D260" s="46" t="s">
        <v>711</v>
      </c>
      <c r="E260" s="46" t="s">
        <v>712</v>
      </c>
      <c r="F260" s="47">
        <v>1197.41</v>
      </c>
      <c r="G260" s="48">
        <f t="shared" si="10"/>
        <v>0.00109146496655509</v>
      </c>
      <c r="H260" s="107">
        <f t="shared" si="11"/>
        <v>206.58833918729636</v>
      </c>
    </row>
    <row r="261" spans="1:8" ht="12.75" outlineLevel="2">
      <c r="A261" s="106" t="s">
        <v>797</v>
      </c>
      <c r="B261" s="46" t="s">
        <v>817</v>
      </c>
      <c r="C261" s="46" t="s">
        <v>818</v>
      </c>
      <c r="D261" s="46" t="s">
        <v>458</v>
      </c>
      <c r="E261" s="46" t="s">
        <v>712</v>
      </c>
      <c r="F261" s="47">
        <v>17.56</v>
      </c>
      <c r="G261" s="48">
        <f t="shared" si="10"/>
        <v>1.600631764617581E-05</v>
      </c>
      <c r="H261" s="107">
        <f t="shared" si="11"/>
        <v>3.0296149490391127</v>
      </c>
    </row>
    <row r="262" spans="1:8" ht="12.75" outlineLevel="2">
      <c r="A262" s="106" t="s">
        <v>797</v>
      </c>
      <c r="B262" s="46" t="s">
        <v>817</v>
      </c>
      <c r="C262" s="46" t="s">
        <v>818</v>
      </c>
      <c r="D262" s="46" t="s">
        <v>711</v>
      </c>
      <c r="E262" s="46" t="s">
        <v>712</v>
      </c>
      <c r="F262" s="47">
        <v>0.28</v>
      </c>
      <c r="G262" s="48">
        <f t="shared" si="10"/>
        <v>2.5522602169300843E-07</v>
      </c>
      <c r="H262" s="107">
        <f t="shared" si="11"/>
        <v>0.048308211032514335</v>
      </c>
    </row>
    <row r="263" spans="1:8" ht="12.75" outlineLevel="2">
      <c r="A263" s="106" t="s">
        <v>797</v>
      </c>
      <c r="B263" s="46" t="s">
        <v>817</v>
      </c>
      <c r="C263" s="46" t="s">
        <v>818</v>
      </c>
      <c r="D263" s="46">
        <v>1032</v>
      </c>
      <c r="E263" s="46" t="s">
        <v>301</v>
      </c>
      <c r="F263" s="47">
        <v>700.48</v>
      </c>
      <c r="G263" s="48">
        <f t="shared" si="10"/>
        <v>0.0006385025845554234</v>
      </c>
      <c r="H263" s="107">
        <f t="shared" si="11"/>
        <v>120.85334165734157</v>
      </c>
    </row>
    <row r="264" spans="1:8" ht="12.75" outlineLevel="2">
      <c r="A264" s="106" t="s">
        <v>797</v>
      </c>
      <c r="B264" s="46" t="s">
        <v>817</v>
      </c>
      <c r="C264" s="46" t="s">
        <v>818</v>
      </c>
      <c r="D264" s="46">
        <v>1061</v>
      </c>
      <c r="E264" s="46" t="s">
        <v>302</v>
      </c>
      <c r="F264" s="47">
        <v>467.31</v>
      </c>
      <c r="G264" s="48">
        <f t="shared" si="10"/>
        <v>0.0004259631149905706</v>
      </c>
      <c r="H264" s="107">
        <f t="shared" si="11"/>
        <v>80.62467892001526</v>
      </c>
    </row>
    <row r="265" spans="1:8" ht="12.75" outlineLevel="2">
      <c r="A265" s="106" t="s">
        <v>797</v>
      </c>
      <c r="B265" s="46" t="s">
        <v>817</v>
      </c>
      <c r="C265" s="46" t="s">
        <v>818</v>
      </c>
      <c r="D265" s="46" t="s">
        <v>619</v>
      </c>
      <c r="E265" s="46" t="s">
        <v>578</v>
      </c>
      <c r="F265" s="47">
        <v>16.5</v>
      </c>
      <c r="G265" s="48">
        <f t="shared" si="10"/>
        <v>1.5040104849766566E-05</v>
      </c>
      <c r="H265" s="107">
        <f t="shared" si="11"/>
        <v>2.8467338644160227</v>
      </c>
    </row>
    <row r="266" spans="1:8" ht="12.75" outlineLevel="2">
      <c r="A266" s="106" t="s">
        <v>797</v>
      </c>
      <c r="B266" s="46" t="s">
        <v>817</v>
      </c>
      <c r="C266" s="46" t="s">
        <v>818</v>
      </c>
      <c r="D266" s="46" t="s">
        <v>579</v>
      </c>
      <c r="E266" s="46" t="s">
        <v>578</v>
      </c>
      <c r="F266" s="47">
        <v>2006</v>
      </c>
      <c r="G266" s="48">
        <f t="shared" si="10"/>
        <v>0.001828512141129196</v>
      </c>
      <c r="H266" s="107">
        <f t="shared" si="11"/>
        <v>346.09382618294194</v>
      </c>
    </row>
    <row r="267" spans="1:8" ht="12.75" outlineLevel="2">
      <c r="A267" s="106" t="s">
        <v>797</v>
      </c>
      <c r="B267" s="46" t="s">
        <v>817</v>
      </c>
      <c r="C267" s="46" t="s">
        <v>818</v>
      </c>
      <c r="D267" s="46" t="s">
        <v>364</v>
      </c>
      <c r="E267" s="46" t="s">
        <v>578</v>
      </c>
      <c r="F267" s="47">
        <v>505.9</v>
      </c>
      <c r="G267" s="48">
        <f t="shared" si="10"/>
        <v>0.0004611387299089034</v>
      </c>
      <c r="H267" s="107">
        <f t="shared" si="11"/>
        <v>87.28258557624642</v>
      </c>
    </row>
    <row r="268" spans="1:8" ht="12.75" outlineLevel="2">
      <c r="A268" s="106" t="s">
        <v>797</v>
      </c>
      <c r="B268" s="46" t="s">
        <v>817</v>
      </c>
      <c r="C268" s="46" t="s">
        <v>818</v>
      </c>
      <c r="D268" s="46" t="s">
        <v>579</v>
      </c>
      <c r="E268" s="46" t="s">
        <v>578</v>
      </c>
      <c r="F268" s="47">
        <v>388.78</v>
      </c>
      <c r="G268" s="48">
        <f t="shared" si="10"/>
        <v>0.0003543813311207421</v>
      </c>
      <c r="H268" s="107">
        <f t="shared" si="11"/>
        <v>67.07595101864614</v>
      </c>
    </row>
    <row r="269" spans="1:8" ht="12.75" outlineLevel="2">
      <c r="A269" s="106" t="s">
        <v>797</v>
      </c>
      <c r="B269" s="46" t="s">
        <v>817</v>
      </c>
      <c r="C269" s="46" t="s">
        <v>818</v>
      </c>
      <c r="D269" s="46" t="s">
        <v>367</v>
      </c>
      <c r="E269" s="46" t="s">
        <v>578</v>
      </c>
      <c r="F269" s="47">
        <v>14.93</v>
      </c>
      <c r="G269" s="48">
        <f t="shared" si="10"/>
        <v>1.3609016085273626E-05</v>
      </c>
      <c r="H269" s="107">
        <f t="shared" si="11"/>
        <v>2.5758628239837105</v>
      </c>
    </row>
    <row r="270" spans="1:8" ht="12.75" outlineLevel="2">
      <c r="A270" s="106" t="s">
        <v>797</v>
      </c>
      <c r="B270" s="46" t="s">
        <v>817</v>
      </c>
      <c r="C270" s="46" t="s">
        <v>818</v>
      </c>
      <c r="D270" s="46" t="s">
        <v>368</v>
      </c>
      <c r="E270" s="46" t="s">
        <v>578</v>
      </c>
      <c r="F270" s="47">
        <v>150.02</v>
      </c>
      <c r="G270" s="48">
        <f t="shared" si="10"/>
        <v>0.00013674645633708973</v>
      </c>
      <c r="H270" s="107">
        <f t="shared" si="11"/>
        <v>25.882849353920715</v>
      </c>
    </row>
    <row r="271" spans="1:8" ht="12.75" outlineLevel="2">
      <c r="A271" s="106" t="s">
        <v>797</v>
      </c>
      <c r="B271" s="46" t="s">
        <v>817</v>
      </c>
      <c r="C271" s="46" t="s">
        <v>818</v>
      </c>
      <c r="D271" s="46">
        <v>804874</v>
      </c>
      <c r="E271" s="46" t="s">
        <v>353</v>
      </c>
      <c r="F271" s="47">
        <v>38.62</v>
      </c>
      <c r="G271" s="48">
        <f t="shared" si="10"/>
        <v>3.520296056351423E-05</v>
      </c>
      <c r="H271" s="107">
        <f t="shared" si="11"/>
        <v>6.663082535984654</v>
      </c>
    </row>
    <row r="272" spans="1:8" ht="12.75" outlineLevel="2">
      <c r="A272" s="106" t="s">
        <v>797</v>
      </c>
      <c r="B272" s="46" t="s">
        <v>817</v>
      </c>
      <c r="C272" s="46" t="s">
        <v>818</v>
      </c>
      <c r="D272" s="46" t="s">
        <v>719</v>
      </c>
      <c r="E272" s="46" t="s">
        <v>720</v>
      </c>
      <c r="F272" s="47">
        <v>13.83</v>
      </c>
      <c r="G272" s="48">
        <f t="shared" si="10"/>
        <v>1.2606342428622522E-05</v>
      </c>
      <c r="H272" s="107">
        <f t="shared" si="11"/>
        <v>2.3860805663559757</v>
      </c>
    </row>
    <row r="273" spans="1:8" ht="12.75" outlineLevel="2">
      <c r="A273" s="106" t="s">
        <v>797</v>
      </c>
      <c r="B273" s="46" t="s">
        <v>817</v>
      </c>
      <c r="C273" s="46" t="s">
        <v>818</v>
      </c>
      <c r="D273" s="46" t="s">
        <v>380</v>
      </c>
      <c r="E273" s="46" t="s">
        <v>381</v>
      </c>
      <c r="F273" s="47">
        <v>14.82</v>
      </c>
      <c r="G273" s="48">
        <f t="shared" si="10"/>
        <v>1.3508748719608517E-05</v>
      </c>
      <c r="H273" s="107">
        <f t="shared" si="11"/>
        <v>2.5568845982209374</v>
      </c>
    </row>
    <row r="274" spans="1:8" ht="12.75" outlineLevel="2">
      <c r="A274" s="106" t="s">
        <v>797</v>
      </c>
      <c r="B274" s="46" t="s">
        <v>817</v>
      </c>
      <c r="C274" s="46" t="s">
        <v>818</v>
      </c>
      <c r="D274" s="46">
        <v>805050</v>
      </c>
      <c r="E274" s="46" t="s">
        <v>359</v>
      </c>
      <c r="F274" s="47">
        <v>24.51</v>
      </c>
      <c r="G274" s="48">
        <f t="shared" si="10"/>
        <v>2.23413921131987E-05</v>
      </c>
      <c r="H274" s="107">
        <f t="shared" si="11"/>
        <v>4.228693758596165</v>
      </c>
    </row>
    <row r="275" spans="1:8" ht="12.75" outlineLevel="2">
      <c r="A275" s="106" t="s">
        <v>797</v>
      </c>
      <c r="B275" s="46" t="s">
        <v>817</v>
      </c>
      <c r="C275" s="46" t="s">
        <v>818</v>
      </c>
      <c r="D275" s="46">
        <v>801742</v>
      </c>
      <c r="E275" s="46" t="s">
        <v>317</v>
      </c>
      <c r="F275" s="47">
        <v>287.13</v>
      </c>
      <c r="G275" s="48">
        <f t="shared" si="10"/>
        <v>0.00026172517003111964</v>
      </c>
      <c r="H275" s="107">
        <f t="shared" si="11"/>
        <v>49.53834512059228</v>
      </c>
    </row>
    <row r="276" spans="1:8" ht="12.75" outlineLevel="2">
      <c r="A276" s="106" t="s">
        <v>797</v>
      </c>
      <c r="B276" s="46" t="s">
        <v>817</v>
      </c>
      <c r="C276" s="46" t="s">
        <v>818</v>
      </c>
      <c r="D276" s="46">
        <v>1080</v>
      </c>
      <c r="E276" s="46" t="s">
        <v>303</v>
      </c>
      <c r="F276" s="47">
        <v>1618.02</v>
      </c>
      <c r="G276" s="48">
        <f t="shared" si="10"/>
        <v>0.0014748600272132908</v>
      </c>
      <c r="H276" s="107">
        <f t="shared" si="11"/>
        <v>279.15589862438867</v>
      </c>
    </row>
    <row r="277" spans="1:8" ht="12.75" outlineLevel="2">
      <c r="A277" s="106" t="s">
        <v>797</v>
      </c>
      <c r="B277" s="46" t="s">
        <v>817</v>
      </c>
      <c r="C277" s="46" t="s">
        <v>818</v>
      </c>
      <c r="D277" s="46">
        <v>1096</v>
      </c>
      <c r="E277" s="46" t="s">
        <v>304</v>
      </c>
      <c r="F277" s="47">
        <v>83.12</v>
      </c>
      <c r="G277" s="48">
        <f t="shared" si="10"/>
        <v>7.576566758258164E-05</v>
      </c>
      <c r="H277" s="107">
        <f t="shared" si="11"/>
        <v>14.340637503652111</v>
      </c>
    </row>
    <row r="278" spans="1:8" ht="12.75" outlineLevel="2">
      <c r="A278" s="106" t="s">
        <v>797</v>
      </c>
      <c r="B278" s="46" t="s">
        <v>817</v>
      </c>
      <c r="C278" s="46" t="s">
        <v>818</v>
      </c>
      <c r="D278" s="46">
        <v>1097</v>
      </c>
      <c r="E278" s="46" t="s">
        <v>305</v>
      </c>
      <c r="F278" s="47">
        <v>4309.81</v>
      </c>
      <c r="G278" s="48">
        <f t="shared" si="10"/>
        <v>0.003928484501974088</v>
      </c>
      <c r="H278" s="107">
        <f t="shared" si="11"/>
        <v>743.5686106787164</v>
      </c>
    </row>
    <row r="279" spans="1:8" ht="12.75" outlineLevel="2">
      <c r="A279" s="106" t="s">
        <v>797</v>
      </c>
      <c r="B279" s="46" t="s">
        <v>817</v>
      </c>
      <c r="C279" s="46" t="s">
        <v>818</v>
      </c>
      <c r="D279" s="46">
        <v>1099</v>
      </c>
      <c r="E279" s="46" t="s">
        <v>306</v>
      </c>
      <c r="F279" s="47">
        <v>71.43</v>
      </c>
      <c r="G279" s="48">
        <f t="shared" si="10"/>
        <v>6.510998117689855E-05</v>
      </c>
      <c r="H279" s="107">
        <f t="shared" si="11"/>
        <v>12.323769693044639</v>
      </c>
    </row>
    <row r="280" spans="1:8" ht="12.75" outlineLevel="2">
      <c r="A280" s="106" t="s">
        <v>797</v>
      </c>
      <c r="B280" s="46" t="s">
        <v>817</v>
      </c>
      <c r="C280" s="46" t="s">
        <v>818</v>
      </c>
      <c r="D280" s="46">
        <v>1122</v>
      </c>
      <c r="E280" s="46" t="s">
        <v>307</v>
      </c>
      <c r="F280" s="47">
        <v>836.95</v>
      </c>
      <c r="G280" s="48">
        <f t="shared" si="10"/>
        <v>0.0007628979244855836</v>
      </c>
      <c r="H280" s="107">
        <f t="shared" si="11"/>
        <v>144.39841865593883</v>
      </c>
    </row>
    <row r="281" spans="1:8" ht="12.75" outlineLevel="2">
      <c r="A281" s="106" t="s">
        <v>797</v>
      </c>
      <c r="B281" s="46" t="s">
        <v>817</v>
      </c>
      <c r="C281" s="46" t="s">
        <v>818</v>
      </c>
      <c r="D281" s="46">
        <v>1922</v>
      </c>
      <c r="E281" s="46" t="s">
        <v>311</v>
      </c>
      <c r="F281" s="47">
        <v>36.28</v>
      </c>
      <c r="G281" s="48">
        <f t="shared" si="10"/>
        <v>3.307000023936552E-05</v>
      </c>
      <c r="H281" s="107">
        <f t="shared" si="11"/>
        <v>6.259363915212929</v>
      </c>
    </row>
    <row r="282" spans="1:8" ht="12.75" outlineLevel="2">
      <c r="A282" s="106" t="s">
        <v>797</v>
      </c>
      <c r="B282" s="46" t="s">
        <v>817</v>
      </c>
      <c r="C282" s="46" t="s">
        <v>818</v>
      </c>
      <c r="D282" s="46">
        <v>804891</v>
      </c>
      <c r="E282" s="46" t="s">
        <v>355</v>
      </c>
      <c r="F282" s="47">
        <v>22</v>
      </c>
      <c r="G282" s="48">
        <f t="shared" si="10"/>
        <v>2.005347313302209E-05</v>
      </c>
      <c r="H282" s="107">
        <f t="shared" si="11"/>
        <v>3.7956451525546973</v>
      </c>
    </row>
    <row r="283" spans="1:8" ht="12.75" outlineLevel="2">
      <c r="A283" s="106" t="s">
        <v>797</v>
      </c>
      <c r="B283" s="46" t="s">
        <v>817</v>
      </c>
      <c r="C283" s="46" t="s">
        <v>818</v>
      </c>
      <c r="D283" s="46">
        <v>804840</v>
      </c>
      <c r="E283" s="46" t="s">
        <v>351</v>
      </c>
      <c r="F283" s="47">
        <v>38.62</v>
      </c>
      <c r="G283" s="48">
        <f t="shared" si="10"/>
        <v>3.520296056351423E-05</v>
      </c>
      <c r="H283" s="107">
        <f t="shared" si="11"/>
        <v>6.663082535984654</v>
      </c>
    </row>
    <row r="284" spans="1:8" ht="12.75" outlineLevel="2">
      <c r="A284" s="106" t="s">
        <v>797</v>
      </c>
      <c r="B284" s="46" t="s">
        <v>817</v>
      </c>
      <c r="C284" s="46" t="s">
        <v>818</v>
      </c>
      <c r="D284" s="46">
        <v>804648</v>
      </c>
      <c r="E284" s="46" t="s">
        <v>335</v>
      </c>
      <c r="F284" s="47">
        <v>61.23</v>
      </c>
      <c r="G284" s="48">
        <f t="shared" si="10"/>
        <v>5.581246181522466E-05</v>
      </c>
      <c r="H284" s="107">
        <f t="shared" si="11"/>
        <v>10.563970576860187</v>
      </c>
    </row>
    <row r="285" spans="1:8" ht="12.75" outlineLevel="2">
      <c r="A285" s="106" t="s">
        <v>797</v>
      </c>
      <c r="B285" s="46" t="s">
        <v>817</v>
      </c>
      <c r="C285" s="46" t="s">
        <v>818</v>
      </c>
      <c r="D285" s="46">
        <v>804573</v>
      </c>
      <c r="E285" s="46" t="s">
        <v>325</v>
      </c>
      <c r="F285" s="47">
        <v>27.97</v>
      </c>
      <c r="G285" s="48">
        <f t="shared" si="10"/>
        <v>2.5495256524119447E-05</v>
      </c>
      <c r="H285" s="107">
        <f t="shared" si="11"/>
        <v>4.82564522349795</v>
      </c>
    </row>
    <row r="286" spans="1:8" ht="12.75" outlineLevel="2">
      <c r="A286" s="106" t="s">
        <v>797</v>
      </c>
      <c r="B286" s="46" t="s">
        <v>817</v>
      </c>
      <c r="C286" s="46" t="s">
        <v>818</v>
      </c>
      <c r="D286" s="46">
        <v>804600</v>
      </c>
      <c r="E286" s="46" t="s">
        <v>330</v>
      </c>
      <c r="F286" s="47">
        <v>236.6</v>
      </c>
      <c r="G286" s="48">
        <f t="shared" si="10"/>
        <v>0.0002156659883305921</v>
      </c>
      <c r="H286" s="107">
        <f t="shared" si="11"/>
        <v>40.82043832247461</v>
      </c>
    </row>
    <row r="287" spans="1:8" ht="12.75" outlineLevel="2">
      <c r="A287" s="106" t="s">
        <v>797</v>
      </c>
      <c r="B287" s="46" t="s">
        <v>817</v>
      </c>
      <c r="C287" s="46" t="s">
        <v>818</v>
      </c>
      <c r="D287" s="46">
        <v>804378</v>
      </c>
      <c r="E287" s="46" t="s">
        <v>574</v>
      </c>
      <c r="F287" s="47">
        <v>7254.3</v>
      </c>
      <c r="G287" s="48">
        <f t="shared" si="10"/>
        <v>0.0066124504613128245</v>
      </c>
      <c r="H287" s="107">
        <f t="shared" si="11"/>
        <v>1251.5794831898882</v>
      </c>
    </row>
    <row r="288" spans="1:8" ht="12.75" outlineLevel="2">
      <c r="A288" s="106" t="s">
        <v>797</v>
      </c>
      <c r="B288" s="46" t="s">
        <v>817</v>
      </c>
      <c r="C288" s="46" t="s">
        <v>818</v>
      </c>
      <c r="D288" s="46">
        <v>804378</v>
      </c>
      <c r="E288" s="46" t="s">
        <v>574</v>
      </c>
      <c r="F288" s="47">
        <v>94.66</v>
      </c>
      <c r="G288" s="48">
        <f t="shared" si="10"/>
        <v>8.628462576235777E-05</v>
      </c>
      <c r="H288" s="107">
        <f t="shared" si="11"/>
        <v>16.331625915492168</v>
      </c>
    </row>
    <row r="289" spans="1:8" ht="12.75" outlineLevel="2">
      <c r="A289" s="106" t="s">
        <v>797</v>
      </c>
      <c r="B289" s="46" t="s">
        <v>817</v>
      </c>
      <c r="C289" s="46" t="s">
        <v>818</v>
      </c>
      <c r="D289" s="46">
        <v>804712</v>
      </c>
      <c r="E289" s="46" t="s">
        <v>343</v>
      </c>
      <c r="F289" s="47">
        <v>30.78</v>
      </c>
      <c r="G289" s="48">
        <f t="shared" si="10"/>
        <v>2.8056631956109998E-05</v>
      </c>
      <c r="H289" s="107">
        <f t="shared" si="11"/>
        <v>5.3104526270742545</v>
      </c>
    </row>
    <row r="290" spans="1:8" ht="12.75" outlineLevel="2">
      <c r="A290" s="106" t="s">
        <v>797</v>
      </c>
      <c r="B290" s="46" t="s">
        <v>817</v>
      </c>
      <c r="C290" s="46" t="s">
        <v>818</v>
      </c>
      <c r="D290" s="46" t="s">
        <v>546</v>
      </c>
      <c r="E290" s="46" t="s">
        <v>544</v>
      </c>
      <c r="F290" s="47">
        <v>48175.99</v>
      </c>
      <c r="G290" s="48">
        <f t="shared" si="10"/>
        <v>0.04391345096007913</v>
      </c>
      <c r="H290" s="107">
        <f t="shared" si="11"/>
        <v>8311.771041501072</v>
      </c>
    </row>
    <row r="291" spans="1:8" ht="12.75" outlineLevel="2">
      <c r="A291" s="106" t="s">
        <v>797</v>
      </c>
      <c r="B291" s="46" t="s">
        <v>817</v>
      </c>
      <c r="C291" s="46" t="s">
        <v>818</v>
      </c>
      <c r="D291" s="46" t="s">
        <v>556</v>
      </c>
      <c r="E291" s="46" t="s">
        <v>544</v>
      </c>
      <c r="F291" s="47">
        <v>45.47</v>
      </c>
      <c r="G291" s="48">
        <f t="shared" si="10"/>
        <v>4.144688287993247E-05</v>
      </c>
      <c r="H291" s="107">
        <f t="shared" si="11"/>
        <v>7.844908413030094</v>
      </c>
    </row>
    <row r="292" spans="1:8" ht="12.75" outlineLevel="2">
      <c r="A292" s="106" t="s">
        <v>797</v>
      </c>
      <c r="B292" s="46" t="s">
        <v>817</v>
      </c>
      <c r="C292" s="46" t="s">
        <v>818</v>
      </c>
      <c r="D292" s="46" t="s">
        <v>556</v>
      </c>
      <c r="E292" s="46" t="s">
        <v>544</v>
      </c>
      <c r="F292" s="47">
        <v>11076.75</v>
      </c>
      <c r="G292" s="48">
        <f t="shared" si="10"/>
        <v>0.01009669584210011</v>
      </c>
      <c r="H292" s="107">
        <f t="shared" si="11"/>
        <v>1911.064201980011</v>
      </c>
    </row>
    <row r="293" spans="1:8" ht="12.75" outlineLevel="2">
      <c r="A293" s="106" t="s">
        <v>797</v>
      </c>
      <c r="B293" s="46" t="s">
        <v>817</v>
      </c>
      <c r="C293" s="46" t="s">
        <v>818</v>
      </c>
      <c r="D293" s="46" t="s">
        <v>641</v>
      </c>
      <c r="E293" s="46" t="s">
        <v>544</v>
      </c>
      <c r="F293" s="47">
        <v>5794.92</v>
      </c>
      <c r="G293" s="48">
        <f t="shared" si="10"/>
        <v>0.005282194205818744</v>
      </c>
      <c r="H293" s="107">
        <f t="shared" si="11"/>
        <v>999.7936367019212</v>
      </c>
    </row>
    <row r="294" spans="1:8" ht="12.75" outlineLevel="2">
      <c r="A294" s="106" t="s">
        <v>797</v>
      </c>
      <c r="B294" s="46" t="s">
        <v>817</v>
      </c>
      <c r="C294" s="46" t="s">
        <v>818</v>
      </c>
      <c r="D294" s="46" t="s">
        <v>567</v>
      </c>
      <c r="E294" s="46" t="s">
        <v>544</v>
      </c>
      <c r="F294" s="47">
        <v>1846.74</v>
      </c>
      <c r="G294" s="48">
        <f t="shared" si="10"/>
        <v>0.0016833432260762368</v>
      </c>
      <c r="H294" s="107">
        <f t="shared" si="11"/>
        <v>318.6168058649482</v>
      </c>
    </row>
    <row r="295" spans="1:8" ht="12.75" outlineLevel="2">
      <c r="A295" s="106" t="s">
        <v>797</v>
      </c>
      <c r="B295" s="46" t="s">
        <v>817</v>
      </c>
      <c r="C295" s="46" t="s">
        <v>818</v>
      </c>
      <c r="D295" s="46" t="s">
        <v>546</v>
      </c>
      <c r="E295" s="46" t="s">
        <v>544</v>
      </c>
      <c r="F295" s="47">
        <v>208.06</v>
      </c>
      <c r="G295" s="48">
        <f t="shared" si="10"/>
        <v>0.00018965116454802618</v>
      </c>
      <c r="H295" s="107">
        <f t="shared" si="11"/>
        <v>35.89645138366047</v>
      </c>
    </row>
    <row r="296" spans="1:8" ht="12.75" outlineLevel="2">
      <c r="A296" s="106" t="s">
        <v>797</v>
      </c>
      <c r="B296" s="46" t="s">
        <v>817</v>
      </c>
      <c r="C296" s="46" t="s">
        <v>818</v>
      </c>
      <c r="D296" s="46" t="s">
        <v>556</v>
      </c>
      <c r="E296" s="46" t="s">
        <v>544</v>
      </c>
      <c r="F296" s="47">
        <v>145.75</v>
      </c>
      <c r="G296" s="48">
        <f t="shared" si="10"/>
        <v>0.00013285425950627133</v>
      </c>
      <c r="H296" s="107">
        <f t="shared" si="11"/>
        <v>25.146149135674868</v>
      </c>
    </row>
    <row r="297" spans="1:8" ht="12.75" outlineLevel="2">
      <c r="A297" s="106" t="s">
        <v>797</v>
      </c>
      <c r="B297" s="46" t="s">
        <v>817</v>
      </c>
      <c r="C297" s="46" t="s">
        <v>818</v>
      </c>
      <c r="D297" s="46" t="s">
        <v>382</v>
      </c>
      <c r="E297" s="46" t="s">
        <v>383</v>
      </c>
      <c r="F297" s="47">
        <v>125.85</v>
      </c>
      <c r="G297" s="48">
        <f t="shared" si="10"/>
        <v>0.00011471498153594681</v>
      </c>
      <c r="H297" s="107">
        <f t="shared" si="11"/>
        <v>21.71281556586403</v>
      </c>
    </row>
    <row r="298" spans="1:8" ht="12.75" outlineLevel="2">
      <c r="A298" s="106" t="s">
        <v>797</v>
      </c>
      <c r="B298" s="46" t="s">
        <v>817</v>
      </c>
      <c r="C298" s="46" t="s">
        <v>818</v>
      </c>
      <c r="D298" s="46" t="s">
        <v>397</v>
      </c>
      <c r="E298" s="46" t="s">
        <v>383</v>
      </c>
      <c r="F298" s="47">
        <v>344.99</v>
      </c>
      <c r="G298" s="48">
        <f t="shared" si="10"/>
        <v>0.0003144658043709678</v>
      </c>
      <c r="H298" s="107">
        <f t="shared" si="11"/>
        <v>59.520891871811145</v>
      </c>
    </row>
    <row r="299" spans="1:8" ht="12.75" outlineLevel="2">
      <c r="A299" s="106" t="s">
        <v>797</v>
      </c>
      <c r="B299" s="46" t="s">
        <v>817</v>
      </c>
      <c r="C299" s="46" t="s">
        <v>818</v>
      </c>
      <c r="D299" s="46" t="s">
        <v>422</v>
      </c>
      <c r="E299" s="46" t="s">
        <v>383</v>
      </c>
      <c r="F299" s="47">
        <v>338.63</v>
      </c>
      <c r="G299" s="48">
        <f t="shared" si="10"/>
        <v>0.0003086685275925123</v>
      </c>
      <c r="H299" s="107">
        <f t="shared" si="11"/>
        <v>58.4236053640726</v>
      </c>
    </row>
    <row r="300" spans="1:8" ht="12.75" outlineLevel="2">
      <c r="A300" s="106" t="s">
        <v>797</v>
      </c>
      <c r="B300" s="46" t="s">
        <v>817</v>
      </c>
      <c r="C300" s="46" t="s">
        <v>818</v>
      </c>
      <c r="D300" s="46" t="s">
        <v>444</v>
      </c>
      <c r="E300" s="46" t="s">
        <v>383</v>
      </c>
      <c r="F300" s="47">
        <v>138.62</v>
      </c>
      <c r="G300" s="48">
        <f t="shared" si="10"/>
        <v>0.0001263551111681601</v>
      </c>
      <c r="H300" s="107">
        <f t="shared" si="11"/>
        <v>23.916015047596918</v>
      </c>
    </row>
    <row r="301" spans="1:8" ht="12.75" outlineLevel="2">
      <c r="A301" s="106" t="s">
        <v>797</v>
      </c>
      <c r="B301" s="46" t="s">
        <v>817</v>
      </c>
      <c r="C301" s="46" t="s">
        <v>818</v>
      </c>
      <c r="D301" s="46" t="s">
        <v>428</v>
      </c>
      <c r="E301" s="46" t="s">
        <v>429</v>
      </c>
      <c r="F301" s="47">
        <v>23.51</v>
      </c>
      <c r="G301" s="48">
        <f t="shared" si="10"/>
        <v>2.142987060715224E-05</v>
      </c>
      <c r="H301" s="107">
        <f t="shared" si="11"/>
        <v>4.056164433480043</v>
      </c>
    </row>
    <row r="302" spans="1:8" ht="12.75" outlineLevel="2">
      <c r="A302" s="106" t="s">
        <v>797</v>
      </c>
      <c r="B302" s="46" t="s">
        <v>817</v>
      </c>
      <c r="C302" s="46" t="s">
        <v>818</v>
      </c>
      <c r="D302" s="46" t="s">
        <v>438</v>
      </c>
      <c r="E302" s="46" t="s">
        <v>429</v>
      </c>
      <c r="F302" s="47">
        <v>8.72</v>
      </c>
      <c r="G302" s="48">
        <f t="shared" si="10"/>
        <v>7.94846753272512E-06</v>
      </c>
      <c r="H302" s="107">
        <f t="shared" si="11"/>
        <v>1.5044557150125892</v>
      </c>
    </row>
    <row r="303" spans="1:8" ht="12.75" outlineLevel="2">
      <c r="A303" s="106" t="s">
        <v>797</v>
      </c>
      <c r="B303" s="46" t="s">
        <v>817</v>
      </c>
      <c r="C303" s="46" t="s">
        <v>818</v>
      </c>
      <c r="D303" s="46" t="s">
        <v>448</v>
      </c>
      <c r="E303" s="46" t="s">
        <v>429</v>
      </c>
      <c r="F303" s="47">
        <v>2.53</v>
      </c>
      <c r="G303" s="48">
        <f t="shared" si="10"/>
        <v>2.30614941029754E-06</v>
      </c>
      <c r="H303" s="107">
        <f t="shared" si="11"/>
        <v>0.43649919254379016</v>
      </c>
    </row>
    <row r="304" spans="1:8" ht="12.75" outlineLevel="2">
      <c r="A304" s="106" t="s">
        <v>797</v>
      </c>
      <c r="B304" s="46" t="s">
        <v>817</v>
      </c>
      <c r="C304" s="46" t="s">
        <v>818</v>
      </c>
      <c r="D304" s="46" t="s">
        <v>387</v>
      </c>
      <c r="E304" s="46" t="s">
        <v>388</v>
      </c>
      <c r="F304" s="47">
        <v>36.35</v>
      </c>
      <c r="G304" s="48">
        <f t="shared" si="10"/>
        <v>3.313380674478877E-05</v>
      </c>
      <c r="H304" s="107">
        <f t="shared" si="11"/>
        <v>6.271440967971057</v>
      </c>
    </row>
    <row r="305" spans="1:8" ht="12.75" outlineLevel="2">
      <c r="A305" s="106" t="s">
        <v>797</v>
      </c>
      <c r="B305" s="46" t="s">
        <v>817</v>
      </c>
      <c r="C305" s="46" t="s">
        <v>818</v>
      </c>
      <c r="D305" s="46" t="s">
        <v>402</v>
      </c>
      <c r="E305" s="46" t="s">
        <v>388</v>
      </c>
      <c r="F305" s="47">
        <v>325.13</v>
      </c>
      <c r="G305" s="48">
        <f t="shared" si="10"/>
        <v>0.00029636298726088507</v>
      </c>
      <c r="H305" s="107">
        <f t="shared" si="11"/>
        <v>56.09445947500494</v>
      </c>
    </row>
    <row r="306" spans="1:8" ht="12.75" outlineLevel="2">
      <c r="A306" s="106" t="s">
        <v>797</v>
      </c>
      <c r="B306" s="46" t="s">
        <v>817</v>
      </c>
      <c r="C306" s="46" t="s">
        <v>818</v>
      </c>
      <c r="D306" s="46" t="s">
        <v>426</v>
      </c>
      <c r="E306" s="46" t="s">
        <v>388</v>
      </c>
      <c r="F306" s="47">
        <v>23.12</v>
      </c>
      <c r="G306" s="48">
        <f t="shared" si="10"/>
        <v>2.1074377219794123E-05</v>
      </c>
      <c r="H306" s="107">
        <f t="shared" si="11"/>
        <v>3.9888779966847547</v>
      </c>
    </row>
    <row r="307" spans="1:8" ht="12.75" outlineLevel="2">
      <c r="A307" s="106" t="s">
        <v>797</v>
      </c>
      <c r="B307" s="46" t="s">
        <v>817</v>
      </c>
      <c r="C307" s="46" t="s">
        <v>818</v>
      </c>
      <c r="D307" s="46" t="s">
        <v>437</v>
      </c>
      <c r="E307" s="46" t="s">
        <v>388</v>
      </c>
      <c r="F307" s="47">
        <v>117.02</v>
      </c>
      <c r="G307" s="48">
        <f t="shared" si="10"/>
        <v>0.00010666624663755658</v>
      </c>
      <c r="H307" s="107">
        <f t="shared" si="11"/>
        <v>20.189381625088668</v>
      </c>
    </row>
    <row r="308" spans="1:8" ht="12.75" outlineLevel="2">
      <c r="A308" s="106" t="s">
        <v>797</v>
      </c>
      <c r="B308" s="46" t="s">
        <v>817</v>
      </c>
      <c r="C308" s="46" t="s">
        <v>818</v>
      </c>
      <c r="D308" s="46" t="s">
        <v>446</v>
      </c>
      <c r="E308" s="46" t="s">
        <v>388</v>
      </c>
      <c r="F308" s="47">
        <v>166.64</v>
      </c>
      <c r="G308" s="48">
        <f t="shared" si="10"/>
        <v>0.00015189594376758183</v>
      </c>
      <c r="H308" s="107">
        <f t="shared" si="11"/>
        <v>28.750286737350667</v>
      </c>
    </row>
    <row r="309" spans="1:8" ht="12.75" outlineLevel="2">
      <c r="A309" s="106" t="s">
        <v>797</v>
      </c>
      <c r="B309" s="46" t="s">
        <v>817</v>
      </c>
      <c r="C309" s="46" t="s">
        <v>818</v>
      </c>
      <c r="D309" s="46" t="s">
        <v>741</v>
      </c>
      <c r="E309" s="46" t="s">
        <v>742</v>
      </c>
      <c r="F309" s="47">
        <v>9.34</v>
      </c>
      <c r="G309" s="48">
        <f t="shared" si="10"/>
        <v>8.513610866473924E-06</v>
      </c>
      <c r="H309" s="107">
        <f t="shared" si="11"/>
        <v>1.6114238965845853</v>
      </c>
    </row>
    <row r="310" spans="1:8" ht="12.75" outlineLevel="2">
      <c r="A310" s="106" t="s">
        <v>797</v>
      </c>
      <c r="B310" s="46" t="s">
        <v>817</v>
      </c>
      <c r="C310" s="46" t="s">
        <v>818</v>
      </c>
      <c r="D310" s="46" t="s">
        <v>788</v>
      </c>
      <c r="E310" s="46" t="s">
        <v>784</v>
      </c>
      <c r="F310" s="47">
        <v>20.4</v>
      </c>
      <c r="G310" s="48">
        <f t="shared" si="10"/>
        <v>1.8595038723347754E-05</v>
      </c>
      <c r="H310" s="107">
        <f t="shared" si="11"/>
        <v>3.519598232368901</v>
      </c>
    </row>
    <row r="311" spans="1:8" ht="12.75" outlineLevel="2">
      <c r="A311" s="106" t="s">
        <v>797</v>
      </c>
      <c r="B311" s="46" t="s">
        <v>817</v>
      </c>
      <c r="C311" s="46" t="s">
        <v>818</v>
      </c>
      <c r="D311" s="46" t="s">
        <v>449</v>
      </c>
      <c r="E311" s="46" t="s">
        <v>784</v>
      </c>
      <c r="F311" s="47">
        <v>20.45</v>
      </c>
      <c r="G311" s="48">
        <f t="shared" si="10"/>
        <v>1.8640614798650077E-05</v>
      </c>
      <c r="H311" s="107">
        <f t="shared" si="11"/>
        <v>3.5282246986247072</v>
      </c>
    </row>
    <row r="312" spans="1:8" ht="12.75" outlineLevel="2">
      <c r="A312" s="106" t="s">
        <v>797</v>
      </c>
      <c r="B312" s="46" t="s">
        <v>817</v>
      </c>
      <c r="C312" s="46" t="s">
        <v>818</v>
      </c>
      <c r="D312" s="46" t="s">
        <v>788</v>
      </c>
      <c r="E312" s="46" t="s">
        <v>784</v>
      </c>
      <c r="F312" s="47">
        <v>99.03</v>
      </c>
      <c r="G312" s="48">
        <f t="shared" si="10"/>
        <v>9.026797474378079E-05</v>
      </c>
      <c r="H312" s="107">
        <f t="shared" si="11"/>
        <v>17.085579066249622</v>
      </c>
    </row>
    <row r="313" spans="1:8" ht="12.75" outlineLevel="2">
      <c r="A313" s="106" t="s">
        <v>797</v>
      </c>
      <c r="B313" s="46" t="s">
        <v>817</v>
      </c>
      <c r="C313" s="46" t="s">
        <v>818</v>
      </c>
      <c r="D313" s="46" t="s">
        <v>528</v>
      </c>
      <c r="E313" s="46" t="s">
        <v>529</v>
      </c>
      <c r="F313" s="47">
        <v>440.01</v>
      </c>
      <c r="G313" s="48">
        <f t="shared" si="10"/>
        <v>0.00040107857787550225</v>
      </c>
      <c r="H313" s="107">
        <f t="shared" si="11"/>
        <v>75.9146283443451</v>
      </c>
    </row>
    <row r="314" spans="1:8" ht="12.75" outlineLevel="2">
      <c r="A314" s="106" t="s">
        <v>797</v>
      </c>
      <c r="B314" s="46" t="s">
        <v>817</v>
      </c>
      <c r="C314" s="46" t="s">
        <v>818</v>
      </c>
      <c r="D314" s="46" t="s">
        <v>580</v>
      </c>
      <c r="E314" s="46" t="s">
        <v>529</v>
      </c>
      <c r="F314" s="47">
        <v>356.13</v>
      </c>
      <c r="G314" s="48">
        <f t="shared" si="10"/>
        <v>0.0003246201539483253</v>
      </c>
      <c r="H314" s="107">
        <f t="shared" si="11"/>
        <v>61.44286855360475</v>
      </c>
    </row>
    <row r="315" spans="1:8" ht="12.75" outlineLevel="2">
      <c r="A315" s="106" t="s">
        <v>797</v>
      </c>
      <c r="B315" s="46" t="s">
        <v>817</v>
      </c>
      <c r="C315" s="46" t="s">
        <v>818</v>
      </c>
      <c r="D315" s="46" t="s">
        <v>775</v>
      </c>
      <c r="E315" s="46" t="s">
        <v>529</v>
      </c>
      <c r="F315" s="47">
        <v>325</v>
      </c>
      <c r="G315" s="48">
        <f t="shared" si="10"/>
        <v>0.000296244489465099</v>
      </c>
      <c r="H315" s="107">
        <f t="shared" si="11"/>
        <v>56.07203066273984</v>
      </c>
    </row>
    <row r="316" spans="1:8" ht="12.75" outlineLevel="2">
      <c r="A316" s="106" t="s">
        <v>797</v>
      </c>
      <c r="B316" s="46" t="s">
        <v>817</v>
      </c>
      <c r="C316" s="46" t="s">
        <v>818</v>
      </c>
      <c r="D316" s="46" t="s">
        <v>640</v>
      </c>
      <c r="E316" s="46" t="s">
        <v>529</v>
      </c>
      <c r="F316" s="47">
        <v>325</v>
      </c>
      <c r="G316" s="48">
        <f t="shared" si="10"/>
        <v>0.000296244489465099</v>
      </c>
      <c r="H316" s="107">
        <f t="shared" si="11"/>
        <v>56.07203066273984</v>
      </c>
    </row>
    <row r="317" spans="1:8" ht="12.75" outlineLevel="2">
      <c r="A317" s="106" t="s">
        <v>797</v>
      </c>
      <c r="B317" s="46" t="s">
        <v>817</v>
      </c>
      <c r="C317" s="46" t="s">
        <v>818</v>
      </c>
      <c r="D317" s="46" t="s">
        <v>588</v>
      </c>
      <c r="E317" s="46" t="s">
        <v>529</v>
      </c>
      <c r="F317" s="47">
        <v>1037.73</v>
      </c>
      <c r="G317" s="48">
        <f t="shared" si="10"/>
        <v>0.0009459132124695914</v>
      </c>
      <c r="H317" s="107">
        <f t="shared" si="11"/>
        <v>179.0388565527539</v>
      </c>
    </row>
    <row r="318" spans="1:8" ht="12.75" outlineLevel="2">
      <c r="A318" s="106" t="s">
        <v>797</v>
      </c>
      <c r="B318" s="46" t="s">
        <v>817</v>
      </c>
      <c r="C318" s="46" t="s">
        <v>818</v>
      </c>
      <c r="D318" s="46" t="s">
        <v>528</v>
      </c>
      <c r="E318" s="46" t="s">
        <v>529</v>
      </c>
      <c r="F318" s="47">
        <v>11.59</v>
      </c>
      <c r="G318" s="48">
        <f t="shared" si="10"/>
        <v>1.0564534255078454E-05</v>
      </c>
      <c r="H318" s="107">
        <f t="shared" si="11"/>
        <v>1.999614878095861</v>
      </c>
    </row>
    <row r="319" spans="1:8" ht="12.75" outlineLevel="2">
      <c r="A319" s="106" t="s">
        <v>797</v>
      </c>
      <c r="B319" s="46" t="s">
        <v>817</v>
      </c>
      <c r="C319" s="46" t="s">
        <v>818</v>
      </c>
      <c r="D319" s="46" t="s">
        <v>580</v>
      </c>
      <c r="E319" s="46" t="s">
        <v>529</v>
      </c>
      <c r="F319" s="47">
        <v>21</v>
      </c>
      <c r="G319" s="48">
        <f t="shared" si="10"/>
        <v>1.914195162697563E-05</v>
      </c>
      <c r="H319" s="107">
        <f t="shared" si="11"/>
        <v>3.623115827438575</v>
      </c>
    </row>
    <row r="320" spans="1:8" ht="12.75" outlineLevel="2">
      <c r="A320" s="106" t="s">
        <v>797</v>
      </c>
      <c r="B320" s="46" t="s">
        <v>817</v>
      </c>
      <c r="C320" s="46" t="s">
        <v>818</v>
      </c>
      <c r="D320" s="46" t="s">
        <v>588</v>
      </c>
      <c r="E320" s="46" t="s">
        <v>529</v>
      </c>
      <c r="F320" s="47">
        <v>43.85</v>
      </c>
      <c r="G320" s="48">
        <f t="shared" si="10"/>
        <v>3.9970218040137213E-05</v>
      </c>
      <c r="H320" s="107">
        <f t="shared" si="11"/>
        <v>7.565410906341977</v>
      </c>
    </row>
    <row r="321" spans="1:8" ht="12.75" outlineLevel="2">
      <c r="A321" s="106" t="s">
        <v>797</v>
      </c>
      <c r="B321" s="46" t="s">
        <v>817</v>
      </c>
      <c r="C321" s="46" t="s">
        <v>818</v>
      </c>
      <c r="D321" s="46" t="s">
        <v>501</v>
      </c>
      <c r="E321" s="46" t="s">
        <v>502</v>
      </c>
      <c r="F321" s="47">
        <v>10.23</v>
      </c>
      <c r="G321" s="48">
        <f t="shared" si="10"/>
        <v>9.324865006855272E-06</v>
      </c>
      <c r="H321" s="107">
        <f t="shared" si="11"/>
        <v>1.7649749959379344</v>
      </c>
    </row>
    <row r="322" spans="1:8" ht="12.75" outlineLevel="2">
      <c r="A322" s="106" t="s">
        <v>797</v>
      </c>
      <c r="B322" s="46" t="s">
        <v>817</v>
      </c>
      <c r="C322" s="46" t="s">
        <v>818</v>
      </c>
      <c r="D322" s="46" t="s">
        <v>831</v>
      </c>
      <c r="E322" s="46" t="s">
        <v>832</v>
      </c>
      <c r="F322" s="47">
        <v>338.73</v>
      </c>
      <c r="G322" s="48">
        <f aca="true" t="shared" si="12" ref="G322:G385">F322/$F$526</f>
        <v>0.0003087596797431169</v>
      </c>
      <c r="H322" s="107">
        <f aca="true" t="shared" si="13" ref="H322:H385">G322*$H$526</f>
        <v>58.44085829658421</v>
      </c>
    </row>
    <row r="323" spans="1:8" ht="12.75" outlineLevel="2">
      <c r="A323" s="106" t="s">
        <v>797</v>
      </c>
      <c r="B323" s="46" t="s">
        <v>817</v>
      </c>
      <c r="C323" s="46" t="s">
        <v>818</v>
      </c>
      <c r="D323" s="46" t="s">
        <v>666</v>
      </c>
      <c r="E323" s="46" t="s">
        <v>768</v>
      </c>
      <c r="F323" s="47">
        <v>245.19</v>
      </c>
      <c r="G323" s="48">
        <f t="shared" si="12"/>
        <v>0.00022349595806753117</v>
      </c>
      <c r="H323" s="107">
        <f t="shared" si="13"/>
        <v>42.3024652252221</v>
      </c>
    </row>
    <row r="324" spans="1:8" ht="12.75" outlineLevel="2">
      <c r="A324" s="106" t="s">
        <v>797</v>
      </c>
      <c r="B324" s="46" t="s">
        <v>817</v>
      </c>
      <c r="C324" s="46" t="s">
        <v>818</v>
      </c>
      <c r="D324" s="46" t="s">
        <v>363</v>
      </c>
      <c r="E324" s="46" t="s">
        <v>768</v>
      </c>
      <c r="F324" s="47">
        <v>13.67</v>
      </c>
      <c r="G324" s="48">
        <f t="shared" si="12"/>
        <v>1.2460498987655089E-05</v>
      </c>
      <c r="H324" s="107">
        <f t="shared" si="13"/>
        <v>2.358475874337396</v>
      </c>
    </row>
    <row r="325" spans="1:8" ht="12.75" outlineLevel="2">
      <c r="A325" s="106" t="s">
        <v>797</v>
      </c>
      <c r="B325" s="46" t="s">
        <v>817</v>
      </c>
      <c r="C325" s="46" t="s">
        <v>818</v>
      </c>
      <c r="D325" s="46" t="s">
        <v>366</v>
      </c>
      <c r="E325" s="46" t="s">
        <v>768</v>
      </c>
      <c r="F325" s="47">
        <v>400.19</v>
      </c>
      <c r="G325" s="48">
        <f t="shared" si="12"/>
        <v>0.00036478179150473226</v>
      </c>
      <c r="H325" s="107">
        <f t="shared" si="13"/>
        <v>69.04451061822111</v>
      </c>
    </row>
    <row r="326" spans="1:8" ht="12.75" outlineLevel="2">
      <c r="A326" s="106" t="s">
        <v>797</v>
      </c>
      <c r="B326" s="46" t="s">
        <v>817</v>
      </c>
      <c r="C326" s="46" t="s">
        <v>818</v>
      </c>
      <c r="D326" s="46" t="s">
        <v>790</v>
      </c>
      <c r="E326" s="46" t="s">
        <v>702</v>
      </c>
      <c r="F326" s="47">
        <v>1039</v>
      </c>
      <c r="G326" s="48">
        <f t="shared" si="12"/>
        <v>0.0009470708447822704</v>
      </c>
      <c r="H326" s="107">
        <f t="shared" si="13"/>
        <v>179.25796879565138</v>
      </c>
    </row>
    <row r="327" spans="1:8" ht="12.75" outlineLevel="2">
      <c r="A327" s="106" t="s">
        <v>797</v>
      </c>
      <c r="B327" s="46" t="s">
        <v>817</v>
      </c>
      <c r="C327" s="46" t="s">
        <v>818</v>
      </c>
      <c r="D327" s="46" t="s">
        <v>794</v>
      </c>
      <c r="E327" s="46" t="s">
        <v>702</v>
      </c>
      <c r="F327" s="47">
        <v>267</v>
      </c>
      <c r="G327" s="48">
        <f t="shared" si="12"/>
        <v>0.00024337624211440443</v>
      </c>
      <c r="H327" s="107">
        <f t="shared" si="13"/>
        <v>46.06532980600473</v>
      </c>
    </row>
    <row r="328" spans="1:8" ht="12.75" outlineLevel="2">
      <c r="A328" s="106" t="s">
        <v>797</v>
      </c>
      <c r="B328" s="46" t="s">
        <v>817</v>
      </c>
      <c r="C328" s="46" t="s">
        <v>818</v>
      </c>
      <c r="D328" s="46" t="s">
        <v>649</v>
      </c>
      <c r="E328" s="46" t="s">
        <v>702</v>
      </c>
      <c r="F328" s="47">
        <v>42</v>
      </c>
      <c r="G328" s="48">
        <f t="shared" si="12"/>
        <v>3.828390325395126E-05</v>
      </c>
      <c r="H328" s="107">
        <f t="shared" si="13"/>
        <v>7.24623165487715</v>
      </c>
    </row>
    <row r="329" spans="1:8" ht="12.75" outlineLevel="2">
      <c r="A329" s="106" t="s">
        <v>797</v>
      </c>
      <c r="B329" s="46" t="s">
        <v>817</v>
      </c>
      <c r="C329" s="46" t="s">
        <v>818</v>
      </c>
      <c r="D329" s="46" t="s">
        <v>461</v>
      </c>
      <c r="E329" s="46" t="s">
        <v>702</v>
      </c>
      <c r="F329" s="47">
        <v>22</v>
      </c>
      <c r="G329" s="48">
        <f t="shared" si="12"/>
        <v>2.005347313302209E-05</v>
      </c>
      <c r="H329" s="107">
        <f t="shared" si="13"/>
        <v>3.7956451525546973</v>
      </c>
    </row>
    <row r="330" spans="1:8" ht="12.75" outlineLevel="2">
      <c r="A330" s="106" t="s">
        <v>797</v>
      </c>
      <c r="B330" s="46" t="s">
        <v>817</v>
      </c>
      <c r="C330" s="46" t="s">
        <v>818</v>
      </c>
      <c r="D330" s="46" t="s">
        <v>468</v>
      </c>
      <c r="E330" s="46" t="s">
        <v>702</v>
      </c>
      <c r="F330" s="47">
        <v>44.07</v>
      </c>
      <c r="G330" s="48">
        <f t="shared" si="12"/>
        <v>4.017075277146743E-05</v>
      </c>
      <c r="H330" s="107">
        <f t="shared" si="13"/>
        <v>7.603367357867524</v>
      </c>
    </row>
    <row r="331" spans="1:8" ht="12.75" outlineLevel="2">
      <c r="A331" s="106" t="s">
        <v>797</v>
      </c>
      <c r="B331" s="46" t="s">
        <v>817</v>
      </c>
      <c r="C331" s="46" t="s">
        <v>818</v>
      </c>
      <c r="D331" s="46" t="s">
        <v>790</v>
      </c>
      <c r="E331" s="46" t="s">
        <v>702</v>
      </c>
      <c r="F331" s="47">
        <v>1224.03</v>
      </c>
      <c r="G331" s="48">
        <f t="shared" si="12"/>
        <v>0.0011157296690460466</v>
      </c>
      <c r="H331" s="107">
        <f t="shared" si="13"/>
        <v>211.18106982188755</v>
      </c>
    </row>
    <row r="332" spans="1:8" ht="12.75" outlineLevel="2">
      <c r="A332" s="106" t="s">
        <v>797</v>
      </c>
      <c r="B332" s="46" t="s">
        <v>817</v>
      </c>
      <c r="C332" s="46" t="s">
        <v>818</v>
      </c>
      <c r="D332" s="46" t="s">
        <v>483</v>
      </c>
      <c r="E332" s="46" t="s">
        <v>702</v>
      </c>
      <c r="F332" s="47">
        <v>131.98</v>
      </c>
      <c r="G332" s="48">
        <f t="shared" si="12"/>
        <v>0.0001203026083680116</v>
      </c>
      <c r="H332" s="107">
        <f t="shared" si="13"/>
        <v>22.77042032882586</v>
      </c>
    </row>
    <row r="333" spans="1:8" ht="12.75" outlineLevel="2">
      <c r="A333" s="106" t="s">
        <v>797</v>
      </c>
      <c r="B333" s="46" t="s">
        <v>817</v>
      </c>
      <c r="C333" s="46" t="s">
        <v>818</v>
      </c>
      <c r="D333" s="46" t="s">
        <v>488</v>
      </c>
      <c r="E333" s="46" t="s">
        <v>702</v>
      </c>
      <c r="F333" s="47">
        <v>733.56</v>
      </c>
      <c r="G333" s="48">
        <f t="shared" si="12"/>
        <v>0.0006686557159754401</v>
      </c>
      <c r="H333" s="107">
        <f t="shared" si="13"/>
        <v>126.56061173218288</v>
      </c>
    </row>
    <row r="334" spans="1:8" ht="12.75" outlineLevel="2">
      <c r="A334" s="106" t="s">
        <v>797</v>
      </c>
      <c r="B334" s="46" t="s">
        <v>817</v>
      </c>
      <c r="C334" s="46" t="s">
        <v>818</v>
      </c>
      <c r="D334" s="46" t="s">
        <v>647</v>
      </c>
      <c r="E334" s="46" t="s">
        <v>648</v>
      </c>
      <c r="F334" s="47">
        <v>6692.07</v>
      </c>
      <c r="G334" s="48">
        <f t="shared" si="12"/>
        <v>0.006099965724968324</v>
      </c>
      <c r="H334" s="107">
        <f t="shared" si="13"/>
        <v>1154.5783207298505</v>
      </c>
    </row>
    <row r="335" spans="1:8" ht="12.75" outlineLevel="2">
      <c r="A335" s="106" t="s">
        <v>797</v>
      </c>
      <c r="B335" s="46" t="s">
        <v>817</v>
      </c>
      <c r="C335" s="46" t="s">
        <v>818</v>
      </c>
      <c r="D335" s="46" t="s">
        <v>715</v>
      </c>
      <c r="E335" s="46" t="s">
        <v>716</v>
      </c>
      <c r="F335" s="47">
        <v>3.76</v>
      </c>
      <c r="G335" s="48">
        <f t="shared" si="12"/>
        <v>3.427320862734684E-06</v>
      </c>
      <c r="H335" s="107">
        <f t="shared" si="13"/>
        <v>0.648710262436621</v>
      </c>
    </row>
    <row r="336" spans="1:8" ht="12.75" outlineLevel="2">
      <c r="A336" s="106" t="s">
        <v>797</v>
      </c>
      <c r="B336" s="46" t="s">
        <v>817</v>
      </c>
      <c r="C336" s="46" t="s">
        <v>818</v>
      </c>
      <c r="D336" s="46" t="s">
        <v>715</v>
      </c>
      <c r="E336" s="46" t="s">
        <v>716</v>
      </c>
      <c r="F336" s="47">
        <v>95094.96</v>
      </c>
      <c r="G336" s="48">
        <f t="shared" si="12"/>
        <v>0.08668110115662775</v>
      </c>
      <c r="H336" s="107">
        <f t="shared" si="13"/>
        <v>16406.66927074468</v>
      </c>
    </row>
    <row r="337" spans="1:8" ht="12.75" outlineLevel="2">
      <c r="A337" s="106" t="s">
        <v>797</v>
      </c>
      <c r="B337" s="46" t="s">
        <v>817</v>
      </c>
      <c r="C337" s="46" t="s">
        <v>818</v>
      </c>
      <c r="D337" s="46" t="s">
        <v>715</v>
      </c>
      <c r="E337" s="46" t="s">
        <v>716</v>
      </c>
      <c r="F337" s="47">
        <v>695.95</v>
      </c>
      <c r="G337" s="48">
        <f t="shared" si="12"/>
        <v>0.0006343733921330329</v>
      </c>
      <c r="H337" s="107">
        <f t="shared" si="13"/>
        <v>120.07178381456553</v>
      </c>
    </row>
    <row r="338" spans="1:8" ht="12.75" outlineLevel="2">
      <c r="A338" s="106" t="s">
        <v>797</v>
      </c>
      <c r="B338" s="46" t="s">
        <v>817</v>
      </c>
      <c r="C338" s="46" t="s">
        <v>818</v>
      </c>
      <c r="D338" s="46" t="s">
        <v>723</v>
      </c>
      <c r="E338" s="46" t="s">
        <v>655</v>
      </c>
      <c r="F338" s="47">
        <v>73.98</v>
      </c>
      <c r="G338" s="48">
        <f t="shared" si="12"/>
        <v>6.743436101731701E-05</v>
      </c>
      <c r="H338" s="107">
        <f t="shared" si="13"/>
        <v>12.763719472090752</v>
      </c>
    </row>
    <row r="339" spans="1:8" ht="12.75" outlineLevel="2">
      <c r="A339" s="106" t="s">
        <v>797</v>
      </c>
      <c r="B339" s="46" t="s">
        <v>817</v>
      </c>
      <c r="C339" s="46" t="s">
        <v>818</v>
      </c>
      <c r="D339" s="46" t="s">
        <v>478</v>
      </c>
      <c r="E339" s="46" t="s">
        <v>479</v>
      </c>
      <c r="F339" s="47">
        <v>185.58</v>
      </c>
      <c r="G339" s="48">
        <f t="shared" si="12"/>
        <v>0.0001691601610921018</v>
      </c>
      <c r="H339" s="107">
        <f t="shared" si="13"/>
        <v>32.01799215505004</v>
      </c>
    </row>
    <row r="340" spans="1:8" ht="12.75" outlineLevel="2">
      <c r="A340" s="106" t="s">
        <v>797</v>
      </c>
      <c r="B340" s="46" t="s">
        <v>817</v>
      </c>
      <c r="C340" s="46" t="s">
        <v>818</v>
      </c>
      <c r="D340" s="46" t="s">
        <v>469</v>
      </c>
      <c r="E340" s="46" t="s">
        <v>470</v>
      </c>
      <c r="F340" s="47">
        <v>83.92</v>
      </c>
      <c r="G340" s="48">
        <f t="shared" si="12"/>
        <v>7.64948847874188E-05</v>
      </c>
      <c r="H340" s="107">
        <f t="shared" si="13"/>
        <v>14.478660963745009</v>
      </c>
    </row>
    <row r="341" spans="1:8" ht="12.75" outlineLevel="2">
      <c r="A341" s="106" t="s">
        <v>797</v>
      </c>
      <c r="B341" s="46" t="s">
        <v>817</v>
      </c>
      <c r="C341" s="46" t="s">
        <v>818</v>
      </c>
      <c r="D341" s="46" t="s">
        <v>472</v>
      </c>
      <c r="E341" s="46" t="s">
        <v>473</v>
      </c>
      <c r="F341" s="47">
        <v>2.81</v>
      </c>
      <c r="G341" s="48">
        <f t="shared" si="12"/>
        <v>2.5613754319905488E-06</v>
      </c>
      <c r="H341" s="107">
        <f t="shared" si="13"/>
        <v>0.48480740357630453</v>
      </c>
    </row>
    <row r="342" spans="1:8" ht="12.75" outlineLevel="2">
      <c r="A342" s="106" t="s">
        <v>797</v>
      </c>
      <c r="B342" s="46" t="s">
        <v>817</v>
      </c>
      <c r="C342" s="46" t="s">
        <v>818</v>
      </c>
      <c r="D342" s="46" t="s">
        <v>482</v>
      </c>
      <c r="E342" s="46" t="s">
        <v>473</v>
      </c>
      <c r="F342" s="47">
        <v>2.81</v>
      </c>
      <c r="G342" s="48">
        <f t="shared" si="12"/>
        <v>2.5613754319905488E-06</v>
      </c>
      <c r="H342" s="107">
        <f t="shared" si="13"/>
        <v>0.48480740357630453</v>
      </c>
    </row>
    <row r="343" spans="1:8" ht="12.75" outlineLevel="2">
      <c r="A343" s="106" t="s">
        <v>797</v>
      </c>
      <c r="B343" s="46" t="s">
        <v>817</v>
      </c>
      <c r="C343" s="46" t="s">
        <v>818</v>
      </c>
      <c r="D343" s="46" t="s">
        <v>723</v>
      </c>
      <c r="E343" s="46" t="s">
        <v>656</v>
      </c>
      <c r="F343" s="47">
        <v>292.39</v>
      </c>
      <c r="G343" s="48">
        <f t="shared" si="12"/>
        <v>0.000266519773152924</v>
      </c>
      <c r="H343" s="107">
        <f t="shared" si="13"/>
        <v>50.44584937070309</v>
      </c>
    </row>
    <row r="344" spans="1:8" ht="12.75" outlineLevel="2">
      <c r="A344" s="106" t="s">
        <v>797</v>
      </c>
      <c r="B344" s="46" t="s">
        <v>817</v>
      </c>
      <c r="C344" s="46" t="s">
        <v>818</v>
      </c>
      <c r="D344" s="46" t="s">
        <v>703</v>
      </c>
      <c r="E344" s="46" t="s">
        <v>704</v>
      </c>
      <c r="F344" s="47">
        <v>314.04</v>
      </c>
      <c r="G344" s="48">
        <f t="shared" si="12"/>
        <v>0.00028625421375882986</v>
      </c>
      <c r="H344" s="107">
        <f t="shared" si="13"/>
        <v>54.18110925946714</v>
      </c>
    </row>
    <row r="345" spans="1:8" ht="12.75" outlineLevel="2">
      <c r="A345" s="106" t="s">
        <v>797</v>
      </c>
      <c r="B345" s="46" t="s">
        <v>817</v>
      </c>
      <c r="C345" s="46" t="s">
        <v>818</v>
      </c>
      <c r="D345" s="46" t="s">
        <v>791</v>
      </c>
      <c r="E345" s="46" t="s">
        <v>704</v>
      </c>
      <c r="F345" s="47">
        <v>1281.64</v>
      </c>
      <c r="G345" s="48">
        <f t="shared" si="12"/>
        <v>0.0011682424230093833</v>
      </c>
      <c r="H345" s="107">
        <f t="shared" si="13"/>
        <v>221.1204842418274</v>
      </c>
    </row>
    <row r="346" spans="1:8" ht="12.75" outlineLevel="2">
      <c r="A346" s="106" t="s">
        <v>797</v>
      </c>
      <c r="B346" s="46" t="s">
        <v>817</v>
      </c>
      <c r="C346" s="46" t="s">
        <v>818</v>
      </c>
      <c r="D346" s="46" t="s">
        <v>705</v>
      </c>
      <c r="E346" s="46" t="s">
        <v>704</v>
      </c>
      <c r="F346" s="47">
        <v>31.66</v>
      </c>
      <c r="G346" s="48">
        <f t="shared" si="12"/>
        <v>2.8858770881430877E-05</v>
      </c>
      <c r="H346" s="107">
        <f t="shared" si="13"/>
        <v>5.462278433176442</v>
      </c>
    </row>
    <row r="347" spans="1:8" ht="12.75" outlineLevel="2">
      <c r="A347" s="106" t="s">
        <v>797</v>
      </c>
      <c r="B347" s="46" t="s">
        <v>817</v>
      </c>
      <c r="C347" s="46" t="s">
        <v>818</v>
      </c>
      <c r="D347" s="46" t="s">
        <v>705</v>
      </c>
      <c r="E347" s="46" t="s">
        <v>704</v>
      </c>
      <c r="F347" s="47">
        <v>633.56</v>
      </c>
      <c r="G347" s="48">
        <f t="shared" si="12"/>
        <v>0.0005775035653707943</v>
      </c>
      <c r="H347" s="107">
        <f t="shared" si="13"/>
        <v>109.30767922057063</v>
      </c>
    </row>
    <row r="348" spans="1:8" ht="12.75" outlineLevel="2">
      <c r="A348" s="106" t="s">
        <v>797</v>
      </c>
      <c r="B348" s="46" t="s">
        <v>817</v>
      </c>
      <c r="C348" s="46" t="s">
        <v>818</v>
      </c>
      <c r="D348" s="46" t="s">
        <v>706</v>
      </c>
      <c r="E348" s="46" t="s">
        <v>704</v>
      </c>
      <c r="F348" s="47">
        <v>175.96</v>
      </c>
      <c r="G348" s="48">
        <f t="shared" si="12"/>
        <v>0.00016039132420393485</v>
      </c>
      <c r="H348" s="107">
        <f t="shared" si="13"/>
        <v>30.358260047432932</v>
      </c>
    </row>
    <row r="349" spans="1:8" ht="12.75" outlineLevel="2">
      <c r="A349" s="106" t="s">
        <v>797</v>
      </c>
      <c r="B349" s="46" t="s">
        <v>817</v>
      </c>
      <c r="C349" s="46" t="s">
        <v>818</v>
      </c>
      <c r="D349" s="46" t="s">
        <v>795</v>
      </c>
      <c r="E349" s="46" t="s">
        <v>704</v>
      </c>
      <c r="F349" s="47">
        <v>250</v>
      </c>
      <c r="G349" s="48">
        <f t="shared" si="12"/>
        <v>0.00022788037651161466</v>
      </c>
      <c r="H349" s="107">
        <f t="shared" si="13"/>
        <v>43.13233127903065</v>
      </c>
    </row>
    <row r="350" spans="1:8" ht="12.75" outlineLevel="2">
      <c r="A350" s="106" t="s">
        <v>797</v>
      </c>
      <c r="B350" s="46" t="s">
        <v>817</v>
      </c>
      <c r="C350" s="46" t="s">
        <v>818</v>
      </c>
      <c r="D350" s="46" t="s">
        <v>703</v>
      </c>
      <c r="E350" s="46" t="s">
        <v>704</v>
      </c>
      <c r="F350" s="47">
        <v>1223.1</v>
      </c>
      <c r="G350" s="48">
        <f t="shared" si="12"/>
        <v>0.0011148819540454235</v>
      </c>
      <c r="H350" s="107">
        <f t="shared" si="13"/>
        <v>211.02061754952956</v>
      </c>
    </row>
    <row r="351" spans="1:8" ht="12.75" outlineLevel="2">
      <c r="A351" s="106" t="s">
        <v>797</v>
      </c>
      <c r="B351" s="46" t="s">
        <v>817</v>
      </c>
      <c r="C351" s="46" t="s">
        <v>818</v>
      </c>
      <c r="D351" s="46" t="s">
        <v>462</v>
      </c>
      <c r="E351" s="46" t="s">
        <v>704</v>
      </c>
      <c r="F351" s="47">
        <v>22</v>
      </c>
      <c r="G351" s="48">
        <f t="shared" si="12"/>
        <v>2.005347313302209E-05</v>
      </c>
      <c r="H351" s="107">
        <f t="shared" si="13"/>
        <v>3.7956451525546973</v>
      </c>
    </row>
    <row r="352" spans="1:8" ht="12.75" outlineLevel="2">
      <c r="A352" s="106" t="s">
        <v>797</v>
      </c>
      <c r="B352" s="46" t="s">
        <v>817</v>
      </c>
      <c r="C352" s="46" t="s">
        <v>818</v>
      </c>
      <c r="D352" s="46" t="s">
        <v>466</v>
      </c>
      <c r="E352" s="46" t="s">
        <v>704</v>
      </c>
      <c r="F352" s="47">
        <v>23.99</v>
      </c>
      <c r="G352" s="48">
        <f t="shared" si="12"/>
        <v>2.186740093005454E-05</v>
      </c>
      <c r="H352" s="107">
        <f t="shared" si="13"/>
        <v>4.1389785095357805</v>
      </c>
    </row>
    <row r="353" spans="1:8" ht="12.75" outlineLevel="2">
      <c r="A353" s="106" t="s">
        <v>797</v>
      </c>
      <c r="B353" s="46" t="s">
        <v>817</v>
      </c>
      <c r="C353" s="46" t="s">
        <v>818</v>
      </c>
      <c r="D353" s="46" t="s">
        <v>467</v>
      </c>
      <c r="E353" s="46" t="s">
        <v>704</v>
      </c>
      <c r="F353" s="47">
        <v>395.77</v>
      </c>
      <c r="G353" s="48">
        <f t="shared" si="12"/>
        <v>0.0003607528664480069</v>
      </c>
      <c r="H353" s="107">
        <f t="shared" si="13"/>
        <v>68.28193100120785</v>
      </c>
    </row>
    <row r="354" spans="1:8" ht="12.75" outlineLevel="2">
      <c r="A354" s="106" t="s">
        <v>797</v>
      </c>
      <c r="B354" s="46" t="s">
        <v>817</v>
      </c>
      <c r="C354" s="46" t="s">
        <v>818</v>
      </c>
      <c r="D354" s="46" t="s">
        <v>791</v>
      </c>
      <c r="E354" s="46" t="s">
        <v>704</v>
      </c>
      <c r="F354" s="47">
        <v>4343.22</v>
      </c>
      <c r="G354" s="48">
        <f t="shared" si="12"/>
        <v>0.0039589384354911</v>
      </c>
      <c r="H354" s="107">
        <f t="shared" si="13"/>
        <v>749.332815430846</v>
      </c>
    </row>
    <row r="355" spans="1:8" ht="12.75" outlineLevel="2">
      <c r="A355" s="106" t="s">
        <v>797</v>
      </c>
      <c r="B355" s="46" t="s">
        <v>817</v>
      </c>
      <c r="C355" s="46" t="s">
        <v>818</v>
      </c>
      <c r="D355" s="46" t="s">
        <v>705</v>
      </c>
      <c r="E355" s="46" t="s">
        <v>704</v>
      </c>
      <c r="F355" s="47">
        <v>646.97</v>
      </c>
      <c r="G355" s="48">
        <f t="shared" si="12"/>
        <v>0.0005897270687668774</v>
      </c>
      <c r="H355" s="107">
        <f t="shared" si="13"/>
        <v>111.62129747037785</v>
      </c>
    </row>
    <row r="356" spans="1:8" ht="12.75" outlineLevel="2">
      <c r="A356" s="106" t="s">
        <v>797</v>
      </c>
      <c r="B356" s="46" t="s">
        <v>817</v>
      </c>
      <c r="C356" s="46" t="s">
        <v>818</v>
      </c>
      <c r="D356" s="46" t="s">
        <v>706</v>
      </c>
      <c r="E356" s="46" t="s">
        <v>704</v>
      </c>
      <c r="F356" s="47">
        <v>1934.51</v>
      </c>
      <c r="G356" s="48">
        <f t="shared" si="12"/>
        <v>0.0017633474686619345</v>
      </c>
      <c r="H356" s="107">
        <f t="shared" si="13"/>
        <v>333.75970473039035</v>
      </c>
    </row>
    <row r="357" spans="1:8" ht="12.75" outlineLevel="2">
      <c r="A357" s="106" t="s">
        <v>797</v>
      </c>
      <c r="B357" s="46" t="s">
        <v>817</v>
      </c>
      <c r="C357" s="46" t="s">
        <v>818</v>
      </c>
      <c r="D357" s="46" t="s">
        <v>485</v>
      </c>
      <c r="E357" s="46" t="s">
        <v>704</v>
      </c>
      <c r="F357" s="47">
        <v>797.09</v>
      </c>
      <c r="G357" s="48">
        <f t="shared" si="12"/>
        <v>0.0007265646772545717</v>
      </c>
      <c r="H357" s="107">
        <f t="shared" si="13"/>
        <v>137.52139975681018</v>
      </c>
    </row>
    <row r="358" spans="1:8" ht="12.75" outlineLevel="2">
      <c r="A358" s="106" t="s">
        <v>797</v>
      </c>
      <c r="B358" s="46" t="s">
        <v>817</v>
      </c>
      <c r="C358" s="46" t="s">
        <v>818</v>
      </c>
      <c r="D358" s="46" t="s">
        <v>795</v>
      </c>
      <c r="E358" s="46" t="s">
        <v>704</v>
      </c>
      <c r="F358" s="47">
        <v>952.3</v>
      </c>
      <c r="G358" s="48">
        <f t="shared" si="12"/>
        <v>0.0008680419302080425</v>
      </c>
      <c r="H358" s="107">
        <f t="shared" si="13"/>
        <v>164.29967630808355</v>
      </c>
    </row>
    <row r="359" spans="1:8" ht="12.75" outlineLevel="2">
      <c r="A359" s="106" t="s">
        <v>797</v>
      </c>
      <c r="B359" s="46" t="s">
        <v>817</v>
      </c>
      <c r="C359" s="46" t="s">
        <v>818</v>
      </c>
      <c r="D359" s="46" t="s">
        <v>492</v>
      </c>
      <c r="E359" s="46" t="s">
        <v>704</v>
      </c>
      <c r="F359" s="47">
        <v>480.63</v>
      </c>
      <c r="G359" s="48">
        <f t="shared" si="12"/>
        <v>0.0004381045814511094</v>
      </c>
      <c r="H359" s="107">
        <f t="shared" si="13"/>
        <v>82.92276953056201</v>
      </c>
    </row>
    <row r="360" spans="1:8" ht="12.75" outlineLevel="2">
      <c r="A360" s="106" t="s">
        <v>797</v>
      </c>
      <c r="B360" s="46" t="s">
        <v>817</v>
      </c>
      <c r="C360" s="46" t="s">
        <v>818</v>
      </c>
      <c r="D360" s="46" t="s">
        <v>463</v>
      </c>
      <c r="E360" s="46" t="s">
        <v>464</v>
      </c>
      <c r="F360" s="47">
        <v>2096.47</v>
      </c>
      <c r="G360" s="48">
        <f t="shared" si="12"/>
        <v>0.001910977491781219</v>
      </c>
      <c r="H360" s="107">
        <f t="shared" si="13"/>
        <v>361.70255422619755</v>
      </c>
    </row>
    <row r="361" spans="1:8" ht="12.75" outlineLevel="2">
      <c r="A361" s="106" t="s">
        <v>797</v>
      </c>
      <c r="B361" s="46" t="s">
        <v>817</v>
      </c>
      <c r="C361" s="46" t="s">
        <v>818</v>
      </c>
      <c r="D361" s="46" t="s">
        <v>484</v>
      </c>
      <c r="E361" s="46" t="s">
        <v>464</v>
      </c>
      <c r="F361" s="47">
        <v>686.88</v>
      </c>
      <c r="G361" s="48">
        <f t="shared" si="12"/>
        <v>0.0006261058920731914</v>
      </c>
      <c r="H361" s="107">
        <f t="shared" si="13"/>
        <v>118.50694283576229</v>
      </c>
    </row>
    <row r="362" spans="1:8" ht="12.75" outlineLevel="2">
      <c r="A362" s="106" t="s">
        <v>797</v>
      </c>
      <c r="B362" s="46" t="s">
        <v>817</v>
      </c>
      <c r="C362" s="46" t="s">
        <v>818</v>
      </c>
      <c r="D362" s="46" t="s">
        <v>767</v>
      </c>
      <c r="E362" s="46" t="s">
        <v>766</v>
      </c>
      <c r="F362" s="47">
        <v>957</v>
      </c>
      <c r="G362" s="48">
        <f t="shared" si="12"/>
        <v>0.0008723260812864608</v>
      </c>
      <c r="H362" s="107">
        <f t="shared" si="13"/>
        <v>165.11056413612934</v>
      </c>
    </row>
    <row r="363" spans="1:8" ht="12.75" outlineLevel="2">
      <c r="A363" s="106" t="s">
        <v>797</v>
      </c>
      <c r="B363" s="46" t="s">
        <v>817</v>
      </c>
      <c r="C363" s="46" t="s">
        <v>818</v>
      </c>
      <c r="D363" s="46" t="s">
        <v>316</v>
      </c>
      <c r="E363" s="46" t="s">
        <v>766</v>
      </c>
      <c r="F363" s="47">
        <v>17.92</v>
      </c>
      <c r="G363" s="48">
        <f t="shared" si="12"/>
        <v>1.633446538835254E-05</v>
      </c>
      <c r="H363" s="107">
        <f t="shared" si="13"/>
        <v>3.0917255060809175</v>
      </c>
    </row>
    <row r="364" spans="1:8" ht="12.75" outlineLevel="2">
      <c r="A364" s="106" t="s">
        <v>797</v>
      </c>
      <c r="B364" s="46" t="s">
        <v>817</v>
      </c>
      <c r="C364" s="46" t="s">
        <v>818</v>
      </c>
      <c r="D364" s="46" t="s">
        <v>767</v>
      </c>
      <c r="E364" s="46" t="s">
        <v>766</v>
      </c>
      <c r="F364" s="47">
        <v>76.72</v>
      </c>
      <c r="G364" s="48">
        <f t="shared" si="12"/>
        <v>6.99319299438843E-05</v>
      </c>
      <c r="H364" s="107">
        <f t="shared" si="13"/>
        <v>13.236449822908925</v>
      </c>
    </row>
    <row r="365" spans="1:8" ht="12.75" outlineLevel="2">
      <c r="A365" s="106" t="s">
        <v>797</v>
      </c>
      <c r="B365" s="46" t="s">
        <v>817</v>
      </c>
      <c r="C365" s="46" t="s">
        <v>818</v>
      </c>
      <c r="D365" s="46" t="s">
        <v>419</v>
      </c>
      <c r="E365" s="46" t="s">
        <v>420</v>
      </c>
      <c r="F365" s="47">
        <v>136.96</v>
      </c>
      <c r="G365" s="48">
        <f t="shared" si="12"/>
        <v>0.00012484198546812298</v>
      </c>
      <c r="H365" s="107">
        <f t="shared" si="13"/>
        <v>23.629616367904156</v>
      </c>
    </row>
    <row r="366" spans="1:8" ht="12.75" outlineLevel="2">
      <c r="A366" s="106" t="s">
        <v>797</v>
      </c>
      <c r="B366" s="46" t="s">
        <v>817</v>
      </c>
      <c r="C366" s="46" t="s">
        <v>818</v>
      </c>
      <c r="D366" s="46">
        <v>1154</v>
      </c>
      <c r="E366" s="46" t="s">
        <v>308</v>
      </c>
      <c r="F366" s="47">
        <v>18.14</v>
      </c>
      <c r="G366" s="48">
        <f t="shared" si="12"/>
        <v>1.653500011968276E-05</v>
      </c>
      <c r="H366" s="107">
        <f t="shared" si="13"/>
        <v>3.1296819576064645</v>
      </c>
    </row>
    <row r="367" spans="1:8" ht="12.75" outlineLevel="2">
      <c r="A367" s="106" t="s">
        <v>797</v>
      </c>
      <c r="B367" s="46" t="s">
        <v>817</v>
      </c>
      <c r="C367" s="46" t="s">
        <v>818</v>
      </c>
      <c r="D367" s="46">
        <v>4166</v>
      </c>
      <c r="E367" s="46" t="s">
        <v>507</v>
      </c>
      <c r="F367" s="47">
        <v>54.13</v>
      </c>
      <c r="G367" s="48">
        <f t="shared" si="12"/>
        <v>4.934065912229481E-05</v>
      </c>
      <c r="H367" s="107">
        <f t="shared" si="13"/>
        <v>9.339012368535718</v>
      </c>
    </row>
    <row r="368" spans="1:8" ht="12.75" outlineLevel="2">
      <c r="A368" s="106" t="s">
        <v>797</v>
      </c>
      <c r="B368" s="46" t="s">
        <v>817</v>
      </c>
      <c r="C368" s="46" t="s">
        <v>818</v>
      </c>
      <c r="D368" s="46">
        <v>804575</v>
      </c>
      <c r="E368" s="46" t="s">
        <v>326</v>
      </c>
      <c r="F368" s="47">
        <v>1.92</v>
      </c>
      <c r="G368" s="48">
        <f t="shared" si="12"/>
        <v>1.7501212916092003E-06</v>
      </c>
      <c r="H368" s="107">
        <f t="shared" si="13"/>
        <v>0.3312563042229554</v>
      </c>
    </row>
    <row r="369" spans="1:8" ht="12.75" outlineLevel="2">
      <c r="A369" s="106" t="s">
        <v>797</v>
      </c>
      <c r="B369" s="46" t="s">
        <v>817</v>
      </c>
      <c r="C369" s="46" t="s">
        <v>818</v>
      </c>
      <c r="D369" s="46">
        <v>804546</v>
      </c>
      <c r="E369" s="46" t="s">
        <v>575</v>
      </c>
      <c r="F369" s="47">
        <v>9.75</v>
      </c>
      <c r="G369" s="48">
        <f t="shared" si="12"/>
        <v>8.88733468395297E-06</v>
      </c>
      <c r="H369" s="107">
        <f t="shared" si="13"/>
        <v>1.6821609198821954</v>
      </c>
    </row>
    <row r="370" spans="1:8" ht="12.75" outlineLevel="2">
      <c r="A370" s="106" t="s">
        <v>797</v>
      </c>
      <c r="B370" s="46" t="s">
        <v>817</v>
      </c>
      <c r="C370" s="46" t="s">
        <v>818</v>
      </c>
      <c r="D370" s="46">
        <v>804546</v>
      </c>
      <c r="E370" s="46" t="s">
        <v>575</v>
      </c>
      <c r="F370" s="47">
        <v>0.96</v>
      </c>
      <c r="G370" s="48">
        <f t="shared" si="12"/>
        <v>8.750606458046002E-07</v>
      </c>
      <c r="H370" s="107">
        <f t="shared" si="13"/>
        <v>0.1656281521114777</v>
      </c>
    </row>
    <row r="371" spans="1:8" ht="12.75" outlineLevel="2">
      <c r="A371" s="106" t="s">
        <v>797</v>
      </c>
      <c r="B371" s="46" t="s">
        <v>817</v>
      </c>
      <c r="C371" s="46" t="s">
        <v>818</v>
      </c>
      <c r="D371" s="46">
        <v>1378</v>
      </c>
      <c r="E371" s="46" t="s">
        <v>819</v>
      </c>
      <c r="F371" s="47">
        <v>27.72</v>
      </c>
      <c r="G371" s="48">
        <f t="shared" si="12"/>
        <v>2.526737614760783E-05</v>
      </c>
      <c r="H371" s="107">
        <f t="shared" si="13"/>
        <v>4.782512892218918</v>
      </c>
    </row>
    <row r="372" spans="1:8" ht="12.75" outlineLevel="2">
      <c r="A372" s="106" t="s">
        <v>797</v>
      </c>
      <c r="B372" s="46" t="s">
        <v>817</v>
      </c>
      <c r="C372" s="46" t="s">
        <v>818</v>
      </c>
      <c r="D372" s="46" t="s">
        <v>829</v>
      </c>
      <c r="E372" s="46" t="s">
        <v>830</v>
      </c>
      <c r="F372" s="47">
        <v>3100.15</v>
      </c>
      <c r="G372" s="48">
        <f t="shared" si="12"/>
        <v>0.002825853396969929</v>
      </c>
      <c r="H372" s="107">
        <f t="shared" si="13"/>
        <v>534.8667872587475</v>
      </c>
    </row>
    <row r="373" spans="1:8" ht="12.75" outlineLevel="2">
      <c r="A373" s="106" t="s">
        <v>797</v>
      </c>
      <c r="B373" s="46" t="s">
        <v>817</v>
      </c>
      <c r="C373" s="46" t="s">
        <v>818</v>
      </c>
      <c r="D373" s="46" t="s">
        <v>829</v>
      </c>
      <c r="E373" s="46" t="s">
        <v>830</v>
      </c>
      <c r="F373" s="47">
        <v>13.1</v>
      </c>
      <c r="G373" s="48">
        <f t="shared" si="12"/>
        <v>1.1940931729208607E-05</v>
      </c>
      <c r="H373" s="107">
        <f t="shared" si="13"/>
        <v>2.260134159021206</v>
      </c>
    </row>
    <row r="374" spans="1:8" ht="12.75" outlineLevel="2">
      <c r="A374" s="106" t="s">
        <v>797</v>
      </c>
      <c r="B374" s="46" t="s">
        <v>817</v>
      </c>
      <c r="C374" s="46" t="s">
        <v>818</v>
      </c>
      <c r="D374" s="46" t="s">
        <v>822</v>
      </c>
      <c r="E374" s="46" t="s">
        <v>823</v>
      </c>
      <c r="F374" s="47">
        <v>2968.75</v>
      </c>
      <c r="G374" s="48">
        <f t="shared" si="12"/>
        <v>0.002706079471075424</v>
      </c>
      <c r="H374" s="107">
        <f t="shared" si="13"/>
        <v>512.196433938489</v>
      </c>
    </row>
    <row r="375" spans="1:8" ht="12.75" outlineLevel="2">
      <c r="A375" s="106" t="s">
        <v>797</v>
      </c>
      <c r="B375" s="46" t="s">
        <v>817</v>
      </c>
      <c r="C375" s="46" t="s">
        <v>818</v>
      </c>
      <c r="D375" s="46" t="s">
        <v>822</v>
      </c>
      <c r="E375" s="46" t="s">
        <v>823</v>
      </c>
      <c r="F375" s="47">
        <v>142.3</v>
      </c>
      <c r="G375" s="48">
        <f t="shared" si="12"/>
        <v>0.00012970951031041108</v>
      </c>
      <c r="H375" s="107">
        <f t="shared" si="13"/>
        <v>24.55092296402425</v>
      </c>
    </row>
    <row r="376" spans="1:8" ht="12.75" outlineLevel="2">
      <c r="A376" s="106" t="s">
        <v>797</v>
      </c>
      <c r="B376" s="46" t="s">
        <v>817</v>
      </c>
      <c r="C376" s="46" t="s">
        <v>818</v>
      </c>
      <c r="D376" s="46" t="s">
        <v>826</v>
      </c>
      <c r="E376" s="46" t="s">
        <v>827</v>
      </c>
      <c r="F376" s="47">
        <v>195.09</v>
      </c>
      <c r="G376" s="48">
        <f t="shared" si="12"/>
        <v>0.0001778287306146036</v>
      </c>
      <c r="H376" s="107">
        <f t="shared" si="13"/>
        <v>33.65874603690436</v>
      </c>
    </row>
    <row r="377" spans="1:8" ht="12.75" outlineLevel="2">
      <c r="A377" s="106" t="s">
        <v>797</v>
      </c>
      <c r="B377" s="46" t="s">
        <v>817</v>
      </c>
      <c r="C377" s="46" t="s">
        <v>818</v>
      </c>
      <c r="D377" s="46" t="s">
        <v>826</v>
      </c>
      <c r="E377" s="46" t="s">
        <v>827</v>
      </c>
      <c r="F377" s="47">
        <v>13.09</v>
      </c>
      <c r="G377" s="48">
        <f t="shared" si="12"/>
        <v>1.1931816514148142E-05</v>
      </c>
      <c r="H377" s="107">
        <f t="shared" si="13"/>
        <v>2.2584088657700447</v>
      </c>
    </row>
    <row r="378" spans="1:8" ht="12.75" outlineLevel="2">
      <c r="A378" s="106" t="s">
        <v>797</v>
      </c>
      <c r="B378" s="46" t="s">
        <v>817</v>
      </c>
      <c r="C378" s="46" t="s">
        <v>818</v>
      </c>
      <c r="D378" s="46" t="s">
        <v>824</v>
      </c>
      <c r="E378" s="46" t="s">
        <v>825</v>
      </c>
      <c r="F378" s="47">
        <v>644.43</v>
      </c>
      <c r="G378" s="48">
        <f t="shared" si="12"/>
        <v>0.0005874118041415192</v>
      </c>
      <c r="H378" s="107">
        <f t="shared" si="13"/>
        <v>111.18307298458288</v>
      </c>
    </row>
    <row r="379" spans="1:8" ht="12.75" outlineLevel="2">
      <c r="A379" s="106" t="s">
        <v>797</v>
      </c>
      <c r="B379" s="46" t="s">
        <v>817</v>
      </c>
      <c r="C379" s="46" t="s">
        <v>818</v>
      </c>
      <c r="D379" s="46" t="s">
        <v>824</v>
      </c>
      <c r="E379" s="46" t="s">
        <v>825</v>
      </c>
      <c r="F379" s="47">
        <v>150</v>
      </c>
      <c r="G379" s="48">
        <f t="shared" si="12"/>
        <v>0.0001367282259069688</v>
      </c>
      <c r="H379" s="107">
        <f t="shared" si="13"/>
        <v>25.879398767418394</v>
      </c>
    </row>
    <row r="380" spans="1:8" ht="12.75" outlineLevel="2">
      <c r="A380" s="106" t="s">
        <v>797</v>
      </c>
      <c r="B380" s="46" t="s">
        <v>817</v>
      </c>
      <c r="C380" s="46" t="s">
        <v>818</v>
      </c>
      <c r="D380" s="46" t="s">
        <v>601</v>
      </c>
      <c r="E380" s="46" t="s">
        <v>825</v>
      </c>
      <c r="F380" s="47">
        <v>3524.52</v>
      </c>
      <c r="G380" s="48">
        <f t="shared" si="12"/>
        <v>0.003212675778490864</v>
      </c>
      <c r="H380" s="107">
        <f t="shared" si="13"/>
        <v>608.0830569582764</v>
      </c>
    </row>
    <row r="381" spans="1:8" ht="12.75" outlineLevel="2">
      <c r="A381" s="106" t="s">
        <v>797</v>
      </c>
      <c r="B381" s="46" t="s">
        <v>817</v>
      </c>
      <c r="C381" s="46" t="s">
        <v>818</v>
      </c>
      <c r="D381" s="46" t="s">
        <v>824</v>
      </c>
      <c r="E381" s="46" t="s">
        <v>825</v>
      </c>
      <c r="F381" s="47">
        <v>55.36</v>
      </c>
      <c r="G381" s="48">
        <f t="shared" si="12"/>
        <v>5.046183057473195E-05</v>
      </c>
      <c r="H381" s="107">
        <f t="shared" si="13"/>
        <v>9.551223438428547</v>
      </c>
    </row>
    <row r="382" spans="1:8" ht="12.75" outlineLevel="2">
      <c r="A382" s="106" t="s">
        <v>797</v>
      </c>
      <c r="B382" s="46" t="s">
        <v>817</v>
      </c>
      <c r="C382" s="46" t="s">
        <v>818</v>
      </c>
      <c r="D382" s="46" t="s">
        <v>824</v>
      </c>
      <c r="E382" s="46" t="s">
        <v>825</v>
      </c>
      <c r="F382" s="47">
        <v>190.43</v>
      </c>
      <c r="G382" s="48">
        <f t="shared" si="12"/>
        <v>0.0001735810403964271</v>
      </c>
      <c r="H382" s="107">
        <f t="shared" si="13"/>
        <v>32.854759381863225</v>
      </c>
    </row>
    <row r="383" spans="1:8" ht="12.75" outlineLevel="2">
      <c r="A383" s="106" t="s">
        <v>797</v>
      </c>
      <c r="B383" s="46" t="s">
        <v>817</v>
      </c>
      <c r="C383" s="46" t="s">
        <v>818</v>
      </c>
      <c r="D383" s="46" t="s">
        <v>743</v>
      </c>
      <c r="E383" s="46" t="s">
        <v>744</v>
      </c>
      <c r="F383" s="47">
        <v>73.59</v>
      </c>
      <c r="G383" s="48">
        <f t="shared" si="12"/>
        <v>6.70788676299589E-05</v>
      </c>
      <c r="H383" s="107">
        <f t="shared" si="13"/>
        <v>12.696433035295465</v>
      </c>
    </row>
    <row r="384" spans="1:8" ht="12.75" outlineLevel="2">
      <c r="A384" s="106" t="s">
        <v>797</v>
      </c>
      <c r="B384" s="46" t="s">
        <v>817</v>
      </c>
      <c r="C384" s="46" t="s">
        <v>818</v>
      </c>
      <c r="D384" s="46" t="s">
        <v>439</v>
      </c>
      <c r="E384" s="46" t="s">
        <v>440</v>
      </c>
      <c r="F384" s="47">
        <v>156.35</v>
      </c>
      <c r="G384" s="48">
        <f t="shared" si="12"/>
        <v>0.0001425163874703638</v>
      </c>
      <c r="H384" s="107">
        <f t="shared" si="13"/>
        <v>26.97495998190577</v>
      </c>
    </row>
    <row r="385" spans="1:8" ht="12.75" outlineLevel="2">
      <c r="A385" s="106" t="s">
        <v>797</v>
      </c>
      <c r="B385" s="46" t="s">
        <v>817</v>
      </c>
      <c r="C385" s="46" t="s">
        <v>818</v>
      </c>
      <c r="D385" s="46" t="s">
        <v>612</v>
      </c>
      <c r="E385" s="46" t="s">
        <v>613</v>
      </c>
      <c r="F385" s="47">
        <v>4329.75</v>
      </c>
      <c r="G385" s="48">
        <f t="shared" si="12"/>
        <v>0.003946660240804654</v>
      </c>
      <c r="H385" s="107">
        <f t="shared" si="13"/>
        <v>747.0088454215319</v>
      </c>
    </row>
    <row r="386" spans="1:8" ht="12.75" outlineLevel="2">
      <c r="A386" s="106" t="s">
        <v>797</v>
      </c>
      <c r="B386" s="46" t="s">
        <v>817</v>
      </c>
      <c r="C386" s="46" t="s">
        <v>818</v>
      </c>
      <c r="D386" s="46" t="s">
        <v>777</v>
      </c>
      <c r="E386" s="46" t="s">
        <v>778</v>
      </c>
      <c r="F386" s="47">
        <v>62.11</v>
      </c>
      <c r="G386" s="48">
        <f aca="true" t="shared" si="14" ref="G386:G449">F386/$F$526</f>
        <v>5.661460074054554E-05</v>
      </c>
      <c r="H386" s="107">
        <f aca="true" t="shared" si="15" ref="H386:H449">G386*$H$526</f>
        <v>10.715796382962376</v>
      </c>
    </row>
    <row r="387" spans="1:8" ht="12.75" outlineLevel="2">
      <c r="A387" s="106" t="s">
        <v>797</v>
      </c>
      <c r="B387" s="46" t="s">
        <v>817</v>
      </c>
      <c r="C387" s="46" t="s">
        <v>818</v>
      </c>
      <c r="D387" s="46">
        <v>804539</v>
      </c>
      <c r="E387" s="46" t="s">
        <v>321</v>
      </c>
      <c r="F387" s="47">
        <v>1.49</v>
      </c>
      <c r="G387" s="48">
        <f t="shared" si="14"/>
        <v>1.3581670440092232E-06</v>
      </c>
      <c r="H387" s="107">
        <f t="shared" si="15"/>
        <v>0.25706869442302266</v>
      </c>
    </row>
    <row r="388" spans="1:8" ht="12.75" outlineLevel="2">
      <c r="A388" s="106" t="s">
        <v>797</v>
      </c>
      <c r="B388" s="46" t="s">
        <v>817</v>
      </c>
      <c r="C388" s="46" t="s">
        <v>818</v>
      </c>
      <c r="D388" s="46" t="s">
        <v>586</v>
      </c>
      <c r="E388" s="46" t="s">
        <v>543</v>
      </c>
      <c r="F388" s="47">
        <v>12956.15</v>
      </c>
      <c r="G388" s="48">
        <f t="shared" si="14"/>
        <v>0.011809809360563825</v>
      </c>
      <c r="H388" s="107">
        <f t="shared" si="15"/>
        <v>2235.315815603252</v>
      </c>
    </row>
    <row r="389" spans="1:8" ht="12.75" outlineLevel="2">
      <c r="A389" s="106" t="s">
        <v>797</v>
      </c>
      <c r="B389" s="46" t="s">
        <v>817</v>
      </c>
      <c r="C389" s="46" t="s">
        <v>818</v>
      </c>
      <c r="D389" s="46" t="s">
        <v>783</v>
      </c>
      <c r="E389" s="46" t="s">
        <v>543</v>
      </c>
      <c r="F389" s="47">
        <v>12727.97</v>
      </c>
      <c r="G389" s="48">
        <f t="shared" si="14"/>
        <v>0.011601818383314142</v>
      </c>
      <c r="H389" s="107">
        <f t="shared" si="15"/>
        <v>2195.9480741982547</v>
      </c>
    </row>
    <row r="390" spans="1:8" ht="12.75" outlineLevel="2">
      <c r="A390" s="106" t="s">
        <v>797</v>
      </c>
      <c r="B390" s="46" t="s">
        <v>817</v>
      </c>
      <c r="C390" s="46" t="s">
        <v>818</v>
      </c>
      <c r="D390" s="46" t="s">
        <v>586</v>
      </c>
      <c r="E390" s="46" t="s">
        <v>543</v>
      </c>
      <c r="F390" s="47">
        <v>23.16</v>
      </c>
      <c r="G390" s="48">
        <f t="shared" si="14"/>
        <v>2.1110838080035982E-05</v>
      </c>
      <c r="H390" s="107">
        <f t="shared" si="15"/>
        <v>3.9957791696894</v>
      </c>
    </row>
    <row r="391" spans="1:8" ht="12.75" outlineLevel="2">
      <c r="A391" s="106" t="s">
        <v>797</v>
      </c>
      <c r="B391" s="46" t="s">
        <v>817</v>
      </c>
      <c r="C391" s="46" t="s">
        <v>818</v>
      </c>
      <c r="D391" s="46" t="s">
        <v>783</v>
      </c>
      <c r="E391" s="46" t="s">
        <v>543</v>
      </c>
      <c r="F391" s="47">
        <v>88.12</v>
      </c>
      <c r="G391" s="48">
        <f t="shared" si="14"/>
        <v>8.032327511281393E-05</v>
      </c>
      <c r="H391" s="107">
        <f t="shared" si="15"/>
        <v>15.203284129232724</v>
      </c>
    </row>
    <row r="392" spans="1:8" ht="12.75" outlineLevel="2">
      <c r="A392" s="106" t="s">
        <v>797</v>
      </c>
      <c r="B392" s="46" t="s">
        <v>817</v>
      </c>
      <c r="C392" s="46" t="s">
        <v>818</v>
      </c>
      <c r="D392" s="46" t="s">
        <v>785</v>
      </c>
      <c r="E392" s="46" t="s">
        <v>786</v>
      </c>
      <c r="F392" s="47">
        <v>120</v>
      </c>
      <c r="G392" s="48">
        <f t="shared" si="14"/>
        <v>0.00010938258072557503</v>
      </c>
      <c r="H392" s="107">
        <f t="shared" si="15"/>
        <v>20.703519013934713</v>
      </c>
    </row>
    <row r="393" spans="1:8" ht="12.75" outlineLevel="2">
      <c r="A393" s="106" t="s">
        <v>797</v>
      </c>
      <c r="B393" s="46" t="s">
        <v>817</v>
      </c>
      <c r="C393" s="46" t="s">
        <v>818</v>
      </c>
      <c r="D393" s="46" t="s">
        <v>787</v>
      </c>
      <c r="E393" s="46" t="s">
        <v>786</v>
      </c>
      <c r="F393" s="47">
        <v>50.1</v>
      </c>
      <c r="G393" s="48">
        <f t="shared" si="14"/>
        <v>4.5667227452927574E-05</v>
      </c>
      <c r="H393" s="107">
        <f t="shared" si="15"/>
        <v>8.643719188317743</v>
      </c>
    </row>
    <row r="394" spans="1:8" ht="12.75" outlineLevel="2">
      <c r="A394" s="106" t="s">
        <v>797</v>
      </c>
      <c r="B394" s="46" t="s">
        <v>817</v>
      </c>
      <c r="C394" s="46" t="s">
        <v>818</v>
      </c>
      <c r="D394" s="46" t="s">
        <v>787</v>
      </c>
      <c r="E394" s="46" t="s">
        <v>786</v>
      </c>
      <c r="F394" s="47">
        <v>10.23</v>
      </c>
      <c r="G394" s="48">
        <f t="shared" si="14"/>
        <v>9.324865006855272E-06</v>
      </c>
      <c r="H394" s="107">
        <f t="shared" si="15"/>
        <v>1.7649749959379344</v>
      </c>
    </row>
    <row r="395" spans="1:8" ht="12.75" outlineLevel="2">
      <c r="A395" s="106" t="s">
        <v>797</v>
      </c>
      <c r="B395" s="46" t="s">
        <v>817</v>
      </c>
      <c r="C395" s="46" t="s">
        <v>818</v>
      </c>
      <c r="D395" s="46">
        <v>4165</v>
      </c>
      <c r="E395" s="46" t="s">
        <v>506</v>
      </c>
      <c r="F395" s="47">
        <v>99.17</v>
      </c>
      <c r="G395" s="48">
        <f t="shared" si="14"/>
        <v>9.03955877546273E-05</v>
      </c>
      <c r="H395" s="107">
        <f t="shared" si="15"/>
        <v>17.10973317176588</v>
      </c>
    </row>
    <row r="396" spans="1:8" ht="12.75" outlineLevel="2">
      <c r="A396" s="106" t="s">
        <v>797</v>
      </c>
      <c r="B396" s="46" t="s">
        <v>817</v>
      </c>
      <c r="C396" s="46" t="s">
        <v>818</v>
      </c>
      <c r="D396" s="46" t="s">
        <v>723</v>
      </c>
      <c r="E396" s="46" t="s">
        <v>657</v>
      </c>
      <c r="F396" s="47">
        <v>226.19</v>
      </c>
      <c r="G396" s="48">
        <f t="shared" si="14"/>
        <v>0.00020617704945264845</v>
      </c>
      <c r="H396" s="107">
        <f t="shared" si="15"/>
        <v>39.02440804801577</v>
      </c>
    </row>
    <row r="397" spans="1:8" ht="12.75" outlineLevel="2">
      <c r="A397" s="106" t="s">
        <v>797</v>
      </c>
      <c r="B397" s="46" t="s">
        <v>817</v>
      </c>
      <c r="C397" s="46" t="s">
        <v>818</v>
      </c>
      <c r="D397" s="46" t="s">
        <v>789</v>
      </c>
      <c r="E397" s="46" t="s">
        <v>707</v>
      </c>
      <c r="F397" s="47">
        <v>14.52</v>
      </c>
      <c r="G397" s="48">
        <f t="shared" si="14"/>
        <v>1.3235292267794579E-05</v>
      </c>
      <c r="H397" s="107">
        <f t="shared" si="15"/>
        <v>2.5051258006861</v>
      </c>
    </row>
    <row r="398" spans="1:8" ht="12.75" outlineLevel="2">
      <c r="A398" s="106" t="s">
        <v>797</v>
      </c>
      <c r="B398" s="46" t="s">
        <v>817</v>
      </c>
      <c r="C398" s="46" t="s">
        <v>818</v>
      </c>
      <c r="D398" s="46" t="s">
        <v>789</v>
      </c>
      <c r="E398" s="46" t="s">
        <v>707</v>
      </c>
      <c r="F398" s="47">
        <v>69.86</v>
      </c>
      <c r="G398" s="48">
        <f t="shared" si="14"/>
        <v>6.367889241240559E-05</v>
      </c>
      <c r="H398" s="107">
        <f t="shared" si="15"/>
        <v>12.052898652612324</v>
      </c>
    </row>
    <row r="399" spans="1:8" ht="12.75" outlineLevel="2">
      <c r="A399" s="106" t="s">
        <v>797</v>
      </c>
      <c r="B399" s="46" t="s">
        <v>817</v>
      </c>
      <c r="C399" s="46" t="s">
        <v>818</v>
      </c>
      <c r="D399" s="46" t="s">
        <v>593</v>
      </c>
      <c r="E399" s="46" t="s">
        <v>793</v>
      </c>
      <c r="F399" s="47">
        <v>295.25</v>
      </c>
      <c r="G399" s="48">
        <f t="shared" si="14"/>
        <v>0.0002691267246602169</v>
      </c>
      <c r="H399" s="107">
        <f t="shared" si="15"/>
        <v>50.9392832405352</v>
      </c>
    </row>
    <row r="400" spans="1:8" ht="12.75" outlineLevel="2">
      <c r="A400" s="106" t="s">
        <v>797</v>
      </c>
      <c r="B400" s="46" t="s">
        <v>817</v>
      </c>
      <c r="C400" s="46" t="s">
        <v>818</v>
      </c>
      <c r="D400" s="46" t="s">
        <v>792</v>
      </c>
      <c r="E400" s="46" t="s">
        <v>793</v>
      </c>
      <c r="F400" s="47">
        <v>295.25</v>
      </c>
      <c r="G400" s="48">
        <f t="shared" si="14"/>
        <v>0.0002691267246602169</v>
      </c>
      <c r="H400" s="107">
        <f t="shared" si="15"/>
        <v>50.9392832405352</v>
      </c>
    </row>
    <row r="401" spans="1:8" ht="12.75" outlineLevel="2">
      <c r="A401" s="106" t="s">
        <v>797</v>
      </c>
      <c r="B401" s="46" t="s">
        <v>817</v>
      </c>
      <c r="C401" s="46" t="s">
        <v>818</v>
      </c>
      <c r="D401" s="46" t="s">
        <v>594</v>
      </c>
      <c r="E401" s="46" t="s">
        <v>793</v>
      </c>
      <c r="F401" s="47">
        <v>295.25</v>
      </c>
      <c r="G401" s="48">
        <f t="shared" si="14"/>
        <v>0.0002691267246602169</v>
      </c>
      <c r="H401" s="107">
        <f t="shared" si="15"/>
        <v>50.9392832405352</v>
      </c>
    </row>
    <row r="402" spans="1:8" ht="12.75" outlineLevel="2">
      <c r="A402" s="106" t="s">
        <v>797</v>
      </c>
      <c r="B402" s="46" t="s">
        <v>817</v>
      </c>
      <c r="C402" s="46" t="s">
        <v>818</v>
      </c>
      <c r="D402" s="46" t="s">
        <v>650</v>
      </c>
      <c r="E402" s="46" t="s">
        <v>793</v>
      </c>
      <c r="F402" s="47">
        <v>295.25</v>
      </c>
      <c r="G402" s="48">
        <f t="shared" si="14"/>
        <v>0.0002691267246602169</v>
      </c>
      <c r="H402" s="107">
        <f t="shared" si="15"/>
        <v>50.9392832405352</v>
      </c>
    </row>
    <row r="403" spans="1:8" ht="12.75" outlineLevel="2">
      <c r="A403" s="106" t="s">
        <v>797</v>
      </c>
      <c r="B403" s="46" t="s">
        <v>817</v>
      </c>
      <c r="C403" s="46" t="s">
        <v>818</v>
      </c>
      <c r="D403" s="46" t="s">
        <v>593</v>
      </c>
      <c r="E403" s="46" t="s">
        <v>793</v>
      </c>
      <c r="F403" s="47">
        <v>275.15</v>
      </c>
      <c r="G403" s="48">
        <f t="shared" si="14"/>
        <v>0.00025080514238868303</v>
      </c>
      <c r="H403" s="107">
        <f t="shared" si="15"/>
        <v>47.47144380570113</v>
      </c>
    </row>
    <row r="404" spans="1:8" ht="12.75" outlineLevel="2">
      <c r="A404" s="106" t="s">
        <v>797</v>
      </c>
      <c r="B404" s="46" t="s">
        <v>817</v>
      </c>
      <c r="C404" s="46" t="s">
        <v>818</v>
      </c>
      <c r="D404" s="46" t="s">
        <v>792</v>
      </c>
      <c r="E404" s="46" t="s">
        <v>793</v>
      </c>
      <c r="F404" s="47">
        <v>8.41</v>
      </c>
      <c r="G404" s="48">
        <f t="shared" si="14"/>
        <v>7.665895865850716E-06</v>
      </c>
      <c r="H404" s="107">
        <f t="shared" si="15"/>
        <v>1.450971624226591</v>
      </c>
    </row>
    <row r="405" spans="1:8" ht="12.75" outlineLevel="2">
      <c r="A405" s="106" t="s">
        <v>797</v>
      </c>
      <c r="B405" s="46" t="s">
        <v>817</v>
      </c>
      <c r="C405" s="46" t="s">
        <v>818</v>
      </c>
      <c r="D405" s="46" t="s">
        <v>594</v>
      </c>
      <c r="E405" s="46" t="s">
        <v>793</v>
      </c>
      <c r="F405" s="47">
        <v>121.34</v>
      </c>
      <c r="G405" s="48">
        <f t="shared" si="14"/>
        <v>0.00011060401954367729</v>
      </c>
      <c r="H405" s="107">
        <f t="shared" si="15"/>
        <v>20.934708309590317</v>
      </c>
    </row>
    <row r="406" spans="1:8" ht="12.75" outlineLevel="2">
      <c r="A406" s="106" t="s">
        <v>797</v>
      </c>
      <c r="B406" s="46" t="s">
        <v>817</v>
      </c>
      <c r="C406" s="46" t="s">
        <v>818</v>
      </c>
      <c r="D406" s="46" t="s">
        <v>582</v>
      </c>
      <c r="E406" s="46" t="s">
        <v>551</v>
      </c>
      <c r="F406" s="47">
        <v>17454.97</v>
      </c>
      <c r="G406" s="48">
        <f t="shared" si="14"/>
        <v>0.015910580542395754</v>
      </c>
      <c r="H406" s="107">
        <f t="shared" si="15"/>
        <v>3011.4941940221665</v>
      </c>
    </row>
    <row r="407" spans="1:8" ht="12.75" outlineLevel="2">
      <c r="A407" s="106" t="s">
        <v>797</v>
      </c>
      <c r="B407" s="46" t="s">
        <v>817</v>
      </c>
      <c r="C407" s="46" t="s">
        <v>818</v>
      </c>
      <c r="D407" s="46" t="s">
        <v>550</v>
      </c>
      <c r="E407" s="46" t="s">
        <v>551</v>
      </c>
      <c r="F407" s="47">
        <v>3027.78</v>
      </c>
      <c r="G407" s="48">
        <f t="shared" si="14"/>
        <v>0.0027598865855773466</v>
      </c>
      <c r="H407" s="107">
        <f t="shared" si="15"/>
        <v>522.3808400000937</v>
      </c>
    </row>
    <row r="408" spans="1:8" ht="12.75" outlineLevel="2">
      <c r="A408" s="106" t="s">
        <v>797</v>
      </c>
      <c r="B408" s="46" t="s">
        <v>817</v>
      </c>
      <c r="C408" s="46" t="s">
        <v>818</v>
      </c>
      <c r="D408" s="46" t="s">
        <v>560</v>
      </c>
      <c r="E408" s="46" t="s">
        <v>551</v>
      </c>
      <c r="F408" s="47">
        <v>7371.45</v>
      </c>
      <c r="G408" s="48">
        <f t="shared" si="14"/>
        <v>0.006719235205746167</v>
      </c>
      <c r="H408" s="107">
        <f t="shared" si="15"/>
        <v>1271.7912936272419</v>
      </c>
    </row>
    <row r="409" spans="1:8" ht="12.75" outlineLevel="2">
      <c r="A409" s="106" t="s">
        <v>797</v>
      </c>
      <c r="B409" s="46" t="s">
        <v>817</v>
      </c>
      <c r="C409" s="46" t="s">
        <v>818</v>
      </c>
      <c r="D409" s="46" t="s">
        <v>565</v>
      </c>
      <c r="E409" s="46" t="s">
        <v>551</v>
      </c>
      <c r="F409" s="47">
        <v>9028.5</v>
      </c>
      <c r="G409" s="48">
        <f t="shared" si="14"/>
        <v>0.008229671917340451</v>
      </c>
      <c r="H409" s="107">
        <f t="shared" si="15"/>
        <v>1557.6810118109129</v>
      </c>
    </row>
    <row r="410" spans="1:8" ht="12.75" outlineLevel="2">
      <c r="A410" s="106" t="s">
        <v>797</v>
      </c>
      <c r="B410" s="46" t="s">
        <v>817</v>
      </c>
      <c r="C410" s="46" t="s">
        <v>818</v>
      </c>
      <c r="D410" s="46" t="s">
        <v>384</v>
      </c>
      <c r="E410" s="46" t="s">
        <v>551</v>
      </c>
      <c r="F410" s="47">
        <v>33.95</v>
      </c>
      <c r="G410" s="48">
        <f t="shared" si="14"/>
        <v>3.0946155130277274E-05</v>
      </c>
      <c r="H410" s="107">
        <f t="shared" si="15"/>
        <v>5.857370587692364</v>
      </c>
    </row>
    <row r="411" spans="1:8" ht="12.75" outlineLevel="2">
      <c r="A411" s="106" t="s">
        <v>797</v>
      </c>
      <c r="B411" s="46" t="s">
        <v>817</v>
      </c>
      <c r="C411" s="46" t="s">
        <v>818</v>
      </c>
      <c r="D411" s="46" t="s">
        <v>582</v>
      </c>
      <c r="E411" s="46" t="s">
        <v>551</v>
      </c>
      <c r="F411" s="47">
        <v>82.66</v>
      </c>
      <c r="G411" s="48">
        <f t="shared" si="14"/>
        <v>7.534636768980026E-05</v>
      </c>
      <c r="H411" s="107">
        <f t="shared" si="15"/>
        <v>14.261274014098692</v>
      </c>
    </row>
    <row r="412" spans="1:8" ht="12.75" outlineLevel="2">
      <c r="A412" s="106" t="s">
        <v>797</v>
      </c>
      <c r="B412" s="46" t="s">
        <v>817</v>
      </c>
      <c r="C412" s="46" t="s">
        <v>818</v>
      </c>
      <c r="D412" s="46" t="s">
        <v>550</v>
      </c>
      <c r="E412" s="46" t="s">
        <v>551</v>
      </c>
      <c r="F412" s="47">
        <v>236.9</v>
      </c>
      <c r="G412" s="48">
        <f t="shared" si="14"/>
        <v>0.00021593944478240604</v>
      </c>
      <c r="H412" s="107">
        <f t="shared" si="15"/>
        <v>40.872197120009446</v>
      </c>
    </row>
    <row r="413" spans="1:8" ht="12.75" outlineLevel="2">
      <c r="A413" s="106" t="s">
        <v>797</v>
      </c>
      <c r="B413" s="46" t="s">
        <v>817</v>
      </c>
      <c r="C413" s="46" t="s">
        <v>818</v>
      </c>
      <c r="D413" s="46" t="s">
        <v>560</v>
      </c>
      <c r="E413" s="46" t="s">
        <v>551</v>
      </c>
      <c r="F413" s="47">
        <v>24.85</v>
      </c>
      <c r="G413" s="48">
        <f t="shared" si="14"/>
        <v>2.2651309425254496E-05</v>
      </c>
      <c r="H413" s="107">
        <f t="shared" si="15"/>
        <v>4.2873537291356465</v>
      </c>
    </row>
    <row r="414" spans="1:8" ht="12.75" outlineLevel="2">
      <c r="A414" s="106" t="s">
        <v>797</v>
      </c>
      <c r="B414" s="46" t="s">
        <v>817</v>
      </c>
      <c r="C414" s="46" t="s">
        <v>818</v>
      </c>
      <c r="D414" s="46" t="s">
        <v>565</v>
      </c>
      <c r="E414" s="46" t="s">
        <v>551</v>
      </c>
      <c r="F414" s="47">
        <v>115.39</v>
      </c>
      <c r="G414" s="48">
        <f t="shared" si="14"/>
        <v>0.00010518046658270085</v>
      </c>
      <c r="H414" s="107">
        <f t="shared" si="15"/>
        <v>19.908158825149386</v>
      </c>
    </row>
    <row r="415" spans="1:8" ht="12.75" outlineLevel="2">
      <c r="A415" s="106" t="s">
        <v>797</v>
      </c>
      <c r="B415" s="46" t="s">
        <v>817</v>
      </c>
      <c r="C415" s="46" t="s">
        <v>818</v>
      </c>
      <c r="D415" s="46" t="s">
        <v>512</v>
      </c>
      <c r="E415" s="46" t="s">
        <v>513</v>
      </c>
      <c r="F415" s="47">
        <v>0.21</v>
      </c>
      <c r="G415" s="48">
        <f t="shared" si="14"/>
        <v>1.914195162697563E-07</v>
      </c>
      <c r="H415" s="107">
        <f t="shared" si="15"/>
        <v>0.03623115827438574</v>
      </c>
    </row>
    <row r="416" spans="1:8" ht="12.75" outlineLevel="2">
      <c r="A416" s="106" t="s">
        <v>797</v>
      </c>
      <c r="B416" s="46" t="s">
        <v>817</v>
      </c>
      <c r="C416" s="46" t="s">
        <v>818</v>
      </c>
      <c r="D416" s="46" t="s">
        <v>671</v>
      </c>
      <c r="E416" s="46" t="s">
        <v>756</v>
      </c>
      <c r="F416" s="47">
        <v>0.58</v>
      </c>
      <c r="G416" s="48">
        <f t="shared" si="14"/>
        <v>5.286824735069459E-07</v>
      </c>
      <c r="H416" s="107">
        <f t="shared" si="15"/>
        <v>0.1000670085673511</v>
      </c>
    </row>
    <row r="417" spans="1:8" ht="12.75" outlineLevel="2">
      <c r="A417" s="106" t="s">
        <v>797</v>
      </c>
      <c r="B417" s="46" t="s">
        <v>817</v>
      </c>
      <c r="C417" s="46" t="s">
        <v>818</v>
      </c>
      <c r="D417" s="46" t="s">
        <v>671</v>
      </c>
      <c r="E417" s="46" t="s">
        <v>756</v>
      </c>
      <c r="F417" s="47">
        <v>13.09</v>
      </c>
      <c r="G417" s="48">
        <f t="shared" si="14"/>
        <v>1.1931816514148142E-05</v>
      </c>
      <c r="H417" s="107">
        <f t="shared" si="15"/>
        <v>2.2584088657700447</v>
      </c>
    </row>
    <row r="418" spans="1:8" ht="12.75" outlineLevel="2">
      <c r="A418" s="106" t="s">
        <v>797</v>
      </c>
      <c r="B418" s="46" t="s">
        <v>817</v>
      </c>
      <c r="C418" s="46" t="s">
        <v>818</v>
      </c>
      <c r="D418" s="46" t="s">
        <v>773</v>
      </c>
      <c r="E418" s="46" t="s">
        <v>774</v>
      </c>
      <c r="F418" s="47">
        <v>18.72</v>
      </c>
      <c r="G418" s="48">
        <f t="shared" si="14"/>
        <v>1.7063682593189704E-05</v>
      </c>
      <c r="H418" s="107">
        <f t="shared" si="15"/>
        <v>3.229748966173815</v>
      </c>
    </row>
    <row r="419" spans="1:8" ht="12.75" outlineLevel="2">
      <c r="A419" s="106" t="s">
        <v>797</v>
      </c>
      <c r="B419" s="46" t="s">
        <v>817</v>
      </c>
      <c r="C419" s="46" t="s">
        <v>818</v>
      </c>
      <c r="D419" s="46" t="s">
        <v>773</v>
      </c>
      <c r="E419" s="46" t="s">
        <v>774</v>
      </c>
      <c r="F419" s="47">
        <v>16.92</v>
      </c>
      <c r="G419" s="48">
        <f t="shared" si="14"/>
        <v>1.542294388230608E-05</v>
      </c>
      <c r="H419" s="107">
        <f t="shared" si="15"/>
        <v>2.919196180964795</v>
      </c>
    </row>
    <row r="420" spans="1:8" ht="12.75" outlineLevel="2">
      <c r="A420" s="106" t="s">
        <v>797</v>
      </c>
      <c r="B420" s="46" t="s">
        <v>817</v>
      </c>
      <c r="C420" s="46" t="s">
        <v>818</v>
      </c>
      <c r="D420" s="46" t="s">
        <v>633</v>
      </c>
      <c r="E420" s="46" t="s">
        <v>583</v>
      </c>
      <c r="F420" s="47">
        <v>1041.66</v>
      </c>
      <c r="G420" s="48">
        <f t="shared" si="14"/>
        <v>0.0009494954919883541</v>
      </c>
      <c r="H420" s="107">
        <f t="shared" si="15"/>
        <v>179.7168968004603</v>
      </c>
    </row>
    <row r="421" spans="1:8" ht="12.75" outlineLevel="2">
      <c r="A421" s="106" t="s">
        <v>797</v>
      </c>
      <c r="B421" s="46" t="s">
        <v>817</v>
      </c>
      <c r="C421" s="46" t="s">
        <v>818</v>
      </c>
      <c r="D421" s="46" t="s">
        <v>415</v>
      </c>
      <c r="E421" s="46" t="s">
        <v>583</v>
      </c>
      <c r="F421" s="47">
        <v>8.73</v>
      </c>
      <c r="G421" s="48">
        <f t="shared" si="14"/>
        <v>7.957582747785584E-06</v>
      </c>
      <c r="H421" s="107">
        <f t="shared" si="15"/>
        <v>1.5061810082637506</v>
      </c>
    </row>
    <row r="422" spans="1:8" ht="12.75" outlineLevel="2">
      <c r="A422" s="106" t="s">
        <v>797</v>
      </c>
      <c r="B422" s="46" t="s">
        <v>817</v>
      </c>
      <c r="C422" s="46" t="s">
        <v>818</v>
      </c>
      <c r="D422" s="46">
        <v>804879</v>
      </c>
      <c r="E422" s="46" t="s">
        <v>610</v>
      </c>
      <c r="F422" s="47">
        <v>52.8</v>
      </c>
      <c r="G422" s="48">
        <f t="shared" si="14"/>
        <v>4.812833551925301E-05</v>
      </c>
      <c r="H422" s="107">
        <f t="shared" si="15"/>
        <v>9.109548366131273</v>
      </c>
    </row>
    <row r="423" spans="1:8" ht="12.75" outlineLevel="2">
      <c r="A423" s="106" t="s">
        <v>797</v>
      </c>
      <c r="B423" s="46" t="s">
        <v>817</v>
      </c>
      <c r="C423" s="46" t="s">
        <v>818</v>
      </c>
      <c r="D423" s="46" t="s">
        <v>489</v>
      </c>
      <c r="E423" s="46" t="s">
        <v>490</v>
      </c>
      <c r="F423" s="47">
        <v>30.47</v>
      </c>
      <c r="G423" s="48">
        <f t="shared" si="14"/>
        <v>2.777406028923559E-05</v>
      </c>
      <c r="H423" s="107">
        <f t="shared" si="15"/>
        <v>5.256968536288255</v>
      </c>
    </row>
    <row r="424" spans="1:8" ht="12.75" outlineLevel="2">
      <c r="A424" s="106" t="s">
        <v>797</v>
      </c>
      <c r="B424" s="46" t="s">
        <v>817</v>
      </c>
      <c r="C424" s="46" t="s">
        <v>818</v>
      </c>
      <c r="D424" s="46" t="s">
        <v>670</v>
      </c>
      <c r="E424" s="46" t="s">
        <v>573</v>
      </c>
      <c r="F424" s="47">
        <v>7.45</v>
      </c>
      <c r="G424" s="48">
        <f t="shared" si="14"/>
        <v>6.790835220046116E-06</v>
      </c>
      <c r="H424" s="107">
        <f t="shared" si="15"/>
        <v>1.2853434721151134</v>
      </c>
    </row>
    <row r="425" spans="1:8" ht="12.75" outlineLevel="2">
      <c r="A425" s="106" t="s">
        <v>797</v>
      </c>
      <c r="B425" s="46" t="s">
        <v>817</v>
      </c>
      <c r="C425" s="46" t="s">
        <v>818</v>
      </c>
      <c r="D425" s="46" t="s">
        <v>779</v>
      </c>
      <c r="E425" s="46" t="s">
        <v>573</v>
      </c>
      <c r="F425" s="47">
        <v>1.68</v>
      </c>
      <c r="G425" s="48">
        <f t="shared" si="14"/>
        <v>1.5313561301580504E-06</v>
      </c>
      <c r="H425" s="107">
        <f t="shared" si="15"/>
        <v>0.28984926619508594</v>
      </c>
    </row>
    <row r="426" spans="1:8" ht="12.75" outlineLevel="2">
      <c r="A426" s="106" t="s">
        <v>797</v>
      </c>
      <c r="B426" s="46" t="s">
        <v>817</v>
      </c>
      <c r="C426" s="46" t="s">
        <v>818</v>
      </c>
      <c r="D426" s="46" t="s">
        <v>754</v>
      </c>
      <c r="E426" s="46" t="s">
        <v>573</v>
      </c>
      <c r="F426" s="47">
        <v>428.56</v>
      </c>
      <c r="G426" s="48">
        <f t="shared" si="14"/>
        <v>0.0003906416566312703</v>
      </c>
      <c r="H426" s="107">
        <f t="shared" si="15"/>
        <v>73.93916757176551</v>
      </c>
    </row>
    <row r="427" spans="1:8" ht="12.75" outlineLevel="2">
      <c r="A427" s="106" t="s">
        <v>797</v>
      </c>
      <c r="B427" s="46" t="s">
        <v>817</v>
      </c>
      <c r="C427" s="46" t="s">
        <v>818</v>
      </c>
      <c r="D427" s="46" t="s">
        <v>757</v>
      </c>
      <c r="E427" s="46" t="s">
        <v>573</v>
      </c>
      <c r="F427" s="47">
        <v>128</v>
      </c>
      <c r="G427" s="48">
        <f t="shared" si="14"/>
        <v>0.0001166747527739467</v>
      </c>
      <c r="H427" s="107">
        <f t="shared" si="15"/>
        <v>22.083753614863692</v>
      </c>
    </row>
    <row r="428" spans="1:8" ht="12.75" outlineLevel="2">
      <c r="A428" s="106" t="s">
        <v>797</v>
      </c>
      <c r="B428" s="46" t="s">
        <v>817</v>
      </c>
      <c r="C428" s="46" t="s">
        <v>818</v>
      </c>
      <c r="D428" s="46" t="s">
        <v>673</v>
      </c>
      <c r="E428" s="46" t="s">
        <v>573</v>
      </c>
      <c r="F428" s="47">
        <v>21.7</v>
      </c>
      <c r="G428" s="48">
        <f t="shared" si="14"/>
        <v>1.978001668120815E-05</v>
      </c>
      <c r="H428" s="107">
        <f t="shared" si="15"/>
        <v>3.74388635501986</v>
      </c>
    </row>
    <row r="429" spans="1:8" ht="12.75" outlineLevel="2">
      <c r="A429" s="106" t="s">
        <v>797</v>
      </c>
      <c r="B429" s="46" t="s">
        <v>817</v>
      </c>
      <c r="C429" s="46" t="s">
        <v>818</v>
      </c>
      <c r="D429" s="46" t="s">
        <v>408</v>
      </c>
      <c r="E429" s="46" t="s">
        <v>573</v>
      </c>
      <c r="F429" s="47">
        <v>42.82</v>
      </c>
      <c r="G429" s="48">
        <f t="shared" si="14"/>
        <v>3.903135088890936E-05</v>
      </c>
      <c r="H429" s="107">
        <f t="shared" si="15"/>
        <v>7.38770570147237</v>
      </c>
    </row>
    <row r="430" spans="1:8" ht="12.75" outlineLevel="2">
      <c r="A430" s="106" t="s">
        <v>797</v>
      </c>
      <c r="B430" s="46" t="s">
        <v>817</v>
      </c>
      <c r="C430" s="46" t="s">
        <v>818</v>
      </c>
      <c r="D430" s="46" t="s">
        <v>779</v>
      </c>
      <c r="E430" s="46" t="s">
        <v>573</v>
      </c>
      <c r="F430" s="47">
        <v>105.02</v>
      </c>
      <c r="G430" s="48">
        <f t="shared" si="14"/>
        <v>9.572798856499908E-05</v>
      </c>
      <c r="H430" s="107">
        <f t="shared" si="15"/>
        <v>18.119029723695196</v>
      </c>
    </row>
    <row r="431" spans="1:8" ht="12.75" outlineLevel="2">
      <c r="A431" s="106" t="s">
        <v>797</v>
      </c>
      <c r="B431" s="46" t="s">
        <v>817</v>
      </c>
      <c r="C431" s="46" t="s">
        <v>818</v>
      </c>
      <c r="D431" s="46" t="s">
        <v>476</v>
      </c>
      <c r="E431" s="46" t="s">
        <v>573</v>
      </c>
      <c r="F431" s="47">
        <v>7.35</v>
      </c>
      <c r="G431" s="48">
        <f t="shared" si="14"/>
        <v>6.69968306944147E-06</v>
      </c>
      <c r="H431" s="107">
        <f t="shared" si="15"/>
        <v>1.2680905396035012</v>
      </c>
    </row>
    <row r="432" spans="1:8" ht="12.75" outlineLevel="2">
      <c r="A432" s="106" t="s">
        <v>797</v>
      </c>
      <c r="B432" s="46" t="s">
        <v>817</v>
      </c>
      <c r="C432" s="46" t="s">
        <v>818</v>
      </c>
      <c r="D432" s="46" t="s">
        <v>757</v>
      </c>
      <c r="E432" s="46" t="s">
        <v>573</v>
      </c>
      <c r="F432" s="47">
        <v>31.56</v>
      </c>
      <c r="G432" s="48">
        <f t="shared" si="14"/>
        <v>2.8767618730826232E-05</v>
      </c>
      <c r="H432" s="107">
        <f t="shared" si="15"/>
        <v>5.445025500664829</v>
      </c>
    </row>
    <row r="433" spans="1:8" ht="12.75" outlineLevel="2">
      <c r="A433" s="106" t="s">
        <v>797</v>
      </c>
      <c r="B433" s="46" t="s">
        <v>817</v>
      </c>
      <c r="C433" s="46" t="s">
        <v>818</v>
      </c>
      <c r="D433" s="46" t="s">
        <v>615</v>
      </c>
      <c r="E433" s="46" t="s">
        <v>839</v>
      </c>
      <c r="F433" s="47">
        <v>8255</v>
      </c>
      <c r="G433" s="48">
        <f t="shared" si="14"/>
        <v>0.007524610032413516</v>
      </c>
      <c r="H433" s="107">
        <f t="shared" si="15"/>
        <v>1424.229578833592</v>
      </c>
    </row>
    <row r="434" spans="1:8" ht="12.75" outlineLevel="2">
      <c r="A434" s="106" t="s">
        <v>797</v>
      </c>
      <c r="B434" s="46" t="s">
        <v>817</v>
      </c>
      <c r="C434" s="46" t="s">
        <v>818</v>
      </c>
      <c r="D434" s="46" t="s">
        <v>838</v>
      </c>
      <c r="E434" s="46" t="s">
        <v>839</v>
      </c>
      <c r="F434" s="47">
        <v>12215.65</v>
      </c>
      <c r="G434" s="48">
        <f t="shared" si="14"/>
        <v>0.011134827685336421</v>
      </c>
      <c r="H434" s="107">
        <f t="shared" si="15"/>
        <v>2107.557850354763</v>
      </c>
    </row>
    <row r="435" spans="1:8" ht="12.75" outlineLevel="2">
      <c r="A435" s="106" t="s">
        <v>797</v>
      </c>
      <c r="B435" s="46" t="s">
        <v>817</v>
      </c>
      <c r="C435" s="46" t="s">
        <v>818</v>
      </c>
      <c r="D435" s="46" t="s">
        <v>459</v>
      </c>
      <c r="E435" s="46" t="s">
        <v>460</v>
      </c>
      <c r="F435" s="47">
        <v>6870.93</v>
      </c>
      <c r="G435" s="48">
        <f t="shared" si="14"/>
        <v>0.006263000461539794</v>
      </c>
      <c r="H435" s="107">
        <f t="shared" si="15"/>
        <v>1185.4369158201202</v>
      </c>
    </row>
    <row r="436" spans="1:8" ht="12.75" outlineLevel="2">
      <c r="A436" s="106" t="s">
        <v>797</v>
      </c>
      <c r="B436" s="46" t="s">
        <v>817</v>
      </c>
      <c r="C436" s="46" t="s">
        <v>818</v>
      </c>
      <c r="D436" s="46" t="s">
        <v>471</v>
      </c>
      <c r="E436" s="46" t="s">
        <v>460</v>
      </c>
      <c r="F436" s="47">
        <v>6360.99</v>
      </c>
      <c r="G436" s="48">
        <f t="shared" si="14"/>
        <v>0.005798179184746463</v>
      </c>
      <c r="H436" s="107">
        <f t="shared" si="15"/>
        <v>1097.4573117704047</v>
      </c>
    </row>
    <row r="437" spans="1:8" ht="12.75" outlineLevel="2">
      <c r="A437" s="106" t="s">
        <v>797</v>
      </c>
      <c r="B437" s="46" t="s">
        <v>817</v>
      </c>
      <c r="C437" s="46" t="s">
        <v>818</v>
      </c>
      <c r="D437" s="46" t="s">
        <v>477</v>
      </c>
      <c r="E437" s="46" t="s">
        <v>460</v>
      </c>
      <c r="F437" s="47">
        <v>3974.01</v>
      </c>
      <c r="G437" s="48">
        <f t="shared" si="14"/>
        <v>0.003622395580243687</v>
      </c>
      <c r="H437" s="107">
        <f t="shared" si="15"/>
        <v>685.6332633047224</v>
      </c>
    </row>
    <row r="438" spans="1:8" ht="12.75" outlineLevel="2">
      <c r="A438" s="106" t="s">
        <v>797</v>
      </c>
      <c r="B438" s="46" t="s">
        <v>817</v>
      </c>
      <c r="C438" s="46" t="s">
        <v>818</v>
      </c>
      <c r="D438" s="46" t="s">
        <v>481</v>
      </c>
      <c r="E438" s="46" t="s">
        <v>460</v>
      </c>
      <c r="F438" s="47">
        <v>11780.1</v>
      </c>
      <c r="G438" s="48">
        <f t="shared" si="14"/>
        <v>0.010737814493377887</v>
      </c>
      <c r="H438" s="107">
        <f t="shared" si="15"/>
        <v>2032.412702800436</v>
      </c>
    </row>
    <row r="439" spans="1:8" ht="12.75" outlineLevel="2">
      <c r="A439" s="106" t="s">
        <v>797</v>
      </c>
      <c r="B439" s="46" t="s">
        <v>817</v>
      </c>
      <c r="C439" s="46" t="s">
        <v>818</v>
      </c>
      <c r="D439" s="46" t="s">
        <v>486</v>
      </c>
      <c r="E439" s="46" t="s">
        <v>460</v>
      </c>
      <c r="F439" s="47">
        <v>2803.74</v>
      </c>
      <c r="G439" s="48">
        <f t="shared" si="14"/>
        <v>0.002555669307362698</v>
      </c>
      <c r="H439" s="107">
        <f t="shared" si="15"/>
        <v>483.7273700010776</v>
      </c>
    </row>
    <row r="440" spans="1:8" ht="12.75" outlineLevel="2">
      <c r="A440" s="106" t="s">
        <v>797</v>
      </c>
      <c r="B440" s="46" t="s">
        <v>817</v>
      </c>
      <c r="C440" s="46" t="s">
        <v>818</v>
      </c>
      <c r="D440" s="46" t="s">
        <v>491</v>
      </c>
      <c r="E440" s="46" t="s">
        <v>460</v>
      </c>
      <c r="F440" s="47">
        <v>112.51</v>
      </c>
      <c r="G440" s="48">
        <f t="shared" si="14"/>
        <v>0.00010255528464528706</v>
      </c>
      <c r="H440" s="107">
        <f t="shared" si="15"/>
        <v>19.411274368814954</v>
      </c>
    </row>
    <row r="441" spans="1:8" ht="12.75" outlineLevel="2">
      <c r="A441" s="106" t="s">
        <v>797</v>
      </c>
      <c r="B441" s="46" t="s">
        <v>817</v>
      </c>
      <c r="C441" s="46" t="s">
        <v>818</v>
      </c>
      <c r="D441" s="46" t="s">
        <v>496</v>
      </c>
      <c r="E441" s="46" t="s">
        <v>460</v>
      </c>
      <c r="F441" s="47">
        <v>8.41</v>
      </c>
      <c r="G441" s="48">
        <f t="shared" si="14"/>
        <v>7.665895865850716E-06</v>
      </c>
      <c r="H441" s="107">
        <f t="shared" si="15"/>
        <v>1.450971624226591</v>
      </c>
    </row>
    <row r="442" spans="1:8" ht="12.75" outlineLevel="2">
      <c r="A442" s="106" t="s">
        <v>797</v>
      </c>
      <c r="B442" s="46" t="s">
        <v>817</v>
      </c>
      <c r="C442" s="46" t="s">
        <v>818</v>
      </c>
      <c r="D442" s="46" t="s">
        <v>645</v>
      </c>
      <c r="E442" s="46" t="s">
        <v>646</v>
      </c>
      <c r="F442" s="47">
        <v>8413.62</v>
      </c>
      <c r="G442" s="48">
        <f t="shared" si="14"/>
        <v>0.0076691955737026056</v>
      </c>
      <c r="H442" s="107">
        <f t="shared" si="15"/>
        <v>1451.5961803835116</v>
      </c>
    </row>
    <row r="443" spans="1:8" ht="12.75" outlineLevel="2">
      <c r="A443" s="106" t="s">
        <v>797</v>
      </c>
      <c r="B443" s="46" t="s">
        <v>817</v>
      </c>
      <c r="C443" s="46" t="s">
        <v>818</v>
      </c>
      <c r="D443" s="46" t="s">
        <v>723</v>
      </c>
      <c r="E443" s="46" t="s">
        <v>799</v>
      </c>
      <c r="F443" s="47">
        <v>5620</v>
      </c>
      <c r="G443" s="48">
        <f t="shared" si="14"/>
        <v>0.005122750863981097</v>
      </c>
      <c r="H443" s="107">
        <f t="shared" si="15"/>
        <v>969.614807152609</v>
      </c>
    </row>
    <row r="444" spans="1:8" ht="12.75" outlineLevel="2">
      <c r="A444" s="106" t="s">
        <v>797</v>
      </c>
      <c r="B444" s="46" t="s">
        <v>817</v>
      </c>
      <c r="C444" s="46" t="s">
        <v>818</v>
      </c>
      <c r="D444" s="46" t="s">
        <v>723</v>
      </c>
      <c r="E444" s="46" t="s">
        <v>658</v>
      </c>
      <c r="F444" s="47">
        <v>30.88</v>
      </c>
      <c r="G444" s="48">
        <f t="shared" si="14"/>
        <v>2.814778410671464E-05</v>
      </c>
      <c r="H444" s="107">
        <f t="shared" si="15"/>
        <v>5.327705559585866</v>
      </c>
    </row>
    <row r="445" spans="1:8" ht="12.75" outlineLevel="2">
      <c r="A445" s="106" t="s">
        <v>797</v>
      </c>
      <c r="B445" s="46" t="s">
        <v>817</v>
      </c>
      <c r="C445" s="46" t="s">
        <v>818</v>
      </c>
      <c r="D445" s="46" t="s">
        <v>723</v>
      </c>
      <c r="E445" s="46" t="s">
        <v>659</v>
      </c>
      <c r="F445" s="47">
        <v>573.8</v>
      </c>
      <c r="G445" s="48">
        <f t="shared" si="14"/>
        <v>0.0005230310401694579</v>
      </c>
      <c r="H445" s="107">
        <f t="shared" si="15"/>
        <v>98.99732675163115</v>
      </c>
    </row>
    <row r="446" spans="1:8" ht="12.75" outlineLevel="2">
      <c r="A446" s="106" t="s">
        <v>797</v>
      </c>
      <c r="B446" s="46" t="s">
        <v>817</v>
      </c>
      <c r="C446" s="46" t="s">
        <v>818</v>
      </c>
      <c r="D446" s="46" t="s">
        <v>572</v>
      </c>
      <c r="E446" s="46" t="s">
        <v>545</v>
      </c>
      <c r="F446" s="47">
        <v>250.31</v>
      </c>
      <c r="G446" s="48">
        <f t="shared" si="14"/>
        <v>0.00022816294817848905</v>
      </c>
      <c r="H446" s="107">
        <f t="shared" si="15"/>
        <v>43.18581536981665</v>
      </c>
    </row>
    <row r="447" spans="1:8" ht="12.75" outlineLevel="2">
      <c r="A447" s="106" t="s">
        <v>797</v>
      </c>
      <c r="B447" s="46" t="s">
        <v>817</v>
      </c>
      <c r="C447" s="46" t="s">
        <v>818</v>
      </c>
      <c r="D447" s="46" t="s">
        <v>413</v>
      </c>
      <c r="E447" s="46" t="s">
        <v>545</v>
      </c>
      <c r="F447" s="47">
        <v>3.86</v>
      </c>
      <c r="G447" s="48">
        <f t="shared" si="14"/>
        <v>3.51847301333933E-06</v>
      </c>
      <c r="H447" s="107">
        <f t="shared" si="15"/>
        <v>0.6659631949482332</v>
      </c>
    </row>
    <row r="448" spans="1:8" ht="12.75" outlineLevel="2">
      <c r="A448" s="106" t="s">
        <v>797</v>
      </c>
      <c r="B448" s="46" t="s">
        <v>817</v>
      </c>
      <c r="C448" s="46" t="s">
        <v>818</v>
      </c>
      <c r="D448" s="46" t="s">
        <v>499</v>
      </c>
      <c r="E448" s="46" t="s">
        <v>500</v>
      </c>
      <c r="F448" s="47">
        <v>1.89</v>
      </c>
      <c r="G448" s="48">
        <f t="shared" si="14"/>
        <v>1.7227756464278067E-06</v>
      </c>
      <c r="H448" s="107">
        <f t="shared" si="15"/>
        <v>0.3260804244694717</v>
      </c>
    </row>
    <row r="449" spans="1:8" ht="12.75" outlineLevel="2">
      <c r="A449" s="106" t="s">
        <v>797</v>
      </c>
      <c r="B449" s="46" t="s">
        <v>817</v>
      </c>
      <c r="C449" s="46" t="s">
        <v>818</v>
      </c>
      <c r="D449" s="46" t="s">
        <v>536</v>
      </c>
      <c r="E449" s="46" t="s">
        <v>805</v>
      </c>
      <c r="F449" s="47">
        <v>947.42</v>
      </c>
      <c r="G449" s="48">
        <f t="shared" si="14"/>
        <v>0.0008635937052585358</v>
      </c>
      <c r="H449" s="107">
        <f t="shared" si="15"/>
        <v>163.45773320151687</v>
      </c>
    </row>
    <row r="450" spans="1:8" ht="12.75" outlineLevel="2">
      <c r="A450" s="106" t="s">
        <v>797</v>
      </c>
      <c r="B450" s="46" t="s">
        <v>817</v>
      </c>
      <c r="C450" s="46" t="s">
        <v>818</v>
      </c>
      <c r="D450" s="46" t="s">
        <v>804</v>
      </c>
      <c r="E450" s="46" t="s">
        <v>805</v>
      </c>
      <c r="F450" s="47">
        <v>819.43</v>
      </c>
      <c r="G450" s="48">
        <f aca="true" t="shared" si="16" ref="G450:G513">F450/$F$526</f>
        <v>0.0007469280676996495</v>
      </c>
      <c r="H450" s="107">
        <f aca="true" t="shared" si="17" ref="H450:H513">G450*$H$526</f>
        <v>141.37570487990433</v>
      </c>
    </row>
    <row r="451" spans="1:8" ht="12.75" outlineLevel="2">
      <c r="A451" s="106" t="s">
        <v>797</v>
      </c>
      <c r="B451" s="46" t="s">
        <v>817</v>
      </c>
      <c r="C451" s="46" t="s">
        <v>818</v>
      </c>
      <c r="D451" s="46" t="s">
        <v>782</v>
      </c>
      <c r="E451" s="46" t="s">
        <v>805</v>
      </c>
      <c r="F451" s="47">
        <v>354.1</v>
      </c>
      <c r="G451" s="48">
        <f t="shared" si="16"/>
        <v>0.000322769765291051</v>
      </c>
      <c r="H451" s="107">
        <f t="shared" si="17"/>
        <v>61.09263402361902</v>
      </c>
    </row>
    <row r="452" spans="1:8" ht="12.75" outlineLevel="2">
      <c r="A452" s="106" t="s">
        <v>797</v>
      </c>
      <c r="B452" s="46" t="s">
        <v>817</v>
      </c>
      <c r="C452" s="46" t="s">
        <v>818</v>
      </c>
      <c r="D452" s="46" t="s">
        <v>570</v>
      </c>
      <c r="E452" s="46" t="s">
        <v>805</v>
      </c>
      <c r="F452" s="47">
        <v>72.28</v>
      </c>
      <c r="G452" s="48">
        <f t="shared" si="16"/>
        <v>6.588477445703803E-05</v>
      </c>
      <c r="H452" s="107">
        <f t="shared" si="17"/>
        <v>12.470419619393343</v>
      </c>
    </row>
    <row r="453" spans="1:8" ht="12.75" outlineLevel="2">
      <c r="A453" s="106" t="s">
        <v>797</v>
      </c>
      <c r="B453" s="46" t="s">
        <v>817</v>
      </c>
      <c r="C453" s="46" t="s">
        <v>818</v>
      </c>
      <c r="D453" s="46" t="s">
        <v>570</v>
      </c>
      <c r="E453" s="46" t="s">
        <v>805</v>
      </c>
      <c r="F453" s="47">
        <v>5250.67</v>
      </c>
      <c r="G453" s="48">
        <f t="shared" si="16"/>
        <v>0.004786098626152958</v>
      </c>
      <c r="H453" s="107">
        <f t="shared" si="17"/>
        <v>905.8945515074714</v>
      </c>
    </row>
    <row r="454" spans="1:8" ht="12.75" outlineLevel="2">
      <c r="A454" s="106" t="s">
        <v>797</v>
      </c>
      <c r="B454" s="46" t="s">
        <v>817</v>
      </c>
      <c r="C454" s="46" t="s">
        <v>818</v>
      </c>
      <c r="D454" s="46" t="s">
        <v>708</v>
      </c>
      <c r="E454" s="46" t="s">
        <v>805</v>
      </c>
      <c r="F454" s="47">
        <v>86.76</v>
      </c>
      <c r="G454" s="48">
        <f t="shared" si="16"/>
        <v>7.908360586459076E-05</v>
      </c>
      <c r="H454" s="107">
        <f t="shared" si="17"/>
        <v>14.9686442470748</v>
      </c>
    </row>
    <row r="455" spans="1:8" ht="12.75" outlineLevel="2">
      <c r="A455" s="106" t="s">
        <v>797</v>
      </c>
      <c r="B455" s="46" t="s">
        <v>817</v>
      </c>
      <c r="C455" s="46" t="s">
        <v>818</v>
      </c>
      <c r="D455" s="46" t="s">
        <v>536</v>
      </c>
      <c r="E455" s="46" t="s">
        <v>805</v>
      </c>
      <c r="F455" s="47">
        <v>1591.93</v>
      </c>
      <c r="G455" s="48">
        <f t="shared" si="16"/>
        <v>0.001451078431120539</v>
      </c>
      <c r="H455" s="107">
        <f t="shared" si="17"/>
        <v>274.6546085321091</v>
      </c>
    </row>
    <row r="456" spans="1:8" ht="12.75" outlineLevel="2">
      <c r="A456" s="106" t="s">
        <v>797</v>
      </c>
      <c r="B456" s="46" t="s">
        <v>817</v>
      </c>
      <c r="C456" s="46" t="s">
        <v>818</v>
      </c>
      <c r="D456" s="46" t="s">
        <v>394</v>
      </c>
      <c r="E456" s="46" t="s">
        <v>805</v>
      </c>
      <c r="F456" s="47">
        <v>48.63</v>
      </c>
      <c r="G456" s="48">
        <f t="shared" si="16"/>
        <v>4.4327290839039285E-05</v>
      </c>
      <c r="H456" s="107">
        <f t="shared" si="17"/>
        <v>8.390101080397043</v>
      </c>
    </row>
    <row r="457" spans="1:8" ht="12.75" outlineLevel="2">
      <c r="A457" s="106" t="s">
        <v>797</v>
      </c>
      <c r="B457" s="46" t="s">
        <v>817</v>
      </c>
      <c r="C457" s="46" t="s">
        <v>818</v>
      </c>
      <c r="D457" s="46" t="s">
        <v>804</v>
      </c>
      <c r="E457" s="46" t="s">
        <v>805</v>
      </c>
      <c r="F457" s="47">
        <v>1502.53</v>
      </c>
      <c r="G457" s="48">
        <f t="shared" si="16"/>
        <v>0.0013695884084799854</v>
      </c>
      <c r="H457" s="107">
        <f t="shared" si="17"/>
        <v>259.2304868667277</v>
      </c>
    </row>
    <row r="458" spans="1:8" ht="12.75" outlineLevel="2">
      <c r="A458" s="106" t="s">
        <v>797</v>
      </c>
      <c r="B458" s="46" t="s">
        <v>817</v>
      </c>
      <c r="C458" s="46" t="s">
        <v>818</v>
      </c>
      <c r="D458" s="46" t="s">
        <v>782</v>
      </c>
      <c r="E458" s="46" t="s">
        <v>805</v>
      </c>
      <c r="F458" s="47">
        <v>1437.85</v>
      </c>
      <c r="G458" s="48">
        <f t="shared" si="16"/>
        <v>0.0013106311974689004</v>
      </c>
      <c r="H458" s="107">
        <f t="shared" si="17"/>
        <v>248.07129011821687</v>
      </c>
    </row>
    <row r="459" spans="1:8" ht="12.75" outlineLevel="2">
      <c r="A459" s="106" t="s">
        <v>797</v>
      </c>
      <c r="B459" s="46" t="s">
        <v>817</v>
      </c>
      <c r="C459" s="46" t="s">
        <v>818</v>
      </c>
      <c r="D459" s="46" t="s">
        <v>570</v>
      </c>
      <c r="E459" s="46" t="s">
        <v>805</v>
      </c>
      <c r="F459" s="47">
        <v>57.79</v>
      </c>
      <c r="G459" s="48">
        <f t="shared" si="16"/>
        <v>5.267682783442484E-05</v>
      </c>
      <c r="H459" s="107">
        <f t="shared" si="17"/>
        <v>9.970469698460725</v>
      </c>
    </row>
    <row r="460" spans="1:8" ht="12.75" outlineLevel="2">
      <c r="A460" s="106" t="s">
        <v>797</v>
      </c>
      <c r="B460" s="46" t="s">
        <v>817</v>
      </c>
      <c r="C460" s="46" t="s">
        <v>818</v>
      </c>
      <c r="D460" s="46" t="s">
        <v>708</v>
      </c>
      <c r="E460" s="46" t="s">
        <v>805</v>
      </c>
      <c r="F460" s="47">
        <v>125.93</v>
      </c>
      <c r="G460" s="48">
        <f t="shared" si="16"/>
        <v>0.00011478790325643053</v>
      </c>
      <c r="H460" s="107">
        <f t="shared" si="17"/>
        <v>21.72661791187332</v>
      </c>
    </row>
    <row r="461" spans="1:8" ht="12.75" outlineLevel="2">
      <c r="A461" s="106" t="s">
        <v>797</v>
      </c>
      <c r="B461" s="46" t="s">
        <v>817</v>
      </c>
      <c r="C461" s="46" t="s">
        <v>818</v>
      </c>
      <c r="D461" s="46" t="s">
        <v>629</v>
      </c>
      <c r="E461" s="46" t="s">
        <v>630</v>
      </c>
      <c r="F461" s="47">
        <v>288.8</v>
      </c>
      <c r="G461" s="48">
        <f t="shared" si="16"/>
        <v>0.00026324741094621725</v>
      </c>
      <c r="H461" s="107">
        <f t="shared" si="17"/>
        <v>49.82646909353621</v>
      </c>
    </row>
    <row r="462" spans="1:8" ht="12.75" outlineLevel="2">
      <c r="A462" s="106" t="s">
        <v>797</v>
      </c>
      <c r="B462" s="46" t="s">
        <v>817</v>
      </c>
      <c r="C462" s="46" t="s">
        <v>818</v>
      </c>
      <c r="D462" s="46" t="s">
        <v>631</v>
      </c>
      <c r="E462" s="46" t="s">
        <v>632</v>
      </c>
      <c r="F462" s="47">
        <v>315.9</v>
      </c>
      <c r="G462" s="48">
        <f t="shared" si="16"/>
        <v>0.00028794964376007624</v>
      </c>
      <c r="H462" s="107">
        <f t="shared" si="17"/>
        <v>54.50201380418313</v>
      </c>
    </row>
    <row r="463" spans="1:8" ht="12.75" outlineLevel="2">
      <c r="A463" s="106" t="s">
        <v>797</v>
      </c>
      <c r="B463" s="46" t="s">
        <v>817</v>
      </c>
      <c r="C463" s="46" t="s">
        <v>818</v>
      </c>
      <c r="D463" s="46" t="s">
        <v>667</v>
      </c>
      <c r="E463" s="46" t="s">
        <v>668</v>
      </c>
      <c r="F463" s="47">
        <v>39.44</v>
      </c>
      <c r="G463" s="48">
        <f t="shared" si="16"/>
        <v>3.5950408198472324E-05</v>
      </c>
      <c r="H463" s="107">
        <f t="shared" si="17"/>
        <v>6.804556582579875</v>
      </c>
    </row>
    <row r="464" spans="1:8" ht="12.75" outlineLevel="2">
      <c r="A464" s="106" t="s">
        <v>797</v>
      </c>
      <c r="B464" s="46" t="s">
        <v>817</v>
      </c>
      <c r="C464" s="46" t="s">
        <v>818</v>
      </c>
      <c r="D464" s="46" t="s">
        <v>739</v>
      </c>
      <c r="E464" s="46" t="s">
        <v>740</v>
      </c>
      <c r="F464" s="47">
        <v>837.27</v>
      </c>
      <c r="G464" s="48">
        <f t="shared" si="16"/>
        <v>0.0007631896113675184</v>
      </c>
      <c r="H464" s="107">
        <f t="shared" si="17"/>
        <v>144.45362803997597</v>
      </c>
    </row>
    <row r="465" spans="1:8" ht="12.75" outlineLevel="2">
      <c r="A465" s="106" t="s">
        <v>797</v>
      </c>
      <c r="B465" s="46" t="s">
        <v>817</v>
      </c>
      <c r="C465" s="46" t="s">
        <v>818</v>
      </c>
      <c r="D465" s="46">
        <v>804578</v>
      </c>
      <c r="E465" s="46" t="s">
        <v>329</v>
      </c>
      <c r="F465" s="47">
        <v>23.97</v>
      </c>
      <c r="G465" s="48">
        <f t="shared" si="16"/>
        <v>2.184917049993361E-05</v>
      </c>
      <c r="H465" s="107">
        <f t="shared" si="17"/>
        <v>4.135527923033458</v>
      </c>
    </row>
    <row r="466" spans="1:8" ht="12.75" outlineLevel="2">
      <c r="A466" s="106" t="s">
        <v>797</v>
      </c>
      <c r="B466" s="46" t="s">
        <v>817</v>
      </c>
      <c r="C466" s="46" t="s">
        <v>818</v>
      </c>
      <c r="D466" s="46" t="s">
        <v>780</v>
      </c>
      <c r="E466" s="46" t="s">
        <v>803</v>
      </c>
      <c r="F466" s="47">
        <v>5.8</v>
      </c>
      <c r="G466" s="48">
        <f t="shared" si="16"/>
        <v>5.28682473506946E-06</v>
      </c>
      <c r="H466" s="107">
        <f t="shared" si="17"/>
        <v>1.0006700856735111</v>
      </c>
    </row>
    <row r="467" spans="1:8" ht="12.75" outlineLevel="2">
      <c r="A467" s="106" t="s">
        <v>797</v>
      </c>
      <c r="B467" s="46" t="s">
        <v>817</v>
      </c>
      <c r="C467" s="46" t="s">
        <v>818</v>
      </c>
      <c r="D467" s="46" t="s">
        <v>780</v>
      </c>
      <c r="E467" s="46" t="s">
        <v>803</v>
      </c>
      <c r="F467" s="47">
        <v>21.8</v>
      </c>
      <c r="G467" s="48">
        <f t="shared" si="16"/>
        <v>1.9871168831812798E-05</v>
      </c>
      <c r="H467" s="107">
        <f t="shared" si="17"/>
        <v>3.761139287531473</v>
      </c>
    </row>
    <row r="468" spans="1:8" ht="12.75" outlineLevel="2">
      <c r="A468" s="106" t="s">
        <v>797</v>
      </c>
      <c r="B468" s="46" t="s">
        <v>817</v>
      </c>
      <c r="C468" s="46" t="s">
        <v>818</v>
      </c>
      <c r="D468" s="46" t="s">
        <v>379</v>
      </c>
      <c r="E468" s="46" t="s">
        <v>803</v>
      </c>
      <c r="F468" s="47">
        <v>72.77</v>
      </c>
      <c r="G468" s="48">
        <f t="shared" si="16"/>
        <v>6.633141999500079E-05</v>
      </c>
      <c r="H468" s="107">
        <f t="shared" si="17"/>
        <v>12.55495898870024</v>
      </c>
    </row>
    <row r="469" spans="1:8" ht="12.75" outlineLevel="2">
      <c r="A469" s="106" t="s">
        <v>797</v>
      </c>
      <c r="B469" s="46" t="s">
        <v>817</v>
      </c>
      <c r="C469" s="46" t="s">
        <v>818</v>
      </c>
      <c r="D469" s="46" t="s">
        <v>537</v>
      </c>
      <c r="E469" s="46" t="s">
        <v>538</v>
      </c>
      <c r="F469" s="47">
        <v>2516.3</v>
      </c>
      <c r="G469" s="48">
        <f t="shared" si="16"/>
        <v>0.002293661565664704</v>
      </c>
      <c r="H469" s="107">
        <f t="shared" si="17"/>
        <v>434.1355407896994</v>
      </c>
    </row>
    <row r="470" spans="1:8" ht="12.75" outlineLevel="2">
      <c r="A470" s="106" t="s">
        <v>797</v>
      </c>
      <c r="B470" s="46" t="s">
        <v>817</v>
      </c>
      <c r="C470" s="46" t="s">
        <v>818</v>
      </c>
      <c r="D470" s="46" t="s">
        <v>360</v>
      </c>
      <c r="E470" s="46" t="s">
        <v>361</v>
      </c>
      <c r="F470" s="47">
        <v>190.97</v>
      </c>
      <c r="G470" s="48">
        <f t="shared" si="16"/>
        <v>0.0001740732620096922</v>
      </c>
      <c r="H470" s="107">
        <f t="shared" si="17"/>
        <v>32.94792521742593</v>
      </c>
    </row>
    <row r="471" spans="1:8" ht="12.75" outlineLevel="2">
      <c r="A471" s="106" t="s">
        <v>797</v>
      </c>
      <c r="B471" s="46" t="s">
        <v>817</v>
      </c>
      <c r="C471" s="46" t="s">
        <v>818</v>
      </c>
      <c r="D471" s="46" t="s">
        <v>723</v>
      </c>
      <c r="E471" s="46" t="s">
        <v>800</v>
      </c>
      <c r="F471" s="47">
        <v>2360.81</v>
      </c>
      <c r="G471" s="48">
        <f t="shared" si="16"/>
        <v>0.00215192908668954</v>
      </c>
      <c r="H471" s="107">
        <f t="shared" si="17"/>
        <v>407.30895602739344</v>
      </c>
    </row>
    <row r="472" spans="1:8" ht="12.75" outlineLevel="2">
      <c r="A472" s="106" t="s">
        <v>797</v>
      </c>
      <c r="B472" s="46" t="s">
        <v>817</v>
      </c>
      <c r="C472" s="46" t="s">
        <v>818</v>
      </c>
      <c r="D472" s="46" t="s">
        <v>639</v>
      </c>
      <c r="E472" s="46" t="s">
        <v>533</v>
      </c>
      <c r="F472" s="47">
        <v>431</v>
      </c>
      <c r="G472" s="48">
        <f t="shared" si="16"/>
        <v>0.00039286576910602366</v>
      </c>
      <c r="H472" s="107">
        <f t="shared" si="17"/>
        <v>74.36013912504885</v>
      </c>
    </row>
    <row r="473" spans="1:8" ht="12.75" outlineLevel="2">
      <c r="A473" s="106" t="s">
        <v>797</v>
      </c>
      <c r="B473" s="46" t="s">
        <v>817</v>
      </c>
      <c r="C473" s="46" t="s">
        <v>818</v>
      </c>
      <c r="D473" s="46" t="s">
        <v>374</v>
      </c>
      <c r="E473" s="46" t="s">
        <v>533</v>
      </c>
      <c r="F473" s="47">
        <v>12.65</v>
      </c>
      <c r="G473" s="48">
        <f t="shared" si="16"/>
        <v>1.1530747051487702E-05</v>
      </c>
      <c r="H473" s="107">
        <f t="shared" si="17"/>
        <v>2.182495962718951</v>
      </c>
    </row>
    <row r="474" spans="1:8" ht="12.75" outlineLevel="2">
      <c r="A474" s="106" t="s">
        <v>797</v>
      </c>
      <c r="B474" s="46" t="s">
        <v>817</v>
      </c>
      <c r="C474" s="46" t="s">
        <v>818</v>
      </c>
      <c r="D474" s="46">
        <v>803792</v>
      </c>
      <c r="E474" s="46" t="s">
        <v>603</v>
      </c>
      <c r="F474" s="47">
        <v>1077.75</v>
      </c>
      <c r="G474" s="48">
        <f t="shared" si="16"/>
        <v>0.0009823923031415708</v>
      </c>
      <c r="H474" s="107">
        <f t="shared" si="17"/>
        <v>185.94348014390116</v>
      </c>
    </row>
    <row r="475" spans="1:8" ht="12.75" outlineLevel="2">
      <c r="A475" s="106" t="s">
        <v>797</v>
      </c>
      <c r="B475" s="46" t="s">
        <v>817</v>
      </c>
      <c r="C475" s="46" t="s">
        <v>818</v>
      </c>
      <c r="D475" s="46" t="s">
        <v>531</v>
      </c>
      <c r="E475" s="46" t="s">
        <v>532</v>
      </c>
      <c r="F475" s="47">
        <v>220.41</v>
      </c>
      <c r="G475" s="48">
        <f t="shared" si="16"/>
        <v>0.00020090845514769993</v>
      </c>
      <c r="H475" s="107">
        <f t="shared" si="17"/>
        <v>38.027188548844585</v>
      </c>
    </row>
    <row r="476" spans="1:8" ht="12.75" outlineLevel="2">
      <c r="A476" s="106" t="s">
        <v>797</v>
      </c>
      <c r="B476" s="46" t="s">
        <v>817</v>
      </c>
      <c r="C476" s="46" t="s">
        <v>818</v>
      </c>
      <c r="D476" s="46" t="s">
        <v>531</v>
      </c>
      <c r="E476" s="46" t="s">
        <v>532</v>
      </c>
      <c r="F476" s="47">
        <v>260.86</v>
      </c>
      <c r="G476" s="48">
        <f t="shared" si="16"/>
        <v>0.0002377795000672792</v>
      </c>
      <c r="H476" s="107">
        <f t="shared" si="17"/>
        <v>45.00599974979175</v>
      </c>
    </row>
    <row r="477" spans="1:8" ht="12.75" outlineLevel="2">
      <c r="A477" s="106" t="s">
        <v>797</v>
      </c>
      <c r="B477" s="46" t="s">
        <v>817</v>
      </c>
      <c r="C477" s="46" t="s">
        <v>818</v>
      </c>
      <c r="D477" s="46" t="s">
        <v>416</v>
      </c>
      <c r="E477" s="46" t="s">
        <v>532</v>
      </c>
      <c r="F477" s="47">
        <v>98.44</v>
      </c>
      <c r="G477" s="48">
        <f t="shared" si="16"/>
        <v>8.973017705521338E-05</v>
      </c>
      <c r="H477" s="107">
        <f t="shared" si="17"/>
        <v>16.98378676443111</v>
      </c>
    </row>
    <row r="478" spans="1:8" ht="12.75" outlineLevel="2">
      <c r="A478" s="106" t="s">
        <v>797</v>
      </c>
      <c r="B478" s="46" t="s">
        <v>817</v>
      </c>
      <c r="C478" s="46" t="s">
        <v>818</v>
      </c>
      <c r="D478" s="46" t="s">
        <v>637</v>
      </c>
      <c r="E478" s="46" t="s">
        <v>638</v>
      </c>
      <c r="F478" s="47">
        <v>690</v>
      </c>
      <c r="G478" s="48">
        <f t="shared" si="16"/>
        <v>0.0006289498391720565</v>
      </c>
      <c r="H478" s="107">
        <f t="shared" si="17"/>
        <v>119.0452343301246</v>
      </c>
    </row>
    <row r="479" spans="1:8" ht="12.75" outlineLevel="2">
      <c r="A479" s="106" t="s">
        <v>797</v>
      </c>
      <c r="B479" s="46" t="s">
        <v>817</v>
      </c>
      <c r="C479" s="46" t="s">
        <v>818</v>
      </c>
      <c r="D479" s="46" t="s">
        <v>584</v>
      </c>
      <c r="E479" s="46" t="s">
        <v>585</v>
      </c>
      <c r="F479" s="47">
        <v>204.75</v>
      </c>
      <c r="G479" s="48">
        <f t="shared" si="16"/>
        <v>0.0001866340283630124</v>
      </c>
      <c r="H479" s="107">
        <f t="shared" si="17"/>
        <v>35.32537931752611</v>
      </c>
    </row>
    <row r="480" spans="1:8" ht="12.75" outlineLevel="2">
      <c r="A480" s="106" t="s">
        <v>797</v>
      </c>
      <c r="B480" s="46" t="s">
        <v>817</v>
      </c>
      <c r="C480" s="46" t="s">
        <v>818</v>
      </c>
      <c r="D480" s="46" t="s">
        <v>584</v>
      </c>
      <c r="E480" s="46" t="s">
        <v>585</v>
      </c>
      <c r="F480" s="47">
        <v>28.97</v>
      </c>
      <c r="G480" s="48">
        <f t="shared" si="16"/>
        <v>2.6406778030165905E-05</v>
      </c>
      <c r="H480" s="107">
        <f t="shared" si="17"/>
        <v>4.998174548614072</v>
      </c>
    </row>
    <row r="481" spans="1:8" ht="12.75" outlineLevel="2">
      <c r="A481" s="106" t="s">
        <v>797</v>
      </c>
      <c r="B481" s="46" t="s">
        <v>817</v>
      </c>
      <c r="C481" s="46" t="s">
        <v>818</v>
      </c>
      <c r="D481" s="46" t="s">
        <v>723</v>
      </c>
      <c r="E481" s="46" t="s">
        <v>801</v>
      </c>
      <c r="F481" s="47">
        <v>2666.61</v>
      </c>
      <c r="G481" s="48">
        <f t="shared" si="16"/>
        <v>0.002430672363238547</v>
      </c>
      <c r="H481" s="107">
        <f t="shared" si="17"/>
        <v>460.06842364790367</v>
      </c>
    </row>
    <row r="482" spans="1:8" ht="12.75" outlineLevel="2">
      <c r="A482" s="106" t="s">
        <v>797</v>
      </c>
      <c r="B482" s="46" t="s">
        <v>817</v>
      </c>
      <c r="C482" s="46" t="s">
        <v>818</v>
      </c>
      <c r="D482" s="46" t="s">
        <v>717</v>
      </c>
      <c r="E482" s="46" t="s">
        <v>718</v>
      </c>
      <c r="F482" s="47">
        <v>364.37</v>
      </c>
      <c r="G482" s="48">
        <f t="shared" si="16"/>
        <v>0.00033213109115814814</v>
      </c>
      <c r="H482" s="107">
        <f t="shared" si="17"/>
        <v>62.864510192561596</v>
      </c>
    </row>
    <row r="483" spans="1:8" ht="12.75" outlineLevel="2">
      <c r="A483" s="106" t="s">
        <v>797</v>
      </c>
      <c r="B483" s="46" t="s">
        <v>817</v>
      </c>
      <c r="C483" s="46" t="s">
        <v>818</v>
      </c>
      <c r="D483" s="46" t="s">
        <v>717</v>
      </c>
      <c r="E483" s="46" t="s">
        <v>718</v>
      </c>
      <c r="F483" s="47">
        <v>2070.53</v>
      </c>
      <c r="G483" s="48">
        <f t="shared" si="16"/>
        <v>0.001887332623914374</v>
      </c>
      <c r="H483" s="107">
        <f t="shared" si="17"/>
        <v>357.2271435326854</v>
      </c>
    </row>
    <row r="484" spans="1:8" ht="12.75" outlineLevel="2">
      <c r="A484" s="106" t="s">
        <v>797</v>
      </c>
      <c r="B484" s="46" t="s">
        <v>817</v>
      </c>
      <c r="C484" s="46" t="s">
        <v>818</v>
      </c>
      <c r="D484" s="46" t="s">
        <v>717</v>
      </c>
      <c r="E484" s="46" t="s">
        <v>718</v>
      </c>
      <c r="F484" s="47">
        <v>1777.27</v>
      </c>
      <c r="G484" s="48">
        <f t="shared" si="16"/>
        <v>0.0016200198270511894</v>
      </c>
      <c r="H484" s="107">
        <f t="shared" si="17"/>
        <v>306.6311936491312</v>
      </c>
    </row>
    <row r="485" spans="1:8" ht="12.75" outlineLevel="2">
      <c r="A485" s="106" t="s">
        <v>797</v>
      </c>
      <c r="B485" s="46" t="s">
        <v>817</v>
      </c>
      <c r="C485" s="46" t="s">
        <v>818</v>
      </c>
      <c r="D485" s="46" t="s">
        <v>635</v>
      </c>
      <c r="E485" s="46" t="s">
        <v>636</v>
      </c>
      <c r="F485" s="47">
        <v>690</v>
      </c>
      <c r="G485" s="48">
        <f t="shared" si="16"/>
        <v>0.0006289498391720565</v>
      </c>
      <c r="H485" s="107">
        <f t="shared" si="17"/>
        <v>119.0452343301246</v>
      </c>
    </row>
    <row r="486" spans="1:8" ht="12.75" outlineLevel="2">
      <c r="A486" s="106" t="s">
        <v>797</v>
      </c>
      <c r="B486" s="46" t="s">
        <v>817</v>
      </c>
      <c r="C486" s="46" t="s">
        <v>818</v>
      </c>
      <c r="D486" s="46" t="s">
        <v>678</v>
      </c>
      <c r="E486" s="46" t="s">
        <v>679</v>
      </c>
      <c r="F486" s="47">
        <v>23.58</v>
      </c>
      <c r="G486" s="48">
        <f t="shared" si="16"/>
        <v>2.149367711257549E-05</v>
      </c>
      <c r="H486" s="107">
        <f t="shared" si="17"/>
        <v>4.06824148623817</v>
      </c>
    </row>
    <row r="487" spans="1:8" ht="12.75" outlineLevel="2">
      <c r="A487" s="106" t="s">
        <v>797</v>
      </c>
      <c r="B487" s="46" t="s">
        <v>817</v>
      </c>
      <c r="C487" s="46" t="s">
        <v>818</v>
      </c>
      <c r="D487" s="46" t="s">
        <v>541</v>
      </c>
      <c r="E487" s="46" t="s">
        <v>542</v>
      </c>
      <c r="F487" s="47">
        <v>1466.6</v>
      </c>
      <c r="G487" s="48">
        <f t="shared" si="16"/>
        <v>0.0013368374407677361</v>
      </c>
      <c r="H487" s="107">
        <f t="shared" si="17"/>
        <v>253.0315082153054</v>
      </c>
    </row>
    <row r="488" spans="1:8" ht="12.75" outlineLevel="2">
      <c r="A488" s="106" t="s">
        <v>797</v>
      </c>
      <c r="B488" s="46" t="s">
        <v>817</v>
      </c>
      <c r="C488" s="46" t="s">
        <v>818</v>
      </c>
      <c r="D488" s="46" t="s">
        <v>563</v>
      </c>
      <c r="E488" s="46" t="s">
        <v>542</v>
      </c>
      <c r="F488" s="47">
        <v>32.03</v>
      </c>
      <c r="G488" s="48">
        <f t="shared" si="16"/>
        <v>2.919603383866807E-05</v>
      </c>
      <c r="H488" s="107">
        <f t="shared" si="17"/>
        <v>5.526114283469408</v>
      </c>
    </row>
    <row r="489" spans="1:8" ht="12.75" outlineLevel="2">
      <c r="A489" s="106" t="s">
        <v>797</v>
      </c>
      <c r="B489" s="46" t="s">
        <v>817</v>
      </c>
      <c r="C489" s="46" t="s">
        <v>818</v>
      </c>
      <c r="D489" s="46" t="s">
        <v>541</v>
      </c>
      <c r="E489" s="46" t="s">
        <v>542</v>
      </c>
      <c r="F489" s="47">
        <v>27.18</v>
      </c>
      <c r="G489" s="48">
        <f t="shared" si="16"/>
        <v>2.4775154534342743E-05</v>
      </c>
      <c r="H489" s="107">
        <f t="shared" si="17"/>
        <v>4.689347056656212</v>
      </c>
    </row>
    <row r="490" spans="1:8" ht="12.75" outlineLevel="2">
      <c r="A490" s="106" t="s">
        <v>797</v>
      </c>
      <c r="B490" s="46" t="s">
        <v>817</v>
      </c>
      <c r="C490" s="46" t="s">
        <v>818</v>
      </c>
      <c r="D490" s="46" t="s">
        <v>423</v>
      </c>
      <c r="E490" s="46" t="s">
        <v>542</v>
      </c>
      <c r="F490" s="47">
        <v>72</v>
      </c>
      <c r="G490" s="48">
        <f t="shared" si="16"/>
        <v>6.562954843534502E-05</v>
      </c>
      <c r="H490" s="107">
        <f t="shared" si="17"/>
        <v>12.422111408360829</v>
      </c>
    </row>
    <row r="491" spans="1:8" ht="12.75" outlineLevel="2">
      <c r="A491" s="106" t="s">
        <v>797</v>
      </c>
      <c r="B491" s="46" t="s">
        <v>817</v>
      </c>
      <c r="C491" s="46" t="s">
        <v>818</v>
      </c>
      <c r="D491" s="46">
        <v>4171</v>
      </c>
      <c r="E491" s="46" t="s">
        <v>510</v>
      </c>
      <c r="F491" s="47">
        <v>745.33</v>
      </c>
      <c r="G491" s="48">
        <f t="shared" si="16"/>
        <v>0.000679384324101607</v>
      </c>
      <c r="H491" s="107">
        <f t="shared" si="17"/>
        <v>128.59128188879967</v>
      </c>
    </row>
    <row r="492" spans="1:8" ht="12.75" outlineLevel="2">
      <c r="A492" s="106" t="s">
        <v>797</v>
      </c>
      <c r="B492" s="46" t="s">
        <v>817</v>
      </c>
      <c r="C492" s="46" t="s">
        <v>818</v>
      </c>
      <c r="D492" s="46" t="s">
        <v>723</v>
      </c>
      <c r="E492" s="46" t="s">
        <v>660</v>
      </c>
      <c r="F492" s="47">
        <v>129.99</v>
      </c>
      <c r="G492" s="48">
        <f t="shared" si="16"/>
        <v>0.00011848868057097916</v>
      </c>
      <c r="H492" s="107">
        <f t="shared" si="17"/>
        <v>22.42708697184478</v>
      </c>
    </row>
    <row r="493" spans="1:8" ht="12.75" outlineLevel="2">
      <c r="A493" s="106" t="s">
        <v>797</v>
      </c>
      <c r="B493" s="46" t="s">
        <v>817</v>
      </c>
      <c r="C493" s="46" t="s">
        <v>818</v>
      </c>
      <c r="D493" s="46">
        <v>4081</v>
      </c>
      <c r="E493" s="46" t="s">
        <v>821</v>
      </c>
      <c r="F493" s="47">
        <v>2796.15</v>
      </c>
      <c r="G493" s="48">
        <f t="shared" si="16"/>
        <v>0.0025487508591318054</v>
      </c>
      <c r="H493" s="107">
        <f t="shared" si="17"/>
        <v>482.4178724234463</v>
      </c>
    </row>
    <row r="494" spans="1:8" ht="12.75" outlineLevel="2">
      <c r="A494" s="106" t="s">
        <v>797</v>
      </c>
      <c r="B494" s="46" t="s">
        <v>817</v>
      </c>
      <c r="C494" s="46" t="s">
        <v>818</v>
      </c>
      <c r="D494" s="46">
        <v>1204</v>
      </c>
      <c r="E494" s="46" t="s">
        <v>309</v>
      </c>
      <c r="F494" s="47">
        <v>7078.86</v>
      </c>
      <c r="G494" s="48">
        <f t="shared" si="16"/>
        <v>0.006452533128292033</v>
      </c>
      <c r="H494" s="107">
        <f t="shared" si="17"/>
        <v>1221.3109383915155</v>
      </c>
    </row>
    <row r="495" spans="1:8" ht="12.75" outlineLevel="2">
      <c r="A495" s="106" t="s">
        <v>797</v>
      </c>
      <c r="B495" s="46" t="s">
        <v>817</v>
      </c>
      <c r="C495" s="46" t="s">
        <v>818</v>
      </c>
      <c r="D495" s="46">
        <v>1205</v>
      </c>
      <c r="E495" s="46" t="s">
        <v>597</v>
      </c>
      <c r="F495" s="47">
        <v>2228.52</v>
      </c>
      <c r="G495" s="48">
        <f t="shared" si="16"/>
        <v>0.002031343906654654</v>
      </c>
      <c r="H495" s="107">
        <f t="shared" si="17"/>
        <v>384.48505160778154</v>
      </c>
    </row>
    <row r="496" spans="1:8" ht="12.75" outlineLevel="2">
      <c r="A496" s="106" t="s">
        <v>797</v>
      </c>
      <c r="B496" s="46" t="s">
        <v>817</v>
      </c>
      <c r="C496" s="46" t="s">
        <v>818</v>
      </c>
      <c r="D496" s="46">
        <v>1233</v>
      </c>
      <c r="E496" s="46" t="s">
        <v>310</v>
      </c>
      <c r="F496" s="47">
        <v>337.09</v>
      </c>
      <c r="G496" s="48">
        <f t="shared" si="16"/>
        <v>0.0003072647844732007</v>
      </c>
      <c r="H496" s="107">
        <f t="shared" si="17"/>
        <v>58.15791020339377</v>
      </c>
    </row>
    <row r="497" spans="1:8" ht="12.75" outlineLevel="2">
      <c r="A497" s="106" t="s">
        <v>797</v>
      </c>
      <c r="B497" s="46" t="s">
        <v>817</v>
      </c>
      <c r="C497" s="46" t="s">
        <v>818</v>
      </c>
      <c r="D497" s="46">
        <v>804870</v>
      </c>
      <c r="E497" s="46" t="s">
        <v>577</v>
      </c>
      <c r="F497" s="47">
        <v>44.8</v>
      </c>
      <c r="G497" s="48">
        <f t="shared" si="16"/>
        <v>4.083616347088134E-05</v>
      </c>
      <c r="H497" s="107">
        <f t="shared" si="17"/>
        <v>7.729313765202292</v>
      </c>
    </row>
    <row r="498" spans="1:8" ht="12.75" outlineLevel="2">
      <c r="A498" s="106" t="s">
        <v>797</v>
      </c>
      <c r="B498" s="46" t="s">
        <v>817</v>
      </c>
      <c r="C498" s="46" t="s">
        <v>818</v>
      </c>
      <c r="D498" s="46">
        <v>804870</v>
      </c>
      <c r="E498" s="46" t="s">
        <v>577</v>
      </c>
      <c r="F498" s="47">
        <v>5.24</v>
      </c>
      <c r="G498" s="48">
        <f t="shared" si="16"/>
        <v>4.776372691683443E-06</v>
      </c>
      <c r="H498" s="107">
        <f t="shared" si="17"/>
        <v>0.9040536636084824</v>
      </c>
    </row>
    <row r="499" spans="1:8" ht="12.75" outlineLevel="2">
      <c r="A499" s="106" t="s">
        <v>797</v>
      </c>
      <c r="B499" s="46" t="s">
        <v>817</v>
      </c>
      <c r="C499" s="46" t="s">
        <v>818</v>
      </c>
      <c r="D499" s="46">
        <v>804609</v>
      </c>
      <c r="E499" s="46" t="s">
        <v>331</v>
      </c>
      <c r="F499" s="47">
        <v>53.86</v>
      </c>
      <c r="G499" s="48">
        <f t="shared" si="16"/>
        <v>4.909454831566226E-05</v>
      </c>
      <c r="H499" s="107">
        <f t="shared" si="17"/>
        <v>9.292429450754364</v>
      </c>
    </row>
    <row r="500" spans="1:8" ht="12.75" outlineLevel="2">
      <c r="A500" s="106" t="s">
        <v>797</v>
      </c>
      <c r="B500" s="46" t="s">
        <v>817</v>
      </c>
      <c r="C500" s="46" t="s">
        <v>818</v>
      </c>
      <c r="D500" s="46">
        <v>804547</v>
      </c>
      <c r="E500" s="46" t="s">
        <v>322</v>
      </c>
      <c r="F500" s="47">
        <v>230.84</v>
      </c>
      <c r="G500" s="48">
        <f t="shared" si="16"/>
        <v>0.0002104156244557645</v>
      </c>
      <c r="H500" s="107">
        <f t="shared" si="17"/>
        <v>39.826669409805746</v>
      </c>
    </row>
    <row r="501" spans="1:8" ht="12.75" outlineLevel="2">
      <c r="A501" s="106" t="s">
        <v>797</v>
      </c>
      <c r="B501" s="46" t="s">
        <v>817</v>
      </c>
      <c r="C501" s="46" t="s">
        <v>818</v>
      </c>
      <c r="D501" s="46" t="s">
        <v>400</v>
      </c>
      <c r="E501" s="46" t="s">
        <v>401</v>
      </c>
      <c r="F501" s="47">
        <v>22.14</v>
      </c>
      <c r="G501" s="48">
        <f t="shared" si="16"/>
        <v>2.0181086143868594E-05</v>
      </c>
      <c r="H501" s="107">
        <f t="shared" si="17"/>
        <v>3.8197992580709546</v>
      </c>
    </row>
    <row r="502" spans="1:8" ht="12.75" outlineLevel="2">
      <c r="A502" s="106" t="s">
        <v>797</v>
      </c>
      <c r="B502" s="46" t="s">
        <v>817</v>
      </c>
      <c r="C502" s="46" t="s">
        <v>818</v>
      </c>
      <c r="D502" s="46" t="s">
        <v>385</v>
      </c>
      <c r="E502" s="46" t="s">
        <v>386</v>
      </c>
      <c r="F502" s="47">
        <v>4119.21</v>
      </c>
      <c r="G502" s="48">
        <f t="shared" si="16"/>
        <v>0.0037547485029216328</v>
      </c>
      <c r="H502" s="107">
        <f t="shared" si="17"/>
        <v>710.6845213115835</v>
      </c>
    </row>
    <row r="503" spans="1:8" ht="12.75" outlineLevel="2">
      <c r="A503" s="106" t="s">
        <v>797</v>
      </c>
      <c r="B503" s="46" t="s">
        <v>817</v>
      </c>
      <c r="C503" s="46" t="s">
        <v>818</v>
      </c>
      <c r="D503" s="46" t="s">
        <v>399</v>
      </c>
      <c r="E503" s="46" t="s">
        <v>386</v>
      </c>
      <c r="F503" s="47">
        <v>759.54</v>
      </c>
      <c r="G503" s="48">
        <f t="shared" si="16"/>
        <v>0.0006923370447025272</v>
      </c>
      <c r="H503" s="107">
        <f t="shared" si="17"/>
        <v>131.04292359869976</v>
      </c>
    </row>
    <row r="504" spans="1:8" ht="12.75" outlineLevel="2">
      <c r="A504" s="106" t="s">
        <v>797</v>
      </c>
      <c r="B504" s="46" t="s">
        <v>817</v>
      </c>
      <c r="C504" s="46" t="s">
        <v>818</v>
      </c>
      <c r="D504" s="46" t="s">
        <v>425</v>
      </c>
      <c r="E504" s="46" t="s">
        <v>386</v>
      </c>
      <c r="F504" s="47">
        <v>510.18</v>
      </c>
      <c r="G504" s="48">
        <f t="shared" si="16"/>
        <v>0.00046504004195478227</v>
      </c>
      <c r="H504" s="107">
        <f t="shared" si="17"/>
        <v>88.02101108774343</v>
      </c>
    </row>
    <row r="505" spans="1:8" ht="12.75" outlineLevel="2">
      <c r="A505" s="106" t="s">
        <v>797</v>
      </c>
      <c r="B505" s="46" t="s">
        <v>817</v>
      </c>
      <c r="C505" s="46" t="s">
        <v>818</v>
      </c>
      <c r="D505" s="46" t="s">
        <v>436</v>
      </c>
      <c r="E505" s="46" t="s">
        <v>386</v>
      </c>
      <c r="F505" s="47">
        <v>3452.23</v>
      </c>
      <c r="G505" s="48">
        <f t="shared" si="16"/>
        <v>0.0031467818888187655</v>
      </c>
      <c r="H505" s="107">
        <f t="shared" si="17"/>
        <v>595.610912045632</v>
      </c>
    </row>
    <row r="506" spans="1:8" ht="12.75" outlineLevel="2">
      <c r="A506" s="106" t="s">
        <v>797</v>
      </c>
      <c r="B506" s="46" t="s">
        <v>817</v>
      </c>
      <c r="C506" s="46" t="s">
        <v>818</v>
      </c>
      <c r="D506" s="46" t="s">
        <v>445</v>
      </c>
      <c r="E506" s="46" t="s">
        <v>386</v>
      </c>
      <c r="F506" s="47">
        <v>217.83</v>
      </c>
      <c r="G506" s="48">
        <f t="shared" si="16"/>
        <v>0.0001985567296621001</v>
      </c>
      <c r="H506" s="107">
        <f t="shared" si="17"/>
        <v>37.582062890044995</v>
      </c>
    </row>
    <row r="507" spans="1:8" ht="12.75" outlineLevel="2">
      <c r="A507" s="106" t="s">
        <v>797</v>
      </c>
      <c r="B507" s="46" t="s">
        <v>817</v>
      </c>
      <c r="C507" s="46" t="s">
        <v>818</v>
      </c>
      <c r="D507" s="46" t="s">
        <v>454</v>
      </c>
      <c r="E507" s="46" t="s">
        <v>386</v>
      </c>
      <c r="F507" s="47">
        <v>356.03</v>
      </c>
      <c r="G507" s="48">
        <f t="shared" si="16"/>
        <v>0.0003245290017977206</v>
      </c>
      <c r="H507" s="107">
        <f t="shared" si="17"/>
        <v>61.42561562109312</v>
      </c>
    </row>
    <row r="508" spans="1:8" ht="12.75" outlineLevel="2">
      <c r="A508" s="106" t="s">
        <v>797</v>
      </c>
      <c r="B508" s="46" t="s">
        <v>817</v>
      </c>
      <c r="C508" s="46" t="s">
        <v>818</v>
      </c>
      <c r="D508" s="46" t="s">
        <v>643</v>
      </c>
      <c r="E508" s="46" t="s">
        <v>644</v>
      </c>
      <c r="F508" s="47">
        <v>7000</v>
      </c>
      <c r="G508" s="48">
        <f t="shared" si="16"/>
        <v>0.00638065054232521</v>
      </c>
      <c r="H508" s="107">
        <f t="shared" si="17"/>
        <v>1207.7052758128582</v>
      </c>
    </row>
    <row r="509" spans="1:8" ht="12.75" outlineLevel="2">
      <c r="A509" s="106" t="s">
        <v>797</v>
      </c>
      <c r="B509" s="46" t="s">
        <v>817</v>
      </c>
      <c r="C509" s="46" t="s">
        <v>818</v>
      </c>
      <c r="D509" s="46" t="s">
        <v>403</v>
      </c>
      <c r="E509" s="46" t="s">
        <v>404</v>
      </c>
      <c r="F509" s="47">
        <v>13.07</v>
      </c>
      <c r="G509" s="48">
        <f t="shared" si="16"/>
        <v>1.1913586084027214E-05</v>
      </c>
      <c r="H509" s="107">
        <f t="shared" si="17"/>
        <v>2.2549582792677225</v>
      </c>
    </row>
    <row r="510" spans="1:8" ht="12.75" outlineLevel="2">
      <c r="A510" s="106" t="s">
        <v>797</v>
      </c>
      <c r="B510" s="46" t="s">
        <v>817</v>
      </c>
      <c r="C510" s="46" t="s">
        <v>818</v>
      </c>
      <c r="D510" s="46" t="s">
        <v>427</v>
      </c>
      <c r="E510" s="46" t="s">
        <v>404</v>
      </c>
      <c r="F510" s="47">
        <v>44.77</v>
      </c>
      <c r="G510" s="48">
        <f t="shared" si="16"/>
        <v>4.0808817825699956E-05</v>
      </c>
      <c r="H510" s="107">
        <f t="shared" si="17"/>
        <v>7.72413788544881</v>
      </c>
    </row>
    <row r="511" spans="1:8" ht="12.75" outlineLevel="2">
      <c r="A511" s="106" t="s">
        <v>797</v>
      </c>
      <c r="B511" s="46" t="s">
        <v>817</v>
      </c>
      <c r="C511" s="46" t="s">
        <v>818</v>
      </c>
      <c r="D511" s="46" t="s">
        <v>447</v>
      </c>
      <c r="E511" s="46" t="s">
        <v>404</v>
      </c>
      <c r="F511" s="47">
        <v>9.84</v>
      </c>
      <c r="G511" s="48">
        <f t="shared" si="16"/>
        <v>8.969371619497153E-06</v>
      </c>
      <c r="H511" s="107">
        <f t="shared" si="17"/>
        <v>1.6976885591426465</v>
      </c>
    </row>
    <row r="512" spans="1:8" ht="12.75" outlineLevel="2">
      <c r="A512" s="106" t="s">
        <v>797</v>
      </c>
      <c r="B512" s="46" t="s">
        <v>817</v>
      </c>
      <c r="C512" s="46" t="s">
        <v>818</v>
      </c>
      <c r="D512" s="46">
        <v>4169</v>
      </c>
      <c r="E512" s="46" t="s">
        <v>525</v>
      </c>
      <c r="F512" s="47">
        <v>372.66</v>
      </c>
      <c r="G512" s="48">
        <f t="shared" si="16"/>
        <v>0.0003396876044432733</v>
      </c>
      <c r="H512" s="107">
        <f t="shared" si="17"/>
        <v>64.29477829777426</v>
      </c>
    </row>
    <row r="513" spans="1:8" ht="12.75" outlineLevel="2">
      <c r="A513" s="106" t="s">
        <v>797</v>
      </c>
      <c r="B513" s="46" t="s">
        <v>817</v>
      </c>
      <c r="C513" s="46" t="s">
        <v>818</v>
      </c>
      <c r="D513" s="46" t="s">
        <v>709</v>
      </c>
      <c r="E513" s="46" t="s">
        <v>710</v>
      </c>
      <c r="F513" s="47">
        <v>190.43</v>
      </c>
      <c r="G513" s="48">
        <f t="shared" si="16"/>
        <v>0.0001735810403964271</v>
      </c>
      <c r="H513" s="107">
        <f t="shared" si="17"/>
        <v>32.854759381863225</v>
      </c>
    </row>
    <row r="514" spans="1:8" ht="12.75" outlineLevel="2">
      <c r="A514" s="106" t="s">
        <v>797</v>
      </c>
      <c r="B514" s="46" t="s">
        <v>817</v>
      </c>
      <c r="C514" s="46" t="s">
        <v>818</v>
      </c>
      <c r="D514" s="46" t="s">
        <v>497</v>
      </c>
      <c r="E514" s="46" t="s">
        <v>710</v>
      </c>
      <c r="F514" s="47">
        <v>8.02</v>
      </c>
      <c r="G514" s="48">
        <f aca="true" t="shared" si="18" ref="G514:G524">F514/$F$526</f>
        <v>7.310402478492597E-06</v>
      </c>
      <c r="H514" s="107">
        <f aca="true" t="shared" si="19" ref="H514:H524">G514*$H$526</f>
        <v>1.3836851874313032</v>
      </c>
    </row>
    <row r="515" spans="1:8" ht="12.75" outlineLevel="2">
      <c r="A515" s="106" t="s">
        <v>797</v>
      </c>
      <c r="B515" s="46" t="s">
        <v>817</v>
      </c>
      <c r="C515" s="46" t="s">
        <v>818</v>
      </c>
      <c r="D515" s="46">
        <v>1252</v>
      </c>
      <c r="E515" s="46" t="s">
        <v>598</v>
      </c>
      <c r="F515" s="47">
        <v>126.84</v>
      </c>
      <c r="G515" s="48">
        <f t="shared" si="18"/>
        <v>0.00011561738782693281</v>
      </c>
      <c r="H515" s="107">
        <f t="shared" si="19"/>
        <v>21.88361959772899</v>
      </c>
    </row>
    <row r="516" spans="1:8" ht="12.75" outlineLevel="2">
      <c r="A516" s="106" t="s">
        <v>797</v>
      </c>
      <c r="B516" s="46" t="s">
        <v>817</v>
      </c>
      <c r="C516" s="46" t="s">
        <v>818</v>
      </c>
      <c r="D516" s="46">
        <v>804884</v>
      </c>
      <c r="E516" s="46"/>
      <c r="F516" s="47">
        <v>62.1</v>
      </c>
      <c r="G516" s="48">
        <f t="shared" si="18"/>
        <v>5.660548552548508E-05</v>
      </c>
      <c r="H516" s="107">
        <f t="shared" si="19"/>
        <v>10.714071089711215</v>
      </c>
    </row>
    <row r="517" spans="1:8" ht="12.75" outlineLevel="2">
      <c r="A517" s="106" t="s">
        <v>797</v>
      </c>
      <c r="B517" s="46" t="s">
        <v>817</v>
      </c>
      <c r="C517" s="46" t="s">
        <v>818</v>
      </c>
      <c r="D517" s="46">
        <v>804892</v>
      </c>
      <c r="E517" s="46"/>
      <c r="F517" s="47">
        <v>110.88</v>
      </c>
      <c r="G517" s="48">
        <f t="shared" si="18"/>
        <v>0.00010106950459043132</v>
      </c>
      <c r="H517" s="107">
        <f t="shared" si="19"/>
        <v>19.130051568875672</v>
      </c>
    </row>
    <row r="518" spans="1:8" ht="12.75" outlineLevel="2">
      <c r="A518" s="106" t="s">
        <v>797</v>
      </c>
      <c r="B518" s="46" t="s">
        <v>817</v>
      </c>
      <c r="C518" s="46" t="s">
        <v>818</v>
      </c>
      <c r="D518" s="46">
        <v>805045</v>
      </c>
      <c r="E518" s="46"/>
      <c r="F518" s="47">
        <v>117.6</v>
      </c>
      <c r="G518" s="48">
        <f t="shared" si="18"/>
        <v>0.00010719492911106352</v>
      </c>
      <c r="H518" s="107">
        <f t="shared" si="19"/>
        <v>20.28944863365602</v>
      </c>
    </row>
    <row r="519" spans="1:8" ht="12.75" outlineLevel="2">
      <c r="A519" s="106" t="s">
        <v>797</v>
      </c>
      <c r="B519" s="46" t="s">
        <v>817</v>
      </c>
      <c r="C519" s="46" t="s">
        <v>818</v>
      </c>
      <c r="D519" s="46">
        <v>805084</v>
      </c>
      <c r="E519" s="46"/>
      <c r="F519" s="47">
        <v>377.87</v>
      </c>
      <c r="G519" s="48">
        <f t="shared" si="18"/>
        <v>0.0003444366314897753</v>
      </c>
      <c r="H519" s="107">
        <f t="shared" si="19"/>
        <v>65.19365608162924</v>
      </c>
    </row>
    <row r="520" spans="1:8" ht="12.75" outlineLevel="2">
      <c r="A520" s="106" t="s">
        <v>797</v>
      </c>
      <c r="B520" s="46" t="s">
        <v>817</v>
      </c>
      <c r="C520" s="46" t="s">
        <v>818</v>
      </c>
      <c r="D520" s="46">
        <v>1074315</v>
      </c>
      <c r="E520" s="46"/>
      <c r="F520" s="47">
        <v>50.93</v>
      </c>
      <c r="G520" s="48">
        <f t="shared" si="18"/>
        <v>4.642379030294614E-05</v>
      </c>
      <c r="H520" s="107">
        <f t="shared" si="19"/>
        <v>8.786918528164124</v>
      </c>
    </row>
    <row r="521" spans="1:8" ht="12.75" outlineLevel="2">
      <c r="A521" s="106" t="s">
        <v>797</v>
      </c>
      <c r="B521" s="46" t="s">
        <v>817</v>
      </c>
      <c r="C521" s="46" t="s">
        <v>818</v>
      </c>
      <c r="D521" s="46">
        <v>1074316</v>
      </c>
      <c r="E521" s="46"/>
      <c r="F521" s="47">
        <v>50.93</v>
      </c>
      <c r="G521" s="48">
        <f t="shared" si="18"/>
        <v>4.642379030294614E-05</v>
      </c>
      <c r="H521" s="107">
        <f t="shared" si="19"/>
        <v>8.786918528164124</v>
      </c>
    </row>
    <row r="522" spans="1:8" ht="12.75" outlineLevel="2">
      <c r="A522" s="106" t="s">
        <v>797</v>
      </c>
      <c r="B522" s="46" t="s">
        <v>817</v>
      </c>
      <c r="C522" s="46" t="s">
        <v>818</v>
      </c>
      <c r="D522" s="46">
        <v>1074318</v>
      </c>
      <c r="E522" s="46"/>
      <c r="F522" s="47">
        <v>50.93</v>
      </c>
      <c r="G522" s="48">
        <f t="shared" si="18"/>
        <v>4.642379030294614E-05</v>
      </c>
      <c r="H522" s="107">
        <f t="shared" si="19"/>
        <v>8.786918528164124</v>
      </c>
    </row>
    <row r="523" spans="1:8" ht="12.75" outlineLevel="2">
      <c r="A523" s="106" t="s">
        <v>797</v>
      </c>
      <c r="B523" s="46" t="s">
        <v>817</v>
      </c>
      <c r="C523" s="46" t="s">
        <v>818</v>
      </c>
      <c r="D523" s="46">
        <v>1074320</v>
      </c>
      <c r="E523" s="46"/>
      <c r="F523" s="47">
        <v>50.93</v>
      </c>
      <c r="G523" s="48">
        <f t="shared" si="18"/>
        <v>4.642379030294614E-05</v>
      </c>
      <c r="H523" s="107">
        <f t="shared" si="19"/>
        <v>8.786918528164124</v>
      </c>
    </row>
    <row r="524" spans="1:8" ht="12.75" outlineLevel="2">
      <c r="A524" s="109" t="s">
        <v>797</v>
      </c>
      <c r="B524" s="49" t="s">
        <v>817</v>
      </c>
      <c r="C524" s="49" t="s">
        <v>818</v>
      </c>
      <c r="D524" s="49">
        <v>1075861</v>
      </c>
      <c r="E524" s="49"/>
      <c r="F524" s="50">
        <v>945.19</v>
      </c>
      <c r="G524" s="51">
        <f t="shared" si="18"/>
        <v>0.0008615610123000522</v>
      </c>
      <c r="H524" s="110">
        <f t="shared" si="19"/>
        <v>163.07299280650793</v>
      </c>
    </row>
    <row r="525" spans="1:8" ht="13.5" outlineLevel="1" thickBot="1">
      <c r="A525" s="164"/>
      <c r="B525" s="70" t="s">
        <v>272</v>
      </c>
      <c r="C525" s="49"/>
      <c r="D525" s="49"/>
      <c r="E525" s="49"/>
      <c r="F525" s="60">
        <f>SUBTOTAL(9,F44:F524)</f>
        <v>805349.8500000007</v>
      </c>
      <c r="G525" s="61">
        <f>SUBTOTAL(9,G44:G524)</f>
        <v>0.7340937081662905</v>
      </c>
      <c r="H525" s="108">
        <f>SUBTOTAL(9,H44:H524)</f>
        <v>138946.4661028705</v>
      </c>
    </row>
    <row r="526" spans="1:8" ht="15.75" customHeight="1" outlineLevel="1" thickBot="1">
      <c r="A526" s="172" t="s">
        <v>266</v>
      </c>
      <c r="B526" s="173"/>
      <c r="C526" s="173"/>
      <c r="D526" s="173"/>
      <c r="E526" s="174"/>
      <c r="F526" s="52">
        <f>SUM(F525,F43,F13,F9,F7)</f>
        <v>1097066.820000001</v>
      </c>
      <c r="G526" s="62">
        <f>SUM(G525,G43,G13,G9,G7)</f>
        <v>1</v>
      </c>
      <c r="H526" s="52">
        <f>Summary!D13</f>
        <v>189276.19806189093</v>
      </c>
    </row>
  </sheetData>
  <mergeCells count="3">
    <mergeCell ref="A1:D1"/>
    <mergeCell ref="A526:E526"/>
    <mergeCell ref="A4:F4"/>
  </mergeCells>
  <printOptions/>
  <pageMargins left="0.25" right="0.25" top="0.25" bottom="0.4" header="0.5" footer="0.15"/>
  <pageSetup horizontalDpi="600" verticalDpi="600" orientation="landscape" r:id="rId1"/>
  <headerFooter alignWithMargins="0">
    <oddFooter>&amp;R&amp;10&amp;P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3"/>
  <sheetViews>
    <sheetView workbookViewId="0" topLeftCell="A1">
      <selection activeCell="H5" sqref="H5"/>
    </sheetView>
  </sheetViews>
  <sheetFormatPr defaultColWidth="8.88671875" defaultRowHeight="15" outlineLevelRow="2"/>
  <cols>
    <col min="1" max="1" width="3.99609375" style="1" bestFit="1" customWidth="1"/>
    <col min="2" max="2" width="9.4453125" style="1" bestFit="1" customWidth="1"/>
    <col min="3" max="3" width="13.99609375" style="1" bestFit="1" customWidth="1"/>
    <col min="4" max="4" width="15.4453125" style="1" bestFit="1" customWidth="1"/>
    <col min="5" max="5" width="26.4453125" style="1" bestFit="1" customWidth="1"/>
    <col min="6" max="6" width="11.88671875" style="1" bestFit="1" customWidth="1"/>
    <col min="7" max="7" width="8.3359375" style="1" bestFit="1" customWidth="1"/>
    <col min="8" max="8" width="10.77734375" style="1" customWidth="1"/>
    <col min="9" max="16384" width="31.77734375" style="1" customWidth="1"/>
  </cols>
  <sheetData>
    <row r="1" spans="1:4" ht="12.75">
      <c r="A1" s="171" t="s">
        <v>522</v>
      </c>
      <c r="B1" s="171"/>
      <c r="C1" s="171"/>
      <c r="D1" s="171"/>
    </row>
    <row r="2" ht="13.5" thickBot="1"/>
    <row r="3" spans="1:8" s="64" customFormat="1" ht="26.25" thickBot="1">
      <c r="A3" s="41" t="s">
        <v>695</v>
      </c>
      <c r="B3" s="42" t="s">
        <v>265</v>
      </c>
      <c r="C3" s="41" t="s">
        <v>763</v>
      </c>
      <c r="D3" s="43" t="s">
        <v>764</v>
      </c>
      <c r="E3" s="43" t="s">
        <v>765</v>
      </c>
      <c r="F3" s="54" t="s">
        <v>680</v>
      </c>
      <c r="G3" s="55" t="s">
        <v>523</v>
      </c>
      <c r="H3" s="44" t="s">
        <v>524</v>
      </c>
    </row>
    <row r="4" spans="1:8" s="64" customFormat="1" ht="13.5" outlineLevel="1" thickBot="1">
      <c r="A4" s="178" t="s">
        <v>1294</v>
      </c>
      <c r="B4" s="179"/>
      <c r="C4" s="179"/>
      <c r="D4" s="179"/>
      <c r="E4" s="179"/>
      <c r="F4" s="180"/>
      <c r="G4" s="67">
        <f>Summary!C12</f>
        <v>0.1806038240273139</v>
      </c>
      <c r="H4" s="68">
        <f>SUM(H8,H23,H25,H44,H46,H104,H111,H150,H152,H173,H182)</f>
        <v>192332.9587749438</v>
      </c>
    </row>
    <row r="5" spans="1:8" ht="12.75" outlineLevel="2">
      <c r="A5" s="104" t="s">
        <v>846</v>
      </c>
      <c r="B5" s="56" t="s">
        <v>893</v>
      </c>
      <c r="C5" s="56" t="s">
        <v>847</v>
      </c>
      <c r="D5" s="56">
        <v>704002</v>
      </c>
      <c r="E5" s="56" t="s">
        <v>894</v>
      </c>
      <c r="F5" s="57">
        <v>633.9</v>
      </c>
      <c r="G5" s="66">
        <f>F5/$F$183</f>
        <v>0.0005686302539497872</v>
      </c>
      <c r="H5" s="111">
        <f>G5*$H$183</f>
        <v>109.36633919111023</v>
      </c>
    </row>
    <row r="6" spans="1:8" ht="12.75" outlineLevel="2">
      <c r="A6" s="106" t="s">
        <v>846</v>
      </c>
      <c r="B6" s="46" t="s">
        <v>893</v>
      </c>
      <c r="C6" s="46" t="s">
        <v>847</v>
      </c>
      <c r="D6" s="46">
        <v>900300</v>
      </c>
      <c r="E6" s="46" t="s">
        <v>895</v>
      </c>
      <c r="F6" s="47">
        <v>316.06</v>
      </c>
      <c r="G6" s="66">
        <f>F6/$F$183</f>
        <v>0.0002835167661513957</v>
      </c>
      <c r="H6" s="111">
        <f>G6*$H$183</f>
        <v>54.52961849620176</v>
      </c>
    </row>
    <row r="7" spans="1:8" ht="12.75" outlineLevel="2">
      <c r="A7" s="106" t="s">
        <v>846</v>
      </c>
      <c r="B7" s="46" t="s">
        <v>893</v>
      </c>
      <c r="C7" s="46" t="s">
        <v>847</v>
      </c>
      <c r="D7" s="46">
        <v>900300</v>
      </c>
      <c r="E7" s="46" t="s">
        <v>895</v>
      </c>
      <c r="F7" s="47">
        <v>75.76</v>
      </c>
      <c r="G7" s="66">
        <f>F7/$F$183</f>
        <v>6.79593438069662E-05</v>
      </c>
      <c r="H7" s="111">
        <f>G7*$H$183</f>
        <v>13.070821670797462</v>
      </c>
    </row>
    <row r="8" spans="1:8" ht="12.75" outlineLevel="1">
      <c r="A8" s="106"/>
      <c r="B8" s="58" t="s">
        <v>285</v>
      </c>
      <c r="C8" s="46"/>
      <c r="D8" s="46"/>
      <c r="E8" s="46"/>
      <c r="F8" s="60">
        <f>SUBTOTAL(9,F5:F7)</f>
        <v>1025.72</v>
      </c>
      <c r="G8" s="69">
        <f>SUBTOTAL(9,G5:G7)</f>
        <v>0.000920106363908149</v>
      </c>
      <c r="H8" s="112">
        <f>SUBTOTAL(9,H5:H7)</f>
        <v>176.96677935810945</v>
      </c>
    </row>
    <row r="9" spans="1:8" ht="12.75" outlineLevel="2">
      <c r="A9" s="106" t="s">
        <v>846</v>
      </c>
      <c r="B9" s="46" t="s">
        <v>896</v>
      </c>
      <c r="C9" s="46" t="s">
        <v>897</v>
      </c>
      <c r="D9" s="46">
        <v>710002</v>
      </c>
      <c r="E9" s="46" t="s">
        <v>883</v>
      </c>
      <c r="F9" s="47">
        <v>38.24</v>
      </c>
      <c r="G9" s="66">
        <f aca="true" t="shared" si="0" ref="G9:G22">F9/$F$183</f>
        <v>3.430260437141483E-05</v>
      </c>
      <c r="H9" s="111">
        <f aca="true" t="shared" si="1" ref="H9:H22">G9*$H$183</f>
        <v>6.597521392440535</v>
      </c>
    </row>
    <row r="10" spans="1:8" ht="12.75" outlineLevel="2">
      <c r="A10" s="106" t="s">
        <v>846</v>
      </c>
      <c r="B10" s="46" t="s">
        <v>896</v>
      </c>
      <c r="C10" s="46" t="s">
        <v>897</v>
      </c>
      <c r="D10" s="46">
        <v>705200</v>
      </c>
      <c r="E10" s="46" t="s">
        <v>884</v>
      </c>
      <c r="F10" s="47">
        <v>772.03</v>
      </c>
      <c r="G10" s="66">
        <f t="shared" si="0"/>
        <v>0.0006925376478259255</v>
      </c>
      <c r="H10" s="111">
        <f t="shared" si="1"/>
        <v>133.19781486940028</v>
      </c>
    </row>
    <row r="11" spans="1:8" ht="12.75" outlineLevel="2">
      <c r="A11" s="106" t="s">
        <v>846</v>
      </c>
      <c r="B11" s="46" t="s">
        <v>896</v>
      </c>
      <c r="C11" s="46" t="s">
        <v>897</v>
      </c>
      <c r="D11" s="46">
        <v>704100</v>
      </c>
      <c r="E11" s="46" t="s">
        <v>870</v>
      </c>
      <c r="F11" s="47">
        <v>2007.56</v>
      </c>
      <c r="G11" s="66">
        <f t="shared" si="0"/>
        <v>0.0018008508481139529</v>
      </c>
      <c r="H11" s="111">
        <f t="shared" si="1"/>
        <v>346.3629719301234</v>
      </c>
    </row>
    <row r="12" spans="1:8" ht="12.75" outlineLevel="2">
      <c r="A12" s="106" t="s">
        <v>846</v>
      </c>
      <c r="B12" s="46" t="s">
        <v>896</v>
      </c>
      <c r="C12" s="46" t="s">
        <v>897</v>
      </c>
      <c r="D12" s="46">
        <v>704100</v>
      </c>
      <c r="E12" s="46" t="s">
        <v>870</v>
      </c>
      <c r="F12" s="47">
        <v>17.48</v>
      </c>
      <c r="G12" s="66">
        <f t="shared" si="0"/>
        <v>1.568016538735176E-05</v>
      </c>
      <c r="H12" s="111">
        <f t="shared" si="1"/>
        <v>3.015812603029826</v>
      </c>
    </row>
    <row r="13" spans="1:8" ht="12.75" outlineLevel="2">
      <c r="A13" s="106" t="s">
        <v>846</v>
      </c>
      <c r="B13" s="46" t="s">
        <v>896</v>
      </c>
      <c r="C13" s="46" t="s">
        <v>897</v>
      </c>
      <c r="D13" s="46">
        <v>704100</v>
      </c>
      <c r="E13" s="46" t="s">
        <v>870</v>
      </c>
      <c r="F13" s="47">
        <v>36.87</v>
      </c>
      <c r="G13" s="66">
        <f t="shared" si="0"/>
        <v>3.307366692400797E-05</v>
      </c>
      <c r="H13" s="111">
        <f t="shared" si="1"/>
        <v>6.361156217031446</v>
      </c>
    </row>
    <row r="14" spans="1:8" ht="12.75" outlineLevel="2">
      <c r="A14" s="106" t="s">
        <v>846</v>
      </c>
      <c r="B14" s="46" t="s">
        <v>896</v>
      </c>
      <c r="C14" s="46" t="s">
        <v>897</v>
      </c>
      <c r="D14" s="46">
        <v>704300</v>
      </c>
      <c r="E14" s="46" t="s">
        <v>274</v>
      </c>
      <c r="F14" s="47">
        <v>53.86</v>
      </c>
      <c r="G14" s="66">
        <f t="shared" si="0"/>
        <v>4.831428534111932E-05</v>
      </c>
      <c r="H14" s="111">
        <f t="shared" si="1"/>
        <v>9.292429450754373</v>
      </c>
    </row>
    <row r="15" spans="1:8" ht="12.75" outlineLevel="2">
      <c r="A15" s="106" t="s">
        <v>846</v>
      </c>
      <c r="B15" s="46" t="s">
        <v>896</v>
      </c>
      <c r="C15" s="46" t="s">
        <v>897</v>
      </c>
      <c r="D15" s="46">
        <v>704200</v>
      </c>
      <c r="E15" s="46" t="s">
        <v>871</v>
      </c>
      <c r="F15" s="47">
        <v>2793.98</v>
      </c>
      <c r="G15" s="66">
        <f t="shared" si="0"/>
        <v>0.002506296824310816</v>
      </c>
      <c r="H15" s="111">
        <f t="shared" si="1"/>
        <v>482.0434837879447</v>
      </c>
    </row>
    <row r="16" spans="1:8" ht="12.75" outlineLevel="2">
      <c r="A16" s="106" t="s">
        <v>846</v>
      </c>
      <c r="B16" s="46" t="s">
        <v>896</v>
      </c>
      <c r="C16" s="46" t="s">
        <v>897</v>
      </c>
      <c r="D16" s="46">
        <v>704700</v>
      </c>
      <c r="E16" s="46" t="s">
        <v>872</v>
      </c>
      <c r="F16" s="47">
        <v>721.3</v>
      </c>
      <c r="G16" s="66">
        <f t="shared" si="0"/>
        <v>0.0006470310808865459</v>
      </c>
      <c r="H16" s="111">
        <f t="shared" si="1"/>
        <v>124.44540220625935</v>
      </c>
    </row>
    <row r="17" spans="1:8" ht="12.75" outlineLevel="2">
      <c r="A17" s="106" t="s">
        <v>846</v>
      </c>
      <c r="B17" s="46" t="s">
        <v>896</v>
      </c>
      <c r="C17" s="46" t="s">
        <v>897</v>
      </c>
      <c r="D17" s="46">
        <v>704700</v>
      </c>
      <c r="E17" s="46" t="s">
        <v>872</v>
      </c>
      <c r="F17" s="47">
        <v>181.65</v>
      </c>
      <c r="G17" s="66">
        <f t="shared" si="0"/>
        <v>0.00016294634111055188</v>
      </c>
      <c r="H17" s="111">
        <f t="shared" si="1"/>
        <v>31.3399519073437</v>
      </c>
    </row>
    <row r="18" spans="1:8" ht="12.75" outlineLevel="2">
      <c r="A18" s="106" t="s">
        <v>846</v>
      </c>
      <c r="B18" s="46" t="s">
        <v>896</v>
      </c>
      <c r="C18" s="46" t="s">
        <v>897</v>
      </c>
      <c r="D18" s="46">
        <v>704700</v>
      </c>
      <c r="E18" s="46" t="s">
        <v>872</v>
      </c>
      <c r="F18" s="47">
        <v>106.62</v>
      </c>
      <c r="G18" s="66">
        <f t="shared" si="0"/>
        <v>9.564183258578058E-05</v>
      </c>
      <c r="H18" s="111">
        <f t="shared" si="1"/>
        <v>18.395076643881012</v>
      </c>
    </row>
    <row r="19" spans="1:8" ht="12.75" outlineLevel="2">
      <c r="A19" s="106" t="s">
        <v>846</v>
      </c>
      <c r="B19" s="46" t="s">
        <v>896</v>
      </c>
      <c r="C19" s="46" t="s">
        <v>897</v>
      </c>
      <c r="D19" s="46">
        <v>708300</v>
      </c>
      <c r="E19" s="46" t="s">
        <v>898</v>
      </c>
      <c r="F19" s="47">
        <v>26.61</v>
      </c>
      <c r="G19" s="66">
        <f t="shared" si="0"/>
        <v>2.387009158795368E-05</v>
      </c>
      <c r="H19" s="111">
        <f t="shared" si="1"/>
        <v>4.591005341340027</v>
      </c>
    </row>
    <row r="20" spans="1:8" ht="12.75" outlineLevel="2">
      <c r="A20" s="106" t="s">
        <v>846</v>
      </c>
      <c r="B20" s="46" t="s">
        <v>896</v>
      </c>
      <c r="C20" s="46" t="s">
        <v>897</v>
      </c>
      <c r="D20" s="46">
        <v>708200</v>
      </c>
      <c r="E20" s="46" t="s">
        <v>881</v>
      </c>
      <c r="F20" s="47">
        <v>15.03</v>
      </c>
      <c r="G20" s="66">
        <f t="shared" si="0"/>
        <v>1.348243053614971E-05</v>
      </c>
      <c r="H20" s="111">
        <f t="shared" si="1"/>
        <v>2.593115756495325</v>
      </c>
    </row>
    <row r="21" spans="1:8" ht="12.75" outlineLevel="2">
      <c r="A21" s="106" t="s">
        <v>846</v>
      </c>
      <c r="B21" s="46" t="s">
        <v>896</v>
      </c>
      <c r="C21" s="46" t="s">
        <v>897</v>
      </c>
      <c r="D21" s="46">
        <v>700004</v>
      </c>
      <c r="E21" s="46" t="s">
        <v>868</v>
      </c>
      <c r="F21" s="47">
        <v>1078.88</v>
      </c>
      <c r="G21" s="66">
        <f t="shared" si="0"/>
        <v>0.000967792725006068</v>
      </c>
      <c r="H21" s="111">
        <f t="shared" si="1"/>
        <v>186.13843828128256</v>
      </c>
    </row>
    <row r="22" spans="1:8" ht="12.75" outlineLevel="2">
      <c r="A22" s="106" t="s">
        <v>846</v>
      </c>
      <c r="B22" s="46" t="s">
        <v>896</v>
      </c>
      <c r="C22" s="46" t="s">
        <v>897</v>
      </c>
      <c r="D22" s="46" t="s">
        <v>899</v>
      </c>
      <c r="E22" s="46" t="s">
        <v>900</v>
      </c>
      <c r="F22" s="47">
        <v>220.04</v>
      </c>
      <c r="G22" s="66">
        <f t="shared" si="0"/>
        <v>0.00019738350067693825</v>
      </c>
      <c r="H22" s="111">
        <f t="shared" si="1"/>
        <v>37.96335269855165</v>
      </c>
    </row>
    <row r="23" spans="1:8" ht="12.75" outlineLevel="1">
      <c r="A23" s="106"/>
      <c r="B23" s="59" t="s">
        <v>286</v>
      </c>
      <c r="C23" s="46"/>
      <c r="D23" s="46"/>
      <c r="E23" s="46"/>
      <c r="F23" s="60">
        <f>SUBTOTAL(9,F9:F22)</f>
        <v>8070.15</v>
      </c>
      <c r="G23" s="69">
        <f>SUBTOTAL(9,G9:G22)</f>
        <v>0.007239204044664576</v>
      </c>
      <c r="H23" s="112">
        <f>SUBTOTAL(9,H9:H22)</f>
        <v>1392.3375330858782</v>
      </c>
    </row>
    <row r="24" spans="1:8" ht="12.75" outlineLevel="2">
      <c r="A24" s="106" t="s">
        <v>846</v>
      </c>
      <c r="B24" s="46" t="s">
        <v>520</v>
      </c>
      <c r="C24" s="46" t="s">
        <v>521</v>
      </c>
      <c r="D24" s="46">
        <v>701000</v>
      </c>
      <c r="E24" s="46" t="s">
        <v>882</v>
      </c>
      <c r="F24" s="47">
        <v>1016.05</v>
      </c>
      <c r="G24" s="66">
        <f>F24/$F$183</f>
        <v>0.0009114320390056495</v>
      </c>
      <c r="H24" s="111">
        <f>G24*$H$183</f>
        <v>175.29842078423653</v>
      </c>
    </row>
    <row r="25" spans="1:8" ht="12.75" outlineLevel="1">
      <c r="A25" s="106"/>
      <c r="B25" s="59" t="s">
        <v>287</v>
      </c>
      <c r="C25" s="46"/>
      <c r="D25" s="46"/>
      <c r="E25" s="46"/>
      <c r="F25" s="60">
        <f>SUBTOTAL(9,F24:F24)</f>
        <v>1016.05</v>
      </c>
      <c r="G25" s="69">
        <f>SUBTOTAL(9,G24:G24)</f>
        <v>0.0009114320390056495</v>
      </c>
      <c r="H25" s="112">
        <f>SUBTOTAL(9,H24:H24)</f>
        <v>175.29842078423653</v>
      </c>
    </row>
    <row r="26" spans="1:8" ht="12.75" outlineLevel="2">
      <c r="A26" s="106" t="s">
        <v>846</v>
      </c>
      <c r="B26" s="46" t="s">
        <v>901</v>
      </c>
      <c r="C26" s="46" t="s">
        <v>902</v>
      </c>
      <c r="D26" s="46">
        <v>706403</v>
      </c>
      <c r="E26" s="46" t="s">
        <v>880</v>
      </c>
      <c r="F26" s="47">
        <v>121.84</v>
      </c>
      <c r="G26" s="66">
        <f aca="true" t="shared" si="2" ref="G26:G43">F26/$F$183</f>
        <v>0.0001092946997022276</v>
      </c>
      <c r="H26" s="111">
        <f aca="true" t="shared" si="3" ref="H26:H43">G26*$H$183</f>
        <v>21.0209729721484</v>
      </c>
    </row>
    <row r="27" spans="1:8" ht="12.75" outlineLevel="2">
      <c r="A27" s="106" t="s">
        <v>846</v>
      </c>
      <c r="B27" s="46" t="s">
        <v>901</v>
      </c>
      <c r="C27" s="46" t="s">
        <v>902</v>
      </c>
      <c r="D27" s="46">
        <v>706404</v>
      </c>
      <c r="E27" s="46" t="s">
        <v>880</v>
      </c>
      <c r="F27" s="47">
        <v>100.72</v>
      </c>
      <c r="G27" s="66">
        <f t="shared" si="2"/>
        <v>9.034932825023279E-05</v>
      </c>
      <c r="H27" s="111">
        <f t="shared" si="3"/>
        <v>17.377153625695886</v>
      </c>
    </row>
    <row r="28" spans="1:8" ht="12.75" outlineLevel="2">
      <c r="A28" s="106" t="s">
        <v>846</v>
      </c>
      <c r="B28" s="46" t="s">
        <v>901</v>
      </c>
      <c r="C28" s="46" t="s">
        <v>902</v>
      </c>
      <c r="D28" s="46">
        <v>706405</v>
      </c>
      <c r="E28" s="46" t="s">
        <v>880</v>
      </c>
      <c r="F28" s="47">
        <v>891.38</v>
      </c>
      <c r="G28" s="66">
        <f t="shared" si="2"/>
        <v>0.0007995987312916253</v>
      </c>
      <c r="H28" s="111">
        <f t="shared" si="3"/>
        <v>153.78918982200952</v>
      </c>
    </row>
    <row r="29" spans="1:8" ht="12.75" outlineLevel="2">
      <c r="A29" s="106" t="s">
        <v>846</v>
      </c>
      <c r="B29" s="46" t="s">
        <v>901</v>
      </c>
      <c r="C29" s="46" t="s">
        <v>902</v>
      </c>
      <c r="D29" s="46">
        <v>706406</v>
      </c>
      <c r="E29" s="46" t="s">
        <v>880</v>
      </c>
      <c r="F29" s="47">
        <v>656.59</v>
      </c>
      <c r="G29" s="66">
        <f t="shared" si="2"/>
        <v>0.0005889839697758177</v>
      </c>
      <c r="H29" s="111">
        <f t="shared" si="3"/>
        <v>113.28102957799507</v>
      </c>
    </row>
    <row r="30" spans="1:8" ht="12.75" outlineLevel="2">
      <c r="A30" s="106" t="s">
        <v>846</v>
      </c>
      <c r="B30" s="46" t="s">
        <v>901</v>
      </c>
      <c r="C30" s="46" t="s">
        <v>902</v>
      </c>
      <c r="D30" s="46">
        <v>706207</v>
      </c>
      <c r="E30" s="46" t="s">
        <v>877</v>
      </c>
      <c r="F30" s="47">
        <v>258.03</v>
      </c>
      <c r="G30" s="66">
        <f t="shared" si="2"/>
        <v>0.00023146184639006716</v>
      </c>
      <c r="H30" s="111">
        <f t="shared" si="3"/>
        <v>44.517741759713154</v>
      </c>
    </row>
    <row r="31" spans="1:8" ht="12.75" outlineLevel="2">
      <c r="A31" s="106" t="s">
        <v>846</v>
      </c>
      <c r="B31" s="46" t="s">
        <v>901</v>
      </c>
      <c r="C31" s="46" t="s">
        <v>902</v>
      </c>
      <c r="D31" s="46">
        <v>706203</v>
      </c>
      <c r="E31" s="46" t="s">
        <v>875</v>
      </c>
      <c r="F31" s="47">
        <v>13019.25</v>
      </c>
      <c r="G31" s="66">
        <f t="shared" si="2"/>
        <v>0.01167871814755603</v>
      </c>
      <c r="H31" s="111">
        <f t="shared" si="3"/>
        <v>2246.2024160180817</v>
      </c>
    </row>
    <row r="32" spans="1:8" ht="12.75" outlineLevel="2">
      <c r="A32" s="106" t="s">
        <v>846</v>
      </c>
      <c r="B32" s="46" t="s">
        <v>901</v>
      </c>
      <c r="C32" s="46" t="s">
        <v>902</v>
      </c>
      <c r="D32" s="46">
        <v>706205</v>
      </c>
      <c r="E32" s="46" t="s">
        <v>905</v>
      </c>
      <c r="F32" s="47">
        <v>772.46</v>
      </c>
      <c r="G32" s="66">
        <f t="shared" si="2"/>
        <v>0.0006929233727181773</v>
      </c>
      <c r="H32" s="111">
        <f t="shared" si="3"/>
        <v>133.2720024792002</v>
      </c>
    </row>
    <row r="33" spans="1:8" ht="12.75" outlineLevel="2">
      <c r="A33" s="106" t="s">
        <v>846</v>
      </c>
      <c r="B33" s="46" t="s">
        <v>901</v>
      </c>
      <c r="C33" s="46" t="s">
        <v>902</v>
      </c>
      <c r="D33" s="46">
        <v>705400</v>
      </c>
      <c r="E33" s="46" t="s">
        <v>903</v>
      </c>
      <c r="F33" s="47">
        <v>2545.69</v>
      </c>
      <c r="G33" s="66">
        <f t="shared" si="2"/>
        <v>0.0022835720952475687</v>
      </c>
      <c r="H33" s="111">
        <f t="shared" si="3"/>
        <v>439.20617765486264</v>
      </c>
    </row>
    <row r="34" spans="1:8" ht="12.75" outlineLevel="2">
      <c r="A34" s="106" t="s">
        <v>846</v>
      </c>
      <c r="B34" s="46" t="s">
        <v>901</v>
      </c>
      <c r="C34" s="46" t="s">
        <v>902</v>
      </c>
      <c r="D34" s="46">
        <v>706402</v>
      </c>
      <c r="E34" s="46" t="s">
        <v>879</v>
      </c>
      <c r="F34" s="47">
        <v>196.08</v>
      </c>
      <c r="G34" s="66">
        <f t="shared" si="2"/>
        <v>0.0001758905508668154</v>
      </c>
      <c r="H34" s="111">
        <f t="shared" si="3"/>
        <v>33.82955006876936</v>
      </c>
    </row>
    <row r="35" spans="1:8" ht="12.75" outlineLevel="2">
      <c r="A35" s="106" t="s">
        <v>846</v>
      </c>
      <c r="B35" s="46" t="s">
        <v>901</v>
      </c>
      <c r="C35" s="46" t="s">
        <v>902</v>
      </c>
      <c r="D35" s="46">
        <v>706401</v>
      </c>
      <c r="E35" s="46" t="s">
        <v>906</v>
      </c>
      <c r="F35" s="47">
        <v>23.18</v>
      </c>
      <c r="G35" s="66">
        <f t="shared" si="2"/>
        <v>2.079326279627081E-05</v>
      </c>
      <c r="H35" s="111">
        <f t="shared" si="3"/>
        <v>3.999229756191726</v>
      </c>
    </row>
    <row r="36" spans="1:8" ht="12.75" outlineLevel="2">
      <c r="A36" s="106" t="s">
        <v>846</v>
      </c>
      <c r="B36" s="46" t="s">
        <v>901</v>
      </c>
      <c r="C36" s="46" t="s">
        <v>902</v>
      </c>
      <c r="D36" s="46">
        <v>705401</v>
      </c>
      <c r="E36" s="46" t="s">
        <v>904</v>
      </c>
      <c r="F36" s="47">
        <v>329.41</v>
      </c>
      <c r="G36" s="66">
        <f t="shared" si="2"/>
        <v>0.00029549217850386404</v>
      </c>
      <c r="H36" s="111">
        <f t="shared" si="3"/>
        <v>56.83288498650201</v>
      </c>
    </row>
    <row r="37" spans="1:8" ht="12.75" outlineLevel="2">
      <c r="A37" s="106" t="s">
        <v>846</v>
      </c>
      <c r="B37" s="46" t="s">
        <v>901</v>
      </c>
      <c r="C37" s="46" t="s">
        <v>902</v>
      </c>
      <c r="D37" s="46">
        <v>705401</v>
      </c>
      <c r="E37" s="46" t="s">
        <v>904</v>
      </c>
      <c r="F37" s="47">
        <v>370.02</v>
      </c>
      <c r="G37" s="66">
        <f t="shared" si="2"/>
        <v>0.0003319207549558294</v>
      </c>
      <c r="H37" s="111">
        <f t="shared" si="3"/>
        <v>63.83930087946775</v>
      </c>
    </row>
    <row r="38" spans="1:8" ht="12.75" outlineLevel="2">
      <c r="A38" s="106" t="s">
        <v>846</v>
      </c>
      <c r="B38" s="46" t="s">
        <v>901</v>
      </c>
      <c r="C38" s="46" t="s">
        <v>902</v>
      </c>
      <c r="D38" s="46">
        <v>706204</v>
      </c>
      <c r="E38" s="46" t="s">
        <v>876</v>
      </c>
      <c r="F38" s="47">
        <v>1954.68</v>
      </c>
      <c r="G38" s="66">
        <f t="shared" si="2"/>
        <v>0.0017534156567133145</v>
      </c>
      <c r="H38" s="111">
        <f t="shared" si="3"/>
        <v>337.2396212179829</v>
      </c>
    </row>
    <row r="39" spans="1:8" ht="12.75" outlineLevel="2">
      <c r="A39" s="106" t="s">
        <v>846</v>
      </c>
      <c r="B39" s="46" t="s">
        <v>901</v>
      </c>
      <c r="C39" s="46" t="s">
        <v>902</v>
      </c>
      <c r="D39" s="46">
        <v>706400</v>
      </c>
      <c r="E39" s="46" t="s">
        <v>878</v>
      </c>
      <c r="F39" s="47">
        <v>12284.79</v>
      </c>
      <c r="G39" s="66">
        <f t="shared" si="2"/>
        <v>0.011019882090897312</v>
      </c>
      <c r="H39" s="111">
        <f t="shared" si="3"/>
        <v>2119.486527893294</v>
      </c>
    </row>
    <row r="40" spans="1:8" ht="12.75" outlineLevel="2">
      <c r="A40" s="106" t="s">
        <v>846</v>
      </c>
      <c r="B40" s="46" t="s">
        <v>901</v>
      </c>
      <c r="C40" s="46" t="s">
        <v>902</v>
      </c>
      <c r="D40" s="46">
        <v>706202</v>
      </c>
      <c r="E40" s="46" t="s">
        <v>874</v>
      </c>
      <c r="F40" s="47">
        <v>4105.52</v>
      </c>
      <c r="G40" s="66">
        <f t="shared" si="2"/>
        <v>0.003682793627064096</v>
      </c>
      <c r="H40" s="111">
        <f t="shared" si="3"/>
        <v>708.3225948507445</v>
      </c>
    </row>
    <row r="41" spans="1:8" ht="12.75" outlineLevel="2">
      <c r="A41" s="106" t="s">
        <v>846</v>
      </c>
      <c r="B41" s="46" t="s">
        <v>901</v>
      </c>
      <c r="C41" s="46" t="s">
        <v>902</v>
      </c>
      <c r="D41" s="46">
        <v>706201</v>
      </c>
      <c r="E41" s="46" t="s">
        <v>873</v>
      </c>
      <c r="F41" s="47">
        <v>5926.45</v>
      </c>
      <c r="G41" s="66">
        <f t="shared" si="2"/>
        <v>0.0053162309015944405</v>
      </c>
      <c r="H41" s="111">
        <f t="shared" si="3"/>
        <v>1022.4864188344458</v>
      </c>
    </row>
    <row r="42" spans="1:8" ht="12.75" outlineLevel="2">
      <c r="A42" s="106" t="s">
        <v>846</v>
      </c>
      <c r="B42" s="46" t="s">
        <v>901</v>
      </c>
      <c r="C42" s="46" t="s">
        <v>902</v>
      </c>
      <c r="D42" s="46">
        <v>704000</v>
      </c>
      <c r="E42" s="46" t="s">
        <v>869</v>
      </c>
      <c r="F42" s="47">
        <v>11093.93</v>
      </c>
      <c r="G42" s="66">
        <f t="shared" si="2"/>
        <v>0.009951639427671813</v>
      </c>
      <c r="H42" s="111">
        <f t="shared" si="3"/>
        <v>1914.0282557855078</v>
      </c>
    </row>
    <row r="43" spans="1:8" ht="12.75" outlineLevel="2">
      <c r="A43" s="106" t="s">
        <v>846</v>
      </c>
      <c r="B43" s="46" t="s">
        <v>901</v>
      </c>
      <c r="C43" s="46" t="s">
        <v>902</v>
      </c>
      <c r="D43" s="46">
        <v>704000</v>
      </c>
      <c r="E43" s="46" t="s">
        <v>869</v>
      </c>
      <c r="F43" s="47">
        <v>53.86</v>
      </c>
      <c r="G43" s="66">
        <f t="shared" si="2"/>
        <v>4.831428534111932E-05</v>
      </c>
      <c r="H43" s="111">
        <f t="shared" si="3"/>
        <v>9.292429450754373</v>
      </c>
    </row>
    <row r="44" spans="1:8" ht="12.75" outlineLevel="1">
      <c r="A44" s="106"/>
      <c r="B44" s="59" t="s">
        <v>288</v>
      </c>
      <c r="C44" s="46"/>
      <c r="D44" s="46"/>
      <c r="E44" s="46"/>
      <c r="F44" s="60">
        <f>SUBTOTAL(9,F26:F43)</f>
        <v>54703.88</v>
      </c>
      <c r="G44" s="69">
        <f>SUBTOTAL(9,G26:G43)</f>
        <v>0.04907127492733662</v>
      </c>
      <c r="H44" s="112">
        <f>SUBTOTAL(9,H26:H43)</f>
        <v>9438.023497633365</v>
      </c>
    </row>
    <row r="45" spans="1:8" ht="12.75" outlineLevel="2">
      <c r="A45" s="106" t="s">
        <v>846</v>
      </c>
      <c r="B45" s="46" t="s">
        <v>907</v>
      </c>
      <c r="C45" s="46" t="s">
        <v>908</v>
      </c>
      <c r="D45" s="46">
        <v>704400</v>
      </c>
      <c r="E45" s="46" t="s">
        <v>909</v>
      </c>
      <c r="F45" s="47">
        <v>1585.18</v>
      </c>
      <c r="G45" s="66">
        <f>F45/$F$183</f>
        <v>0.0014219613597667197</v>
      </c>
      <c r="H45" s="111">
        <f>G45*$H$183</f>
        <v>273.4900355875755</v>
      </c>
    </row>
    <row r="46" spans="1:8" ht="12.75" outlineLevel="1">
      <c r="A46" s="106"/>
      <c r="B46" s="59" t="s">
        <v>289</v>
      </c>
      <c r="C46" s="46"/>
      <c r="D46" s="46"/>
      <c r="E46" s="46"/>
      <c r="F46" s="60">
        <f>SUBTOTAL(9,F45:F45)</f>
        <v>1585.18</v>
      </c>
      <c r="G46" s="69">
        <f>SUBTOTAL(9,G45:G45)</f>
        <v>0.0014219613597667197</v>
      </c>
      <c r="H46" s="112">
        <f>SUBTOTAL(9,H45:H45)</f>
        <v>273.4900355875755</v>
      </c>
    </row>
    <row r="47" spans="1:8" ht="12.75" outlineLevel="2">
      <c r="A47" s="106" t="s">
        <v>846</v>
      </c>
      <c r="B47" s="46" t="s">
        <v>910</v>
      </c>
      <c r="C47" s="46" t="s">
        <v>911</v>
      </c>
      <c r="D47" s="46">
        <v>2013093</v>
      </c>
      <c r="E47" s="46" t="s">
        <v>912</v>
      </c>
      <c r="F47" s="47">
        <v>21.68</v>
      </c>
      <c r="G47" s="66">
        <f aca="true" t="shared" si="4" ref="G47:G78">F47/$F$183</f>
        <v>1.944771084655527E-05</v>
      </c>
      <c r="H47" s="111">
        <f aca="true" t="shared" si="5" ref="H47:H78">G47*$H$183</f>
        <v>3.7404357685175413</v>
      </c>
    </row>
    <row r="48" spans="1:8" ht="12.75" outlineLevel="2">
      <c r="A48" s="106" t="s">
        <v>846</v>
      </c>
      <c r="B48" s="46" t="s">
        <v>910</v>
      </c>
      <c r="C48" s="46" t="s">
        <v>911</v>
      </c>
      <c r="D48" s="46" t="s">
        <v>930</v>
      </c>
      <c r="E48" s="46" t="s">
        <v>931</v>
      </c>
      <c r="F48" s="47">
        <v>26496.03</v>
      </c>
      <c r="G48" s="66">
        <f t="shared" si="4"/>
        <v>0.02376785655081429</v>
      </c>
      <c r="H48" s="111">
        <f t="shared" si="5"/>
        <v>4571.342174156543</v>
      </c>
    </row>
    <row r="49" spans="1:8" ht="12.75" outlineLevel="2">
      <c r="A49" s="106" t="s">
        <v>846</v>
      </c>
      <c r="B49" s="46" t="s">
        <v>910</v>
      </c>
      <c r="C49" s="46" t="s">
        <v>911</v>
      </c>
      <c r="D49" s="46" t="s">
        <v>932</v>
      </c>
      <c r="E49" s="46" t="s">
        <v>931</v>
      </c>
      <c r="F49" s="47">
        <v>14650.49</v>
      </c>
      <c r="G49" s="66">
        <f t="shared" si="4"/>
        <v>0.013141996922525347</v>
      </c>
      <c r="H49" s="111">
        <f t="shared" si="5"/>
        <v>2527.6391523205057</v>
      </c>
    </row>
    <row r="50" spans="1:8" ht="12.75" outlineLevel="2">
      <c r="A50" s="106" t="s">
        <v>846</v>
      </c>
      <c r="B50" s="46" t="s">
        <v>910</v>
      </c>
      <c r="C50" s="46" t="s">
        <v>911</v>
      </c>
      <c r="D50" s="46" t="s">
        <v>933</v>
      </c>
      <c r="E50" s="46" t="s">
        <v>931</v>
      </c>
      <c r="F50" s="47">
        <v>13541.66</v>
      </c>
      <c r="G50" s="66">
        <f t="shared" si="4"/>
        <v>0.012147338010256626</v>
      </c>
      <c r="H50" s="111">
        <f t="shared" si="5"/>
        <v>2336.333460751995</v>
      </c>
    </row>
    <row r="51" spans="1:8" ht="12.75" outlineLevel="2">
      <c r="A51" s="106" t="s">
        <v>846</v>
      </c>
      <c r="B51" s="46" t="s">
        <v>910</v>
      </c>
      <c r="C51" s="46" t="s">
        <v>911</v>
      </c>
      <c r="D51" s="46" t="s">
        <v>934</v>
      </c>
      <c r="E51" s="46" t="s">
        <v>931</v>
      </c>
      <c r="F51" s="47">
        <v>6790.45</v>
      </c>
      <c r="G51" s="66">
        <f t="shared" si="4"/>
        <v>0.006091268824630592</v>
      </c>
      <c r="H51" s="111">
        <f t="shared" si="5"/>
        <v>1171.5517557347757</v>
      </c>
    </row>
    <row r="52" spans="1:8" ht="12.75" outlineLevel="2">
      <c r="A52" s="106" t="s">
        <v>846</v>
      </c>
      <c r="B52" s="46" t="s">
        <v>910</v>
      </c>
      <c r="C52" s="46" t="s">
        <v>911</v>
      </c>
      <c r="D52" s="46" t="s">
        <v>935</v>
      </c>
      <c r="E52" s="46" t="s">
        <v>931</v>
      </c>
      <c r="F52" s="47">
        <v>135.12</v>
      </c>
      <c r="G52" s="66">
        <f t="shared" si="4"/>
        <v>0.00012120731963037584</v>
      </c>
      <c r="H52" s="111">
        <f t="shared" si="5"/>
        <v>23.31216240969051</v>
      </c>
    </row>
    <row r="53" spans="1:8" ht="12.75" outlineLevel="2">
      <c r="A53" s="106" t="s">
        <v>846</v>
      </c>
      <c r="B53" s="46" t="s">
        <v>910</v>
      </c>
      <c r="C53" s="46" t="s">
        <v>911</v>
      </c>
      <c r="D53" s="46" t="s">
        <v>936</v>
      </c>
      <c r="E53" s="46" t="s">
        <v>931</v>
      </c>
      <c r="F53" s="47">
        <v>532.63</v>
      </c>
      <c r="G53" s="66">
        <f t="shared" si="4"/>
        <v>0.0004777875566513254</v>
      </c>
      <c r="H53" s="111">
        <f t="shared" si="5"/>
        <v>91.89429443660048</v>
      </c>
    </row>
    <row r="54" spans="1:8" ht="12.75" outlineLevel="2">
      <c r="A54" s="106" t="s">
        <v>846</v>
      </c>
      <c r="B54" s="46" t="s">
        <v>910</v>
      </c>
      <c r="C54" s="46" t="s">
        <v>911</v>
      </c>
      <c r="D54" s="46" t="s">
        <v>937</v>
      </c>
      <c r="E54" s="46" t="s">
        <v>931</v>
      </c>
      <c r="F54" s="47">
        <v>22445.21</v>
      </c>
      <c r="G54" s="66">
        <f t="shared" si="4"/>
        <v>0.020134130718183155</v>
      </c>
      <c r="H54" s="111">
        <f t="shared" si="5"/>
        <v>3872.45693338965</v>
      </c>
    </row>
    <row r="55" spans="1:8" ht="12.75" outlineLevel="2">
      <c r="A55" s="106" t="s">
        <v>846</v>
      </c>
      <c r="B55" s="46" t="s">
        <v>910</v>
      </c>
      <c r="C55" s="46" t="s">
        <v>911</v>
      </c>
      <c r="D55" s="46" t="s">
        <v>938</v>
      </c>
      <c r="E55" s="46" t="s">
        <v>931</v>
      </c>
      <c r="F55" s="47">
        <v>2073.9</v>
      </c>
      <c r="G55" s="66">
        <f t="shared" si="4"/>
        <v>0.0018603601256767055</v>
      </c>
      <c r="H55" s="111">
        <f t="shared" si="5"/>
        <v>357.808567358327</v>
      </c>
    </row>
    <row r="56" spans="1:8" ht="12.75" outlineLevel="2">
      <c r="A56" s="106" t="s">
        <v>846</v>
      </c>
      <c r="B56" s="46" t="s">
        <v>910</v>
      </c>
      <c r="C56" s="46" t="s">
        <v>911</v>
      </c>
      <c r="D56" s="46" t="s">
        <v>939</v>
      </c>
      <c r="E56" s="46" t="s">
        <v>931</v>
      </c>
      <c r="F56" s="47">
        <v>7262.53</v>
      </c>
      <c r="G56" s="66">
        <f t="shared" si="4"/>
        <v>0.0065147409342450665</v>
      </c>
      <c r="H56" s="111">
        <f t="shared" si="5"/>
        <v>1252.999399535595</v>
      </c>
    </row>
    <row r="57" spans="1:8" ht="12.75" outlineLevel="2">
      <c r="A57" s="106" t="s">
        <v>846</v>
      </c>
      <c r="B57" s="46" t="s">
        <v>910</v>
      </c>
      <c r="C57" s="46" t="s">
        <v>911</v>
      </c>
      <c r="D57" s="46" t="s">
        <v>940</v>
      </c>
      <c r="E57" s="46" t="s">
        <v>931</v>
      </c>
      <c r="F57" s="47">
        <v>60739.74</v>
      </c>
      <c r="G57" s="66">
        <f t="shared" si="4"/>
        <v>0.05448565038814331</v>
      </c>
      <c r="H57" s="111">
        <f t="shared" si="5"/>
        <v>10479.386349928767</v>
      </c>
    </row>
    <row r="58" spans="1:8" ht="12.75" outlineLevel="2">
      <c r="A58" s="106" t="s">
        <v>846</v>
      </c>
      <c r="B58" s="46" t="s">
        <v>910</v>
      </c>
      <c r="C58" s="46" t="s">
        <v>911</v>
      </c>
      <c r="D58" s="46" t="s">
        <v>941</v>
      </c>
      <c r="E58" s="46" t="s">
        <v>931</v>
      </c>
      <c r="F58" s="47">
        <v>11241.15</v>
      </c>
      <c r="G58" s="66">
        <f t="shared" si="4"/>
        <v>0.010083700866363227</v>
      </c>
      <c r="H58" s="111">
        <f t="shared" si="5"/>
        <v>1939.4280230291033</v>
      </c>
    </row>
    <row r="59" spans="1:8" ht="12.75" outlineLevel="2">
      <c r="A59" s="106" t="s">
        <v>846</v>
      </c>
      <c r="B59" s="46" t="s">
        <v>910</v>
      </c>
      <c r="C59" s="46" t="s">
        <v>911</v>
      </c>
      <c r="D59" s="46" t="s">
        <v>942</v>
      </c>
      <c r="E59" s="46" t="s">
        <v>931</v>
      </c>
      <c r="F59" s="47">
        <v>2217.88</v>
      </c>
      <c r="G59" s="66">
        <f t="shared" si="4"/>
        <v>0.0019895151721567345</v>
      </c>
      <c r="H59" s="111">
        <f t="shared" si="5"/>
        <v>382.6493395885464</v>
      </c>
    </row>
    <row r="60" spans="1:8" ht="12.75" outlineLevel="2">
      <c r="A60" s="106" t="s">
        <v>846</v>
      </c>
      <c r="B60" s="46" t="s">
        <v>910</v>
      </c>
      <c r="C60" s="46" t="s">
        <v>911</v>
      </c>
      <c r="D60" s="46" t="s">
        <v>943</v>
      </c>
      <c r="E60" s="46" t="s">
        <v>944</v>
      </c>
      <c r="F60" s="47">
        <v>4632.3</v>
      </c>
      <c r="G60" s="66">
        <f t="shared" si="4"/>
        <v>0.00415533353111153</v>
      </c>
      <c r="H60" s="111">
        <f t="shared" si="5"/>
        <v>799.2075927354156</v>
      </c>
    </row>
    <row r="61" spans="1:8" ht="12.75" outlineLevel="2">
      <c r="A61" s="106" t="s">
        <v>846</v>
      </c>
      <c r="B61" s="46" t="s">
        <v>910</v>
      </c>
      <c r="C61" s="46" t="s">
        <v>911</v>
      </c>
      <c r="D61" s="46" t="s">
        <v>945</v>
      </c>
      <c r="E61" s="46" t="s">
        <v>931</v>
      </c>
      <c r="F61" s="47">
        <v>1003.3</v>
      </c>
      <c r="G61" s="66">
        <f t="shared" si="4"/>
        <v>0.0008999948474330674</v>
      </c>
      <c r="H61" s="111">
        <f t="shared" si="5"/>
        <v>173.09867188900597</v>
      </c>
    </row>
    <row r="62" spans="1:8" ht="12.75" outlineLevel="2">
      <c r="A62" s="106" t="s">
        <v>846</v>
      </c>
      <c r="B62" s="46" t="s">
        <v>910</v>
      </c>
      <c r="C62" s="46" t="s">
        <v>911</v>
      </c>
      <c r="D62" s="46" t="s">
        <v>946</v>
      </c>
      <c r="E62" s="46" t="s">
        <v>944</v>
      </c>
      <c r="F62" s="47">
        <v>468.47</v>
      </c>
      <c r="G62" s="66">
        <f t="shared" si="4"/>
        <v>0.000420233814588826</v>
      </c>
      <c r="H62" s="111">
        <f t="shared" si="5"/>
        <v>80.82481293715004</v>
      </c>
    </row>
    <row r="63" spans="1:8" ht="12.75" outlineLevel="2">
      <c r="A63" s="106" t="s">
        <v>846</v>
      </c>
      <c r="B63" s="46" t="s">
        <v>910</v>
      </c>
      <c r="C63" s="46" t="s">
        <v>911</v>
      </c>
      <c r="D63" s="46" t="s">
        <v>947</v>
      </c>
      <c r="E63" s="46" t="s">
        <v>931</v>
      </c>
      <c r="F63" s="47">
        <v>432.65</v>
      </c>
      <c r="G63" s="66">
        <f t="shared" si="4"/>
        <v>0.0003881020340296189</v>
      </c>
      <c r="H63" s="111">
        <f t="shared" si="5"/>
        <v>74.64481251149051</v>
      </c>
    </row>
    <row r="64" spans="1:8" ht="12.75" outlineLevel="2">
      <c r="A64" s="106" t="s">
        <v>846</v>
      </c>
      <c r="B64" s="46" t="s">
        <v>910</v>
      </c>
      <c r="C64" s="46" t="s">
        <v>911</v>
      </c>
      <c r="D64" s="46" t="s">
        <v>948</v>
      </c>
      <c r="E64" s="46" t="s">
        <v>931</v>
      </c>
      <c r="F64" s="47">
        <v>4020.7</v>
      </c>
      <c r="G64" s="66">
        <f t="shared" si="4"/>
        <v>0.0036067071494808476</v>
      </c>
      <c r="H64" s="111">
        <f t="shared" si="5"/>
        <v>693.6886574943949</v>
      </c>
    </row>
    <row r="65" spans="1:8" ht="12.75" outlineLevel="2">
      <c r="A65" s="106" t="s">
        <v>846</v>
      </c>
      <c r="B65" s="46" t="s">
        <v>910</v>
      </c>
      <c r="C65" s="46" t="s">
        <v>911</v>
      </c>
      <c r="D65" s="46" t="s">
        <v>949</v>
      </c>
      <c r="E65" s="46" t="s">
        <v>931</v>
      </c>
      <c r="F65" s="47">
        <v>331.18</v>
      </c>
      <c r="G65" s="66">
        <f t="shared" si="4"/>
        <v>0.00029707992980452835</v>
      </c>
      <c r="H65" s="111">
        <f t="shared" si="5"/>
        <v>57.13826189195754</v>
      </c>
    </row>
    <row r="66" spans="1:8" ht="12.75" outlineLevel="2">
      <c r="A66" s="106" t="s">
        <v>846</v>
      </c>
      <c r="B66" s="46" t="s">
        <v>910</v>
      </c>
      <c r="C66" s="46" t="s">
        <v>911</v>
      </c>
      <c r="D66" s="46" t="s">
        <v>950</v>
      </c>
      <c r="E66" s="46" t="s">
        <v>931</v>
      </c>
      <c r="F66" s="47">
        <v>780.96</v>
      </c>
      <c r="G66" s="66">
        <f t="shared" si="4"/>
        <v>0.0007005481670998988</v>
      </c>
      <c r="H66" s="111">
        <f t="shared" si="5"/>
        <v>134.73850174268725</v>
      </c>
    </row>
    <row r="67" spans="1:8" ht="12.75" outlineLevel="2">
      <c r="A67" s="106" t="s">
        <v>846</v>
      </c>
      <c r="B67" s="46" t="s">
        <v>910</v>
      </c>
      <c r="C67" s="46" t="s">
        <v>911</v>
      </c>
      <c r="D67" s="46" t="s">
        <v>951</v>
      </c>
      <c r="E67" s="46" t="s">
        <v>931</v>
      </c>
      <c r="F67" s="47">
        <v>8372.03</v>
      </c>
      <c r="G67" s="66">
        <f t="shared" si="4"/>
        <v>0.007510000859717995</v>
      </c>
      <c r="H67" s="111">
        <f t="shared" si="5"/>
        <v>1444.4206857519334</v>
      </c>
    </row>
    <row r="68" spans="1:8" ht="12.75" outlineLevel="2">
      <c r="A68" s="106" t="s">
        <v>846</v>
      </c>
      <c r="B68" s="46" t="s">
        <v>910</v>
      </c>
      <c r="C68" s="46" t="s">
        <v>911</v>
      </c>
      <c r="D68" s="46" t="s">
        <v>952</v>
      </c>
      <c r="E68" s="46" t="s">
        <v>944</v>
      </c>
      <c r="F68" s="47">
        <v>13990.1</v>
      </c>
      <c r="G68" s="66">
        <f t="shared" si="4"/>
        <v>0.012549604221143583</v>
      </c>
      <c r="H68" s="111">
        <f t="shared" si="5"/>
        <v>2413.702511307069</v>
      </c>
    </row>
    <row r="69" spans="1:8" ht="12.75" outlineLevel="2">
      <c r="A69" s="106" t="s">
        <v>846</v>
      </c>
      <c r="B69" s="46" t="s">
        <v>910</v>
      </c>
      <c r="C69" s="46" t="s">
        <v>911</v>
      </c>
      <c r="D69" s="46" t="s">
        <v>953</v>
      </c>
      <c r="E69" s="46" t="s">
        <v>931</v>
      </c>
      <c r="F69" s="47">
        <v>1305.8</v>
      </c>
      <c r="G69" s="66">
        <f t="shared" si="4"/>
        <v>0.0011713478239590346</v>
      </c>
      <c r="H69" s="111">
        <f t="shared" si="5"/>
        <v>225.2887927366331</v>
      </c>
    </row>
    <row r="70" spans="1:8" ht="12.75" outlineLevel="2">
      <c r="A70" s="106" t="s">
        <v>846</v>
      </c>
      <c r="B70" s="46" t="s">
        <v>910</v>
      </c>
      <c r="C70" s="46" t="s">
        <v>911</v>
      </c>
      <c r="D70" s="46" t="s">
        <v>954</v>
      </c>
      <c r="E70" s="46" t="s">
        <v>944</v>
      </c>
      <c r="F70" s="47">
        <v>681.51</v>
      </c>
      <c r="G70" s="66">
        <f t="shared" si="4"/>
        <v>0.0006113380728337585</v>
      </c>
      <c r="H70" s="111">
        <f t="shared" si="5"/>
        <v>117.58046035988885</v>
      </c>
    </row>
    <row r="71" spans="1:8" ht="12.75" outlineLevel="2">
      <c r="A71" s="106" t="s">
        <v>846</v>
      </c>
      <c r="B71" s="46" t="s">
        <v>910</v>
      </c>
      <c r="C71" s="46" t="s">
        <v>911</v>
      </c>
      <c r="D71" s="46" t="s">
        <v>955</v>
      </c>
      <c r="E71" s="46" t="s">
        <v>944</v>
      </c>
      <c r="F71" s="47">
        <v>1785.3</v>
      </c>
      <c r="G71" s="66">
        <f t="shared" si="4"/>
        <v>0.0016014759305514356</v>
      </c>
      <c r="H71" s="111">
        <f t="shared" si="5"/>
        <v>308.01660412981397</v>
      </c>
    </row>
    <row r="72" spans="1:8" ht="12.75" outlineLevel="2">
      <c r="A72" s="106" t="s">
        <v>846</v>
      </c>
      <c r="B72" s="46" t="s">
        <v>910</v>
      </c>
      <c r="C72" s="46" t="s">
        <v>911</v>
      </c>
      <c r="D72" s="46" t="s">
        <v>956</v>
      </c>
      <c r="E72" s="46" t="s">
        <v>944</v>
      </c>
      <c r="F72" s="47">
        <v>27.69</v>
      </c>
      <c r="G72" s="66">
        <f t="shared" si="4"/>
        <v>2.483888899174887E-05</v>
      </c>
      <c r="H72" s="111">
        <f t="shared" si="5"/>
        <v>4.77733701246544</v>
      </c>
    </row>
    <row r="73" spans="1:8" ht="12.75" outlineLevel="2">
      <c r="A73" s="106" t="s">
        <v>846</v>
      </c>
      <c r="B73" s="46" t="s">
        <v>910</v>
      </c>
      <c r="C73" s="46" t="s">
        <v>911</v>
      </c>
      <c r="D73" s="46" t="s">
        <v>957</v>
      </c>
      <c r="E73" s="46" t="s">
        <v>931</v>
      </c>
      <c r="F73" s="47">
        <v>801.84</v>
      </c>
      <c r="G73" s="66">
        <f t="shared" si="4"/>
        <v>0.0007192782502399391</v>
      </c>
      <c r="H73" s="111">
        <f t="shared" si="5"/>
        <v>138.3409140511119</v>
      </c>
    </row>
    <row r="74" spans="1:8" ht="12.75" outlineLevel="2">
      <c r="A74" s="106" t="s">
        <v>846</v>
      </c>
      <c r="B74" s="46" t="s">
        <v>910</v>
      </c>
      <c r="C74" s="46" t="s">
        <v>911</v>
      </c>
      <c r="D74" s="46" t="s">
        <v>958</v>
      </c>
      <c r="E74" s="46" t="s">
        <v>931</v>
      </c>
      <c r="F74" s="47">
        <v>14234.64</v>
      </c>
      <c r="G74" s="66">
        <f t="shared" si="4"/>
        <v>0.012768965070332542</v>
      </c>
      <c r="H74" s="111">
        <f t="shared" si="5"/>
        <v>2455.892832470966</v>
      </c>
    </row>
    <row r="75" spans="1:8" ht="12.75" outlineLevel="2">
      <c r="A75" s="106" t="s">
        <v>846</v>
      </c>
      <c r="B75" s="46" t="s">
        <v>910</v>
      </c>
      <c r="C75" s="46" t="s">
        <v>911</v>
      </c>
      <c r="D75" s="46" t="s">
        <v>930</v>
      </c>
      <c r="E75" s="46" t="s">
        <v>931</v>
      </c>
      <c r="F75" s="47">
        <v>37.53</v>
      </c>
      <c r="G75" s="66">
        <f t="shared" si="4"/>
        <v>3.366570978188281E-05</v>
      </c>
      <c r="H75" s="111">
        <f t="shared" si="5"/>
        <v>6.475025571608088</v>
      </c>
    </row>
    <row r="76" spans="1:8" ht="12.75" outlineLevel="2">
      <c r="A76" s="106" t="s">
        <v>846</v>
      </c>
      <c r="B76" s="46" t="s">
        <v>910</v>
      </c>
      <c r="C76" s="46" t="s">
        <v>911</v>
      </c>
      <c r="D76" s="46" t="s">
        <v>934</v>
      </c>
      <c r="E76" s="46" t="s">
        <v>931</v>
      </c>
      <c r="F76" s="47">
        <v>7.58</v>
      </c>
      <c r="G76" s="66">
        <f t="shared" si="4"/>
        <v>6.799522519229195E-06</v>
      </c>
      <c r="H76" s="111">
        <f t="shared" si="5"/>
        <v>1.3077722843802106</v>
      </c>
    </row>
    <row r="77" spans="1:8" ht="12.75" outlineLevel="2">
      <c r="A77" s="106" t="s">
        <v>846</v>
      </c>
      <c r="B77" s="46" t="s">
        <v>910</v>
      </c>
      <c r="C77" s="46" t="s">
        <v>911</v>
      </c>
      <c r="D77" s="46">
        <v>902000</v>
      </c>
      <c r="E77" s="46" t="s">
        <v>891</v>
      </c>
      <c r="F77" s="47">
        <v>7137</v>
      </c>
      <c r="G77" s="66">
        <f t="shared" si="4"/>
        <v>0.006402136176746539</v>
      </c>
      <c r="H77" s="111">
        <f t="shared" si="5"/>
        <v>1231.3417933537683</v>
      </c>
    </row>
    <row r="78" spans="1:8" ht="12.75" outlineLevel="2">
      <c r="A78" s="106" t="s">
        <v>846</v>
      </c>
      <c r="B78" s="46" t="s">
        <v>910</v>
      </c>
      <c r="C78" s="46" t="s">
        <v>911</v>
      </c>
      <c r="D78" s="46">
        <v>902000</v>
      </c>
      <c r="E78" s="46" t="s">
        <v>891</v>
      </c>
      <c r="F78" s="47">
        <v>3521</v>
      </c>
      <c r="G78" s="66">
        <f t="shared" si="4"/>
        <v>0.003158458943298944</v>
      </c>
      <c r="H78" s="111">
        <f t="shared" si="5"/>
        <v>607.4757537338683</v>
      </c>
    </row>
    <row r="79" spans="1:8" ht="12.75" outlineLevel="2">
      <c r="A79" s="106" t="s">
        <v>846</v>
      </c>
      <c r="B79" s="46" t="s">
        <v>910</v>
      </c>
      <c r="C79" s="46" t="s">
        <v>911</v>
      </c>
      <c r="D79" s="46">
        <v>902209</v>
      </c>
      <c r="E79" s="46" t="s">
        <v>923</v>
      </c>
      <c r="F79" s="47">
        <v>849.96</v>
      </c>
      <c r="G79" s="66">
        <f aca="true" t="shared" si="6" ref="G79:G103">F79/$F$183</f>
        <v>0.0007624435567868136</v>
      </c>
      <c r="H79" s="111">
        <f aca="true" t="shared" si="7" ref="H79:H103">G79*$H$183</f>
        <v>146.64302517569973</v>
      </c>
    </row>
    <row r="80" spans="1:8" ht="12.75" outlineLevel="2">
      <c r="A80" s="106" t="s">
        <v>846</v>
      </c>
      <c r="B80" s="46" t="s">
        <v>910</v>
      </c>
      <c r="C80" s="46" t="s">
        <v>911</v>
      </c>
      <c r="D80" s="46">
        <v>902350</v>
      </c>
      <c r="E80" s="46" t="s">
        <v>926</v>
      </c>
      <c r="F80" s="47">
        <v>98.56</v>
      </c>
      <c r="G80" s="66">
        <f t="shared" si="6"/>
        <v>8.841173344264241E-05</v>
      </c>
      <c r="H80" s="111">
        <f t="shared" si="7"/>
        <v>17.00449028344506</v>
      </c>
    </row>
    <row r="81" spans="1:8" ht="12.75" outlineLevel="2">
      <c r="A81" s="106" t="s">
        <v>846</v>
      </c>
      <c r="B81" s="46" t="s">
        <v>910</v>
      </c>
      <c r="C81" s="46" t="s">
        <v>911</v>
      </c>
      <c r="D81" s="46">
        <v>902085</v>
      </c>
      <c r="E81" s="46" t="s">
        <v>915</v>
      </c>
      <c r="F81" s="47">
        <v>88.09</v>
      </c>
      <c r="G81" s="66">
        <f t="shared" si="6"/>
        <v>7.901978083362795E-05</v>
      </c>
      <c r="H81" s="111">
        <f t="shared" si="7"/>
        <v>15.198108249479256</v>
      </c>
    </row>
    <row r="82" spans="1:8" ht="12.75" outlineLevel="2">
      <c r="A82" s="106" t="s">
        <v>846</v>
      </c>
      <c r="B82" s="46" t="s">
        <v>910</v>
      </c>
      <c r="C82" s="46" t="s">
        <v>911</v>
      </c>
      <c r="D82" s="46">
        <v>902500</v>
      </c>
      <c r="E82" s="46" t="s">
        <v>929</v>
      </c>
      <c r="F82" s="47">
        <v>399.07</v>
      </c>
      <c r="G82" s="66">
        <f t="shared" si="6"/>
        <v>0.0003579796110486537</v>
      </c>
      <c r="H82" s="111">
        <f t="shared" si="7"/>
        <v>68.85127777409112</v>
      </c>
    </row>
    <row r="83" spans="1:8" ht="12.75" outlineLevel="2">
      <c r="A83" s="106" t="s">
        <v>846</v>
      </c>
      <c r="B83" s="46" t="s">
        <v>910</v>
      </c>
      <c r="C83" s="46" t="s">
        <v>911</v>
      </c>
      <c r="D83" s="46">
        <v>902202</v>
      </c>
      <c r="E83" s="46" t="s">
        <v>917</v>
      </c>
      <c r="F83" s="47">
        <v>108.93</v>
      </c>
      <c r="G83" s="66">
        <f t="shared" si="6"/>
        <v>9.771398258834251E-05</v>
      </c>
      <c r="H83" s="111">
        <f t="shared" si="7"/>
        <v>18.793619384899255</v>
      </c>
    </row>
    <row r="84" spans="1:8" ht="12.75" outlineLevel="2">
      <c r="A84" s="106" t="s">
        <v>846</v>
      </c>
      <c r="B84" s="46" t="s">
        <v>910</v>
      </c>
      <c r="C84" s="46" t="s">
        <v>911</v>
      </c>
      <c r="D84" s="46">
        <v>902206</v>
      </c>
      <c r="E84" s="46" t="s">
        <v>921</v>
      </c>
      <c r="F84" s="47">
        <v>2275.81</v>
      </c>
      <c r="G84" s="66">
        <f t="shared" si="6"/>
        <v>0.0020414803884547484</v>
      </c>
      <c r="H84" s="111">
        <f t="shared" si="7"/>
        <v>392.64396339252335</v>
      </c>
    </row>
    <row r="85" spans="1:8" ht="12.75" outlineLevel="2">
      <c r="A85" s="106" t="s">
        <v>846</v>
      </c>
      <c r="B85" s="46" t="s">
        <v>910</v>
      </c>
      <c r="C85" s="46" t="s">
        <v>911</v>
      </c>
      <c r="D85" s="46">
        <v>902395</v>
      </c>
      <c r="E85" s="46" t="s">
        <v>892</v>
      </c>
      <c r="F85" s="47">
        <v>488.28</v>
      </c>
      <c r="G85" s="66">
        <f t="shared" si="6"/>
        <v>0.0004380040706714025</v>
      </c>
      <c r="H85" s="111">
        <f t="shared" si="7"/>
        <v>84.24261886770041</v>
      </c>
    </row>
    <row r="86" spans="1:8" ht="12.75" outlineLevel="2">
      <c r="A86" s="106" t="s">
        <v>846</v>
      </c>
      <c r="B86" s="46" t="s">
        <v>910</v>
      </c>
      <c r="C86" s="46" t="s">
        <v>911</v>
      </c>
      <c r="D86" s="46">
        <v>902395</v>
      </c>
      <c r="E86" s="46" t="s">
        <v>892</v>
      </c>
      <c r="F86" s="47">
        <v>516.18</v>
      </c>
      <c r="G86" s="66">
        <f t="shared" si="6"/>
        <v>0.00046303133693611153</v>
      </c>
      <c r="H86" s="111">
        <f t="shared" si="7"/>
        <v>89.05618703844024</v>
      </c>
    </row>
    <row r="87" spans="1:8" ht="12.75" outlineLevel="2">
      <c r="A87" s="106" t="s">
        <v>846</v>
      </c>
      <c r="B87" s="46" t="s">
        <v>910</v>
      </c>
      <c r="C87" s="46" t="s">
        <v>911</v>
      </c>
      <c r="D87" s="46">
        <v>902300</v>
      </c>
      <c r="E87" s="46" t="s">
        <v>925</v>
      </c>
      <c r="F87" s="47">
        <v>46.67</v>
      </c>
      <c r="G87" s="66">
        <f t="shared" si="6"/>
        <v>4.1864606328816166E-05</v>
      </c>
      <c r="H87" s="111">
        <f t="shared" si="7"/>
        <v>8.05194360316945</v>
      </c>
    </row>
    <row r="88" spans="1:8" ht="12.75" outlineLevel="2">
      <c r="A88" s="106" t="s">
        <v>846</v>
      </c>
      <c r="B88" s="46" t="s">
        <v>910</v>
      </c>
      <c r="C88" s="46" t="s">
        <v>911</v>
      </c>
      <c r="D88" s="46">
        <v>902201</v>
      </c>
      <c r="E88" s="46" t="s">
        <v>916</v>
      </c>
      <c r="F88" s="47">
        <v>99.44</v>
      </c>
      <c r="G88" s="66">
        <f t="shared" si="6"/>
        <v>8.920112391980886E-05</v>
      </c>
      <c r="H88" s="111">
        <f t="shared" si="7"/>
        <v>17.15631608954725</v>
      </c>
    </row>
    <row r="89" spans="1:8" ht="12.75" outlineLevel="2">
      <c r="A89" s="106" t="s">
        <v>846</v>
      </c>
      <c r="B89" s="46" t="s">
        <v>910</v>
      </c>
      <c r="C89" s="46" t="s">
        <v>911</v>
      </c>
      <c r="D89" s="46">
        <v>902204</v>
      </c>
      <c r="E89" s="46" t="s">
        <v>919</v>
      </c>
      <c r="F89" s="47">
        <v>176.55</v>
      </c>
      <c r="G89" s="66">
        <f t="shared" si="6"/>
        <v>0.00015837146448151906</v>
      </c>
      <c r="H89" s="111">
        <f t="shared" si="7"/>
        <v>30.460052349251477</v>
      </c>
    </row>
    <row r="90" spans="1:8" ht="12.75" outlineLevel="2">
      <c r="A90" s="106" t="s">
        <v>846</v>
      </c>
      <c r="B90" s="46" t="s">
        <v>910</v>
      </c>
      <c r="C90" s="46" t="s">
        <v>911</v>
      </c>
      <c r="D90" s="46">
        <v>902210</v>
      </c>
      <c r="E90" s="46" t="s">
        <v>924</v>
      </c>
      <c r="F90" s="47">
        <v>568.94</v>
      </c>
      <c r="G90" s="66">
        <f t="shared" si="6"/>
        <v>0.0005103588841807729</v>
      </c>
      <c r="H90" s="111">
        <f t="shared" si="7"/>
        <v>98.1588342315669</v>
      </c>
    </row>
    <row r="91" spans="1:8" ht="12.75" outlineLevel="2">
      <c r="A91" s="106" t="s">
        <v>846</v>
      </c>
      <c r="B91" s="46" t="s">
        <v>910</v>
      </c>
      <c r="C91" s="46" t="s">
        <v>911</v>
      </c>
      <c r="D91" s="46">
        <v>902050</v>
      </c>
      <c r="E91" s="46" t="s">
        <v>914</v>
      </c>
      <c r="F91" s="47">
        <v>192.31</v>
      </c>
      <c r="G91" s="66">
        <f t="shared" si="6"/>
        <v>0.00017250873029986367</v>
      </c>
      <c r="H91" s="111">
        <f t="shared" si="7"/>
        <v>33.17911451308157</v>
      </c>
    </row>
    <row r="92" spans="1:8" ht="12.75" outlineLevel="2">
      <c r="A92" s="106" t="s">
        <v>846</v>
      </c>
      <c r="B92" s="46" t="s">
        <v>910</v>
      </c>
      <c r="C92" s="46" t="s">
        <v>911</v>
      </c>
      <c r="D92" s="46">
        <v>902205</v>
      </c>
      <c r="E92" s="46" t="s">
        <v>920</v>
      </c>
      <c r="F92" s="47">
        <v>311.84</v>
      </c>
      <c r="G92" s="66">
        <f t="shared" si="6"/>
        <v>0.0002797312799995293</v>
      </c>
      <c r="H92" s="111">
        <f t="shared" si="7"/>
        <v>53.80154474421172</v>
      </c>
    </row>
    <row r="93" spans="1:8" ht="12.75" outlineLevel="2">
      <c r="A93" s="106" t="s">
        <v>846</v>
      </c>
      <c r="B93" s="46" t="s">
        <v>910</v>
      </c>
      <c r="C93" s="46" t="s">
        <v>911</v>
      </c>
      <c r="D93" s="46">
        <v>902205</v>
      </c>
      <c r="E93" s="46" t="s">
        <v>920</v>
      </c>
      <c r="F93" s="47">
        <v>49.62</v>
      </c>
      <c r="G93" s="66">
        <f t="shared" si="6"/>
        <v>4.451085849659006E-05</v>
      </c>
      <c r="H93" s="111">
        <f t="shared" si="7"/>
        <v>8.560905112262011</v>
      </c>
    </row>
    <row r="94" spans="1:8" ht="12.75" outlineLevel="2">
      <c r="A94" s="106" t="s">
        <v>846</v>
      </c>
      <c r="B94" s="46" t="s">
        <v>910</v>
      </c>
      <c r="C94" s="46" t="s">
        <v>911</v>
      </c>
      <c r="D94" s="46">
        <v>902207</v>
      </c>
      <c r="E94" s="46" t="s">
        <v>922</v>
      </c>
      <c r="F94" s="47">
        <v>221.94</v>
      </c>
      <c r="G94" s="66">
        <f t="shared" si="6"/>
        <v>0.00019908786647991129</v>
      </c>
      <c r="H94" s="111">
        <f t="shared" si="7"/>
        <v>38.29115841627229</v>
      </c>
    </row>
    <row r="95" spans="1:8" ht="12.75" outlineLevel="2">
      <c r="A95" s="106" t="s">
        <v>846</v>
      </c>
      <c r="B95" s="46" t="s">
        <v>910</v>
      </c>
      <c r="C95" s="46" t="s">
        <v>911</v>
      </c>
      <c r="D95" s="46">
        <v>902450</v>
      </c>
      <c r="E95" s="46" t="s">
        <v>928</v>
      </c>
      <c r="F95" s="47">
        <v>11.85</v>
      </c>
      <c r="G95" s="66">
        <f t="shared" si="6"/>
        <v>1.0629860402752766E-05</v>
      </c>
      <c r="H95" s="111">
        <f t="shared" si="7"/>
        <v>2.044472502626055</v>
      </c>
    </row>
    <row r="96" spans="1:8" ht="12.75" outlineLevel="2">
      <c r="A96" s="106" t="s">
        <v>846</v>
      </c>
      <c r="B96" s="46" t="s">
        <v>910</v>
      </c>
      <c r="C96" s="46" t="s">
        <v>911</v>
      </c>
      <c r="D96" s="46">
        <v>902203</v>
      </c>
      <c r="E96" s="46" t="s">
        <v>918</v>
      </c>
      <c r="F96" s="47">
        <v>242.67</v>
      </c>
      <c r="G96" s="66">
        <f t="shared" si="6"/>
        <v>0.00021768339442498005</v>
      </c>
      <c r="H96" s="111">
        <f t="shared" si="7"/>
        <v>41.86769132592951</v>
      </c>
    </row>
    <row r="97" spans="1:8" ht="12.75" outlineLevel="2">
      <c r="A97" s="106" t="s">
        <v>846</v>
      </c>
      <c r="B97" s="46" t="s">
        <v>910</v>
      </c>
      <c r="C97" s="46" t="s">
        <v>911</v>
      </c>
      <c r="D97" s="46">
        <v>902400</v>
      </c>
      <c r="E97" s="46" t="s">
        <v>927</v>
      </c>
      <c r="F97" s="47">
        <v>168.4</v>
      </c>
      <c r="G97" s="66">
        <f t="shared" si="6"/>
        <v>0.00015106063222139796</v>
      </c>
      <c r="H97" s="111">
        <f t="shared" si="7"/>
        <v>29.05393834955508</v>
      </c>
    </row>
    <row r="98" spans="1:8" ht="12.75" outlineLevel="2">
      <c r="A98" s="106" t="s">
        <v>846</v>
      </c>
      <c r="B98" s="46" t="s">
        <v>910</v>
      </c>
      <c r="C98" s="46" t="s">
        <v>911</v>
      </c>
      <c r="D98" s="46">
        <v>1074578</v>
      </c>
      <c r="E98" s="46" t="s">
        <v>282</v>
      </c>
      <c r="F98" s="47">
        <v>3.33</v>
      </c>
      <c r="G98" s="66">
        <f t="shared" si="6"/>
        <v>2.987125328368499E-06</v>
      </c>
      <c r="H98" s="111">
        <f t="shared" si="7"/>
        <v>0.5745226526366889</v>
      </c>
    </row>
    <row r="99" spans="1:8" ht="12.75" outlineLevel="2">
      <c r="A99" s="106" t="s">
        <v>846</v>
      </c>
      <c r="B99" s="46" t="s">
        <v>910</v>
      </c>
      <c r="C99" s="46" t="s">
        <v>911</v>
      </c>
      <c r="D99" s="46">
        <v>4003448</v>
      </c>
      <c r="E99" s="46" t="s">
        <v>913</v>
      </c>
      <c r="F99" s="47">
        <v>163.32</v>
      </c>
      <c r="G99" s="66">
        <f t="shared" si="6"/>
        <v>0.00014650369628502798</v>
      </c>
      <c r="H99" s="111">
        <f t="shared" si="7"/>
        <v>28.17748937796517</v>
      </c>
    </row>
    <row r="100" spans="1:8" ht="12.75" outlineLevel="2">
      <c r="A100" s="106" t="s">
        <v>846</v>
      </c>
      <c r="B100" s="46" t="s">
        <v>910</v>
      </c>
      <c r="C100" s="46" t="s">
        <v>911</v>
      </c>
      <c r="D100" s="46">
        <v>3021977</v>
      </c>
      <c r="E100" s="46" t="s">
        <v>283</v>
      </c>
      <c r="F100" s="47">
        <v>12.38</v>
      </c>
      <c r="G100" s="66">
        <f t="shared" si="6"/>
        <v>1.1105288758318923E-05</v>
      </c>
      <c r="H100" s="111">
        <f t="shared" si="7"/>
        <v>2.1359130449376003</v>
      </c>
    </row>
    <row r="101" spans="1:8" ht="12.75" outlineLevel="2">
      <c r="A101" s="106" t="s">
        <v>846</v>
      </c>
      <c r="B101" s="46" t="s">
        <v>910</v>
      </c>
      <c r="C101" s="46" t="s">
        <v>911</v>
      </c>
      <c r="D101" s="46" t="s">
        <v>516</v>
      </c>
      <c r="E101" s="46" t="s">
        <v>517</v>
      </c>
      <c r="F101" s="47">
        <v>9781.57</v>
      </c>
      <c r="G101" s="66">
        <f t="shared" si="6"/>
        <v>0.008774407056519355</v>
      </c>
      <c r="H101" s="111">
        <f t="shared" si="7"/>
        <v>1687.6076706761128</v>
      </c>
    </row>
    <row r="102" spans="1:8" ht="12.75" outlineLevel="2">
      <c r="A102" s="106" t="s">
        <v>846</v>
      </c>
      <c r="B102" s="46" t="s">
        <v>910</v>
      </c>
      <c r="C102" s="46" t="s">
        <v>911</v>
      </c>
      <c r="D102" s="46" t="s">
        <v>516</v>
      </c>
      <c r="E102" s="46" t="s">
        <v>517</v>
      </c>
      <c r="F102" s="47">
        <v>976.68</v>
      </c>
      <c r="G102" s="66">
        <f t="shared" si="6"/>
        <v>0.0008761157854987823</v>
      </c>
      <c r="H102" s="111">
        <f t="shared" si="7"/>
        <v>168.50594125441478</v>
      </c>
    </row>
    <row r="103" spans="1:8" ht="12.75" outlineLevel="2">
      <c r="A103" s="106" t="s">
        <v>846</v>
      </c>
      <c r="B103" s="46" t="s">
        <v>910</v>
      </c>
      <c r="C103" s="46" t="s">
        <v>911</v>
      </c>
      <c r="D103" s="46" t="s">
        <v>518</v>
      </c>
      <c r="E103" s="46"/>
      <c r="F103" s="47">
        <v>212.94</v>
      </c>
      <c r="G103" s="66">
        <f t="shared" si="6"/>
        <v>0.00019101455478161804</v>
      </c>
      <c r="H103" s="111">
        <f t="shared" si="7"/>
        <v>36.73839449022718</v>
      </c>
    </row>
    <row r="104" spans="1:8" ht="12.75" outlineLevel="1">
      <c r="A104" s="106"/>
      <c r="B104" s="59" t="s">
        <v>290</v>
      </c>
      <c r="C104" s="46"/>
      <c r="D104" s="46"/>
      <c r="E104" s="46"/>
      <c r="F104" s="60">
        <f>SUBTOTAL(9,F47:F103)</f>
        <v>249785.37999999992</v>
      </c>
      <c r="G104" s="69">
        <f>SUBTOTAL(9,G47:G103)</f>
        <v>0.22406613671295803</v>
      </c>
      <c r="H104" s="112">
        <f>SUBTOTAL(9,H47:H103)</f>
        <v>43095.30303527425</v>
      </c>
    </row>
    <row r="105" spans="1:8" ht="12.75" outlineLevel="2">
      <c r="A105" s="106" t="s">
        <v>846</v>
      </c>
      <c r="B105" s="46" t="s">
        <v>959</v>
      </c>
      <c r="C105" s="46" t="s">
        <v>960</v>
      </c>
      <c r="D105" s="46">
        <v>36857</v>
      </c>
      <c r="E105" s="46" t="s">
        <v>966</v>
      </c>
      <c r="F105" s="47">
        <f>3155.02+8779.89+6474.25+7020.5</f>
        <v>25429.66</v>
      </c>
      <c r="G105" s="66">
        <f aca="true" t="shared" si="8" ref="G105:G110">F105/$F$183</f>
        <v>0.02281128572906885</v>
      </c>
      <c r="H105" s="111">
        <f aca="true" t="shared" si="9" ref="H105:H110">G105*$H$183</f>
        <v>4387.362077732462</v>
      </c>
    </row>
    <row r="106" spans="1:8" ht="12.75" outlineLevel="2">
      <c r="A106" s="106" t="s">
        <v>846</v>
      </c>
      <c r="B106" s="46" t="s">
        <v>959</v>
      </c>
      <c r="C106" s="46" t="s">
        <v>960</v>
      </c>
      <c r="D106" s="46">
        <v>904500</v>
      </c>
      <c r="E106" s="46" t="s">
        <v>965</v>
      </c>
      <c r="F106" s="47">
        <f>5852.93+617.5</f>
        <v>6470.43</v>
      </c>
      <c r="G106" s="66">
        <f t="shared" si="8"/>
        <v>0.005804199801331947</v>
      </c>
      <c r="H106" s="111">
        <f t="shared" si="9"/>
        <v>1116.3389211111144</v>
      </c>
    </row>
    <row r="107" spans="1:8" ht="12.75" outlineLevel="2">
      <c r="A107" s="106" t="s">
        <v>846</v>
      </c>
      <c r="B107" s="46" t="s">
        <v>959</v>
      </c>
      <c r="C107" s="46" t="s">
        <v>960</v>
      </c>
      <c r="D107" s="46">
        <v>904400</v>
      </c>
      <c r="E107" s="46" t="s">
        <v>964</v>
      </c>
      <c r="F107" s="47">
        <f>473.95+46.49+213.66</f>
        <v>734.0999999999999</v>
      </c>
      <c r="G107" s="66">
        <f t="shared" si="8"/>
        <v>0.0006585131241907852</v>
      </c>
      <c r="H107" s="111">
        <f t="shared" si="9"/>
        <v>126.6537775677457</v>
      </c>
    </row>
    <row r="108" spans="1:8" ht="12.75" outlineLevel="2">
      <c r="A108" s="106" t="s">
        <v>846</v>
      </c>
      <c r="B108" s="46" t="s">
        <v>959</v>
      </c>
      <c r="C108" s="46" t="s">
        <v>960</v>
      </c>
      <c r="D108" s="46">
        <v>904100</v>
      </c>
      <c r="E108" s="46" t="s">
        <v>962</v>
      </c>
      <c r="F108" s="47">
        <f>501465.78+3070.91+1+45.36+1621.06+36.87+111.39+64.76+772+296.91+14.03+2059.25+11265.5+219.52</f>
        <v>521044.34</v>
      </c>
      <c r="G108" s="66">
        <f t="shared" si="8"/>
        <v>0.46739481838349783</v>
      </c>
      <c r="H108" s="111">
        <f t="shared" si="9"/>
        <v>89895.42833577562</v>
      </c>
    </row>
    <row r="109" spans="1:8" ht="12.75" outlineLevel="2">
      <c r="A109" s="106" t="s">
        <v>846</v>
      </c>
      <c r="B109" s="46" t="s">
        <v>959</v>
      </c>
      <c r="C109" s="46" t="s">
        <v>960</v>
      </c>
      <c r="D109" s="46">
        <v>904200</v>
      </c>
      <c r="E109" s="46" t="s">
        <v>963</v>
      </c>
      <c r="F109" s="47">
        <f>88437.62+133.88+10446.97+320.82</f>
        <v>99339.29000000001</v>
      </c>
      <c r="G109" s="66">
        <f t="shared" si="8"/>
        <v>0.08911078356190497</v>
      </c>
      <c r="H109" s="111">
        <f t="shared" si="9"/>
        <v>17138.940661214805</v>
      </c>
    </row>
    <row r="110" spans="1:8" ht="12.75" outlineLevel="2">
      <c r="A110" s="106" t="s">
        <v>846</v>
      </c>
      <c r="B110" s="46" t="s">
        <v>959</v>
      </c>
      <c r="C110" s="46" t="s">
        <v>960</v>
      </c>
      <c r="D110" s="46">
        <v>904000</v>
      </c>
      <c r="E110" s="46" t="s">
        <v>961</v>
      </c>
      <c r="F110" s="47">
        <f>1216.52+195.81</f>
        <v>1412.33</v>
      </c>
      <c r="G110" s="66">
        <f t="shared" si="8"/>
        <v>0.0012669089234278322</v>
      </c>
      <c r="H110" s="111">
        <f t="shared" si="9"/>
        <v>243.66834174125367</v>
      </c>
    </row>
    <row r="111" spans="1:8" ht="12.75" outlineLevel="1">
      <c r="A111" s="106"/>
      <c r="B111" s="59" t="s">
        <v>291</v>
      </c>
      <c r="C111" s="46"/>
      <c r="D111" s="46"/>
      <c r="E111" s="46"/>
      <c r="F111" s="60">
        <f>SUBTOTAL(9,F105:F110)</f>
        <v>654430.15</v>
      </c>
      <c r="G111" s="69">
        <f>SUBTOTAL(9,G105:G110)</f>
        <v>0.5870465095234222</v>
      </c>
      <c r="H111" s="112">
        <f>SUBTOTAL(9,H105:H110)</f>
        <v>112908.392115143</v>
      </c>
    </row>
    <row r="112" spans="1:8" ht="12.75" outlineLevel="2">
      <c r="A112" s="106" t="s">
        <v>846</v>
      </c>
      <c r="B112" s="46" t="s">
        <v>967</v>
      </c>
      <c r="C112" s="46" t="s">
        <v>968</v>
      </c>
      <c r="D112" s="46">
        <v>709599</v>
      </c>
      <c r="E112" s="46" t="s">
        <v>971</v>
      </c>
      <c r="F112" s="47">
        <v>1982.71</v>
      </c>
      <c r="G112" s="66">
        <f aca="true" t="shared" si="10" ref="G112:G149">F112/$F$183</f>
        <v>0.0017785595374803322</v>
      </c>
      <c r="H112" s="111">
        <f aca="true" t="shared" si="11" ref="H112:H149">G112*$H$183</f>
        <v>342.07561820098783</v>
      </c>
    </row>
    <row r="113" spans="1:8" ht="12.75" outlineLevel="2">
      <c r="A113" s="106" t="s">
        <v>846</v>
      </c>
      <c r="B113" s="46" t="s">
        <v>967</v>
      </c>
      <c r="C113" s="46" t="s">
        <v>968</v>
      </c>
      <c r="D113" s="46">
        <v>709604</v>
      </c>
      <c r="E113" s="46" t="s">
        <v>864</v>
      </c>
      <c r="F113" s="47">
        <v>500.59</v>
      </c>
      <c r="G113" s="66">
        <f t="shared" si="10"/>
        <v>0.0004490465670054014</v>
      </c>
      <c r="H113" s="111">
        <f t="shared" si="11"/>
        <v>86.3664548598799</v>
      </c>
    </row>
    <row r="114" spans="1:8" ht="12.75" outlineLevel="2">
      <c r="A114" s="106" t="s">
        <v>846</v>
      </c>
      <c r="B114" s="46" t="s">
        <v>967</v>
      </c>
      <c r="C114" s="46" t="s">
        <v>968</v>
      </c>
      <c r="D114" s="46">
        <v>709616</v>
      </c>
      <c r="E114" s="46" t="s">
        <v>866</v>
      </c>
      <c r="F114" s="47">
        <v>138.47</v>
      </c>
      <c r="G114" s="66">
        <f t="shared" si="10"/>
        <v>0.00012421238565140722</v>
      </c>
      <c r="H114" s="111">
        <f t="shared" si="11"/>
        <v>23.890135648829524</v>
      </c>
    </row>
    <row r="115" spans="1:8" ht="12.75" outlineLevel="2">
      <c r="A115" s="106" t="s">
        <v>846</v>
      </c>
      <c r="B115" s="46" t="s">
        <v>967</v>
      </c>
      <c r="C115" s="46" t="s">
        <v>968</v>
      </c>
      <c r="D115" s="46">
        <v>709616</v>
      </c>
      <c r="E115" s="46" t="s">
        <v>866</v>
      </c>
      <c r="F115" s="47">
        <v>251.23</v>
      </c>
      <c r="G115" s="66">
        <f t="shared" si="10"/>
        <v>0.00022536201088469007</v>
      </c>
      <c r="H115" s="111">
        <f t="shared" si="11"/>
        <v>43.344542348923525</v>
      </c>
    </row>
    <row r="116" spans="1:8" ht="12.75" outlineLevel="2">
      <c r="A116" s="106" t="s">
        <v>846</v>
      </c>
      <c r="B116" s="46" t="s">
        <v>967</v>
      </c>
      <c r="C116" s="46" t="s">
        <v>968</v>
      </c>
      <c r="D116" s="46">
        <v>709655</v>
      </c>
      <c r="E116" s="46" t="s">
        <v>867</v>
      </c>
      <c r="F116" s="47">
        <v>923.37</v>
      </c>
      <c r="G116" s="66">
        <f t="shared" si="10"/>
        <v>0.0008282948692058921</v>
      </c>
      <c r="H116" s="111">
        <f t="shared" si="11"/>
        <v>159.30840293247428</v>
      </c>
    </row>
    <row r="117" spans="1:8" ht="12.75" outlineLevel="2">
      <c r="A117" s="106" t="s">
        <v>846</v>
      </c>
      <c r="B117" s="46" t="s">
        <v>967</v>
      </c>
      <c r="C117" s="46" t="s">
        <v>968</v>
      </c>
      <c r="D117" s="46">
        <v>709655</v>
      </c>
      <c r="E117" s="46" t="s">
        <v>867</v>
      </c>
      <c r="F117" s="47">
        <v>7.03</v>
      </c>
      <c r="G117" s="66">
        <f t="shared" si="10"/>
        <v>6.306153471000164E-06</v>
      </c>
      <c r="H117" s="111">
        <f t="shared" si="11"/>
        <v>1.212881155566343</v>
      </c>
    </row>
    <row r="118" spans="1:8" ht="12.75" outlineLevel="2">
      <c r="A118" s="106" t="s">
        <v>846</v>
      </c>
      <c r="B118" s="46" t="s">
        <v>967</v>
      </c>
      <c r="C118" s="46" t="s">
        <v>968</v>
      </c>
      <c r="D118" s="46">
        <v>709607</v>
      </c>
      <c r="E118" s="46" t="s">
        <v>865</v>
      </c>
      <c r="F118" s="47">
        <v>282.66</v>
      </c>
      <c r="G118" s="66">
        <f t="shared" si="10"/>
        <v>0.00025355580940439635</v>
      </c>
      <c r="H118" s="111">
        <f t="shared" si="11"/>
        <v>48.76713903732327</v>
      </c>
    </row>
    <row r="119" spans="1:8" ht="12.75" outlineLevel="2">
      <c r="A119" s="106" t="s">
        <v>846</v>
      </c>
      <c r="B119" s="46" t="s">
        <v>967</v>
      </c>
      <c r="C119" s="46" t="s">
        <v>968</v>
      </c>
      <c r="D119" s="46">
        <v>709140</v>
      </c>
      <c r="E119" s="46" t="s">
        <v>860</v>
      </c>
      <c r="F119" s="47">
        <v>169.75</v>
      </c>
      <c r="G119" s="66">
        <f t="shared" si="10"/>
        <v>0.00015227162897614194</v>
      </c>
      <c r="H119" s="111">
        <f t="shared" si="11"/>
        <v>29.28685293846184</v>
      </c>
    </row>
    <row r="120" spans="1:8" ht="12.75" outlineLevel="2">
      <c r="A120" s="106" t="s">
        <v>846</v>
      </c>
      <c r="B120" s="46" t="s">
        <v>967</v>
      </c>
      <c r="C120" s="46" t="s">
        <v>968</v>
      </c>
      <c r="D120" s="46">
        <v>709299</v>
      </c>
      <c r="E120" s="46" t="s">
        <v>280</v>
      </c>
      <c r="F120" s="47">
        <v>4804.71</v>
      </c>
      <c r="G120" s="66">
        <f t="shared" si="10"/>
        <v>0.004309991272211835</v>
      </c>
      <c r="H120" s="111">
        <f t="shared" si="11"/>
        <v>828.9533736786863</v>
      </c>
    </row>
    <row r="121" spans="1:8" ht="12.75" outlineLevel="2">
      <c r="A121" s="106" t="s">
        <v>846</v>
      </c>
      <c r="B121" s="46" t="s">
        <v>967</v>
      </c>
      <c r="C121" s="46" t="s">
        <v>968</v>
      </c>
      <c r="D121" s="46">
        <v>709155</v>
      </c>
      <c r="E121" s="46" t="s">
        <v>862</v>
      </c>
      <c r="F121" s="47">
        <v>1815.25</v>
      </c>
      <c r="G121" s="66">
        <f t="shared" si="10"/>
        <v>0.0016283421178140893</v>
      </c>
      <c r="H121" s="111">
        <f t="shared" si="11"/>
        <v>313.1838574170419</v>
      </c>
    </row>
    <row r="122" spans="1:8" ht="12.75" outlineLevel="2">
      <c r="A122" s="106" t="s">
        <v>846</v>
      </c>
      <c r="B122" s="46" t="s">
        <v>967</v>
      </c>
      <c r="C122" s="46" t="s">
        <v>968</v>
      </c>
      <c r="D122" s="46">
        <v>709155</v>
      </c>
      <c r="E122" s="46" t="s">
        <v>862</v>
      </c>
      <c r="F122" s="47">
        <v>4466.42</v>
      </c>
      <c r="G122" s="66">
        <f t="shared" si="10"/>
        <v>0.0040065334261656545</v>
      </c>
      <c r="H122" s="111">
        <f t="shared" si="11"/>
        <v>770.5884282851531</v>
      </c>
    </row>
    <row r="123" spans="1:8" ht="12.75" outlineLevel="2">
      <c r="A123" s="106" t="s">
        <v>846</v>
      </c>
      <c r="B123" s="46" t="s">
        <v>967</v>
      </c>
      <c r="C123" s="46" t="s">
        <v>968</v>
      </c>
      <c r="D123" s="46">
        <v>709155</v>
      </c>
      <c r="E123" s="46" t="s">
        <v>862</v>
      </c>
      <c r="F123" s="47">
        <v>24.81</v>
      </c>
      <c r="G123" s="66">
        <f t="shared" si="10"/>
        <v>2.225542924829503E-05</v>
      </c>
      <c r="H123" s="111">
        <f t="shared" si="11"/>
        <v>4.280452556131006</v>
      </c>
    </row>
    <row r="124" spans="1:8" ht="12.75" outlineLevel="2">
      <c r="A124" s="106" t="s">
        <v>846</v>
      </c>
      <c r="B124" s="46" t="s">
        <v>967</v>
      </c>
      <c r="C124" s="46" t="s">
        <v>968</v>
      </c>
      <c r="D124" s="46">
        <v>709105</v>
      </c>
      <c r="E124" s="46" t="s">
        <v>889</v>
      </c>
      <c r="F124" s="47">
        <v>265.79</v>
      </c>
      <c r="G124" s="66">
        <f t="shared" si="10"/>
        <v>0.00023842283514326226</v>
      </c>
      <c r="H124" s="111">
        <f t="shared" si="11"/>
        <v>45.85656932261428</v>
      </c>
    </row>
    <row r="125" spans="1:8" ht="12.75" outlineLevel="2">
      <c r="A125" s="106" t="s">
        <v>846</v>
      </c>
      <c r="B125" s="46" t="s">
        <v>967</v>
      </c>
      <c r="C125" s="46" t="s">
        <v>968</v>
      </c>
      <c r="D125" s="46">
        <v>709209</v>
      </c>
      <c r="E125" s="46" t="s">
        <v>980</v>
      </c>
      <c r="F125" s="47">
        <v>1416.3</v>
      </c>
      <c r="G125" s="66">
        <f t="shared" si="10"/>
        <v>0.0012704701509214128</v>
      </c>
      <c r="H125" s="111">
        <f t="shared" si="11"/>
        <v>244.3532831619647</v>
      </c>
    </row>
    <row r="126" spans="1:8" ht="12.75" outlineLevel="2">
      <c r="A126" s="106" t="s">
        <v>846</v>
      </c>
      <c r="B126" s="46" t="s">
        <v>967</v>
      </c>
      <c r="C126" s="46" t="s">
        <v>968</v>
      </c>
      <c r="D126" s="46">
        <v>709201</v>
      </c>
      <c r="E126" s="46" t="s">
        <v>979</v>
      </c>
      <c r="F126" s="47">
        <v>45.81</v>
      </c>
      <c r="G126" s="66">
        <f t="shared" si="10"/>
        <v>4.109315654431259E-05</v>
      </c>
      <c r="H126" s="111">
        <f t="shared" si="11"/>
        <v>7.903568383569584</v>
      </c>
    </row>
    <row r="127" spans="1:8" ht="12.75" outlineLevel="2">
      <c r="A127" s="106" t="s">
        <v>846</v>
      </c>
      <c r="B127" s="46" t="s">
        <v>967</v>
      </c>
      <c r="C127" s="46" t="s">
        <v>968</v>
      </c>
      <c r="D127" s="46">
        <v>709204</v>
      </c>
      <c r="E127" s="46" t="s">
        <v>279</v>
      </c>
      <c r="F127" s="47">
        <v>1411.57</v>
      </c>
      <c r="G127" s="66">
        <f t="shared" si="10"/>
        <v>0.0012662271771066431</v>
      </c>
      <c r="H127" s="111">
        <f t="shared" si="11"/>
        <v>243.53721945416544</v>
      </c>
    </row>
    <row r="128" spans="1:8" ht="12.75" outlineLevel="2">
      <c r="A128" s="106" t="s">
        <v>846</v>
      </c>
      <c r="B128" s="46" t="s">
        <v>967</v>
      </c>
      <c r="C128" s="46" t="s">
        <v>968</v>
      </c>
      <c r="D128" s="46">
        <v>709211</v>
      </c>
      <c r="E128" s="46" t="s">
        <v>275</v>
      </c>
      <c r="F128" s="47">
        <v>24.1</v>
      </c>
      <c r="G128" s="66">
        <f t="shared" si="10"/>
        <v>2.1618534658763008E-05</v>
      </c>
      <c r="H128" s="111">
        <f t="shared" si="11"/>
        <v>4.1579567352985585</v>
      </c>
    </row>
    <row r="129" spans="1:8" ht="12.75" outlineLevel="2">
      <c r="A129" s="106" t="s">
        <v>846</v>
      </c>
      <c r="B129" s="46" t="s">
        <v>967</v>
      </c>
      <c r="C129" s="46" t="s">
        <v>968</v>
      </c>
      <c r="D129" s="46">
        <v>709203</v>
      </c>
      <c r="E129" s="46" t="s">
        <v>278</v>
      </c>
      <c r="F129" s="47">
        <v>126.26</v>
      </c>
      <c r="G129" s="66">
        <f t="shared" si="10"/>
        <v>0.00011325959278072272</v>
      </c>
      <c r="H129" s="111">
        <f t="shared" si="11"/>
        <v>21.783552589161662</v>
      </c>
    </row>
    <row r="130" spans="1:8" ht="12.75" outlineLevel="2">
      <c r="A130" s="106" t="s">
        <v>846</v>
      </c>
      <c r="B130" s="46" t="s">
        <v>967</v>
      </c>
      <c r="C130" s="46" t="s">
        <v>968</v>
      </c>
      <c r="D130" s="46">
        <v>709210</v>
      </c>
      <c r="E130" s="46" t="s">
        <v>273</v>
      </c>
      <c r="F130" s="47">
        <v>270.52</v>
      </c>
      <c r="G130" s="66">
        <f t="shared" si="10"/>
        <v>0.0002426658089580319</v>
      </c>
      <c r="H130" s="111">
        <f t="shared" si="11"/>
        <v>46.67263303041353</v>
      </c>
    </row>
    <row r="131" spans="1:8" ht="12.75" outlineLevel="2">
      <c r="A131" s="106" t="s">
        <v>846</v>
      </c>
      <c r="B131" s="46" t="s">
        <v>967</v>
      </c>
      <c r="C131" s="46" t="s">
        <v>968</v>
      </c>
      <c r="D131" s="46">
        <v>709151</v>
      </c>
      <c r="E131" s="46" t="s">
        <v>861</v>
      </c>
      <c r="F131" s="47">
        <v>1420.22</v>
      </c>
      <c r="G131" s="66">
        <f t="shared" si="10"/>
        <v>0.001273986526683336</v>
      </c>
      <c r="H131" s="111">
        <f t="shared" si="11"/>
        <v>245.02959811641986</v>
      </c>
    </row>
    <row r="132" spans="1:8" ht="12.75" outlineLevel="2">
      <c r="A132" s="106" t="s">
        <v>846</v>
      </c>
      <c r="B132" s="46" t="s">
        <v>967</v>
      </c>
      <c r="C132" s="46" t="s">
        <v>968</v>
      </c>
      <c r="D132" s="46">
        <v>709535</v>
      </c>
      <c r="E132" s="46" t="s">
        <v>981</v>
      </c>
      <c r="F132" s="47">
        <v>37.15</v>
      </c>
      <c r="G132" s="66">
        <f t="shared" si="10"/>
        <v>3.3324836621288206E-05</v>
      </c>
      <c r="H132" s="111">
        <f t="shared" si="11"/>
        <v>6.409464428063961</v>
      </c>
    </row>
    <row r="133" spans="1:8" ht="12.75" outlineLevel="2">
      <c r="A133" s="106" t="s">
        <v>846</v>
      </c>
      <c r="B133" s="46" t="s">
        <v>967</v>
      </c>
      <c r="C133" s="46" t="s">
        <v>968</v>
      </c>
      <c r="D133" s="46">
        <v>709656</v>
      </c>
      <c r="E133" s="46" t="s">
        <v>972</v>
      </c>
      <c r="F133" s="47">
        <v>28.75</v>
      </c>
      <c r="G133" s="66">
        <f t="shared" si="10"/>
        <v>2.578974570288118E-05</v>
      </c>
      <c r="H133" s="111">
        <f t="shared" si="11"/>
        <v>4.9602180970885295</v>
      </c>
    </row>
    <row r="134" spans="1:8" ht="12.75" outlineLevel="2">
      <c r="A134" s="106" t="s">
        <v>846</v>
      </c>
      <c r="B134" s="46" t="s">
        <v>967</v>
      </c>
      <c r="C134" s="46" t="s">
        <v>968</v>
      </c>
      <c r="D134" s="46">
        <v>709609</v>
      </c>
      <c r="E134" s="46" t="s">
        <v>890</v>
      </c>
      <c r="F134" s="47">
        <v>88.1</v>
      </c>
      <c r="G134" s="66">
        <f t="shared" si="10"/>
        <v>7.902875117995937E-05</v>
      </c>
      <c r="H134" s="111">
        <f t="shared" si="11"/>
        <v>15.199833542730415</v>
      </c>
    </row>
    <row r="135" spans="1:8" ht="12.75" outlineLevel="2">
      <c r="A135" s="106" t="s">
        <v>846</v>
      </c>
      <c r="B135" s="46" t="s">
        <v>967</v>
      </c>
      <c r="C135" s="46" t="s">
        <v>968</v>
      </c>
      <c r="D135" s="46">
        <v>709609</v>
      </c>
      <c r="E135" s="46" t="s">
        <v>890</v>
      </c>
      <c r="F135" s="47">
        <v>37.53</v>
      </c>
      <c r="G135" s="66">
        <f t="shared" si="10"/>
        <v>3.366570978188281E-05</v>
      </c>
      <c r="H135" s="111">
        <f t="shared" si="11"/>
        <v>6.475025571608088</v>
      </c>
    </row>
    <row r="136" spans="1:8" ht="12.75" outlineLevel="2">
      <c r="A136" s="106" t="s">
        <v>846</v>
      </c>
      <c r="B136" s="46" t="s">
        <v>967</v>
      </c>
      <c r="C136" s="46" t="s">
        <v>968</v>
      </c>
      <c r="D136" s="46">
        <v>709120</v>
      </c>
      <c r="E136" s="46" t="s">
        <v>858</v>
      </c>
      <c r="F136" s="47">
        <v>193.2</v>
      </c>
      <c r="G136" s="66">
        <f t="shared" si="10"/>
        <v>0.00017330709112336153</v>
      </c>
      <c r="H136" s="111">
        <f t="shared" si="11"/>
        <v>33.332665612434916</v>
      </c>
    </row>
    <row r="137" spans="1:8" ht="12.75" outlineLevel="2">
      <c r="A137" s="106" t="s">
        <v>846</v>
      </c>
      <c r="B137" s="46" t="s">
        <v>967</v>
      </c>
      <c r="C137" s="46" t="s">
        <v>968</v>
      </c>
      <c r="D137" s="46">
        <v>709000</v>
      </c>
      <c r="E137" s="46" t="s">
        <v>857</v>
      </c>
      <c r="F137" s="47">
        <v>1356.78</v>
      </c>
      <c r="G137" s="66">
        <f t="shared" si="10"/>
        <v>0.0012170786495567002</v>
      </c>
      <c r="H137" s="111">
        <f t="shared" si="11"/>
        <v>234.08433773105307</v>
      </c>
    </row>
    <row r="138" spans="1:8" ht="12.75" outlineLevel="2">
      <c r="A138" s="106" t="s">
        <v>846</v>
      </c>
      <c r="B138" s="46" t="s">
        <v>967</v>
      </c>
      <c r="C138" s="46" t="s">
        <v>968</v>
      </c>
      <c r="D138" s="46">
        <v>709000</v>
      </c>
      <c r="E138" s="46" t="s">
        <v>857</v>
      </c>
      <c r="F138" s="47">
        <v>4.16</v>
      </c>
      <c r="G138" s="66">
        <f t="shared" si="10"/>
        <v>3.7316640738777644E-06</v>
      </c>
      <c r="H138" s="111">
        <f t="shared" si="11"/>
        <v>0.7177219924830708</v>
      </c>
    </row>
    <row r="139" spans="1:8" ht="12.75" outlineLevel="2">
      <c r="A139" s="106" t="s">
        <v>846</v>
      </c>
      <c r="B139" s="46" t="s">
        <v>967</v>
      </c>
      <c r="C139" s="46" t="s">
        <v>968</v>
      </c>
      <c r="D139" s="46">
        <v>709540</v>
      </c>
      <c r="E139" s="46" t="s">
        <v>970</v>
      </c>
      <c r="F139" s="47">
        <v>15290.04</v>
      </c>
      <c r="G139" s="66">
        <f t="shared" si="10"/>
        <v>0.013715695422152396</v>
      </c>
      <c r="H139" s="111">
        <f t="shared" si="11"/>
        <v>2637.9802821985218</v>
      </c>
    </row>
    <row r="140" spans="1:8" ht="12.75" outlineLevel="2">
      <c r="A140" s="106" t="s">
        <v>846</v>
      </c>
      <c r="B140" s="46" t="s">
        <v>967</v>
      </c>
      <c r="C140" s="46" t="s">
        <v>968</v>
      </c>
      <c r="D140" s="46">
        <v>709540</v>
      </c>
      <c r="E140" s="46" t="s">
        <v>970</v>
      </c>
      <c r="F140" s="47">
        <v>11.3</v>
      </c>
      <c r="G140" s="66">
        <f t="shared" si="10"/>
        <v>1.0136491354523735E-05</v>
      </c>
      <c r="H140" s="111">
        <f t="shared" si="11"/>
        <v>1.9495813738121874</v>
      </c>
    </row>
    <row r="141" spans="1:8" ht="12.75" outlineLevel="2">
      <c r="A141" s="106" t="s">
        <v>846</v>
      </c>
      <c r="B141" s="46" t="s">
        <v>967</v>
      </c>
      <c r="C141" s="46" t="s">
        <v>968</v>
      </c>
      <c r="D141" s="46">
        <v>709540</v>
      </c>
      <c r="E141" s="46" t="s">
        <v>970</v>
      </c>
      <c r="F141" s="47">
        <v>688.22</v>
      </c>
      <c r="G141" s="66">
        <f t="shared" si="10"/>
        <v>0.0006173571752221527</v>
      </c>
      <c r="H141" s="111">
        <f t="shared" si="11"/>
        <v>118.73813213141803</v>
      </c>
    </row>
    <row r="142" spans="1:8" ht="12.75" outlineLevel="2">
      <c r="A142" s="106" t="s">
        <v>846</v>
      </c>
      <c r="B142" s="46" t="s">
        <v>967</v>
      </c>
      <c r="C142" s="46" t="s">
        <v>968</v>
      </c>
      <c r="D142" s="46">
        <v>709525</v>
      </c>
      <c r="E142" s="46" t="s">
        <v>969</v>
      </c>
      <c r="F142" s="47">
        <v>1486.07</v>
      </c>
      <c r="G142" s="66">
        <f t="shared" si="10"/>
        <v>0.0013330562572758482</v>
      </c>
      <c r="H142" s="111">
        <f t="shared" si="11"/>
        <v>256.39065417531657</v>
      </c>
    </row>
    <row r="143" spans="1:8" ht="12.75" outlineLevel="2">
      <c r="A143" s="106" t="s">
        <v>846</v>
      </c>
      <c r="B143" s="46" t="s">
        <v>967</v>
      </c>
      <c r="C143" s="46" t="s">
        <v>968</v>
      </c>
      <c r="D143" s="46">
        <v>709525</v>
      </c>
      <c r="E143" s="46" t="s">
        <v>969</v>
      </c>
      <c r="F143" s="47">
        <v>9.82</v>
      </c>
      <c r="G143" s="66">
        <f t="shared" si="10"/>
        <v>8.808880097471068E-06</v>
      </c>
      <c r="H143" s="111">
        <f t="shared" si="11"/>
        <v>1.6942379726403256</v>
      </c>
    </row>
    <row r="144" spans="1:8" ht="12.75" outlineLevel="2">
      <c r="A144" s="106" t="s">
        <v>846</v>
      </c>
      <c r="B144" s="46" t="s">
        <v>967</v>
      </c>
      <c r="C144" s="46" t="s">
        <v>968</v>
      </c>
      <c r="D144" s="46">
        <v>709525</v>
      </c>
      <c r="E144" s="46" t="s">
        <v>969</v>
      </c>
      <c r="F144" s="47">
        <v>53.86</v>
      </c>
      <c r="G144" s="66">
        <f t="shared" si="10"/>
        <v>4.831428534111932E-05</v>
      </c>
      <c r="H144" s="111">
        <f t="shared" si="11"/>
        <v>9.292429450754373</v>
      </c>
    </row>
    <row r="145" spans="1:8" ht="12.75" outlineLevel="2">
      <c r="A145" s="106" t="s">
        <v>846</v>
      </c>
      <c r="B145" s="46" t="s">
        <v>967</v>
      </c>
      <c r="C145" s="46" t="s">
        <v>968</v>
      </c>
      <c r="D145" s="46">
        <v>709130</v>
      </c>
      <c r="E145" s="46" t="s">
        <v>859</v>
      </c>
      <c r="F145" s="47">
        <v>74.39</v>
      </c>
      <c r="G145" s="66">
        <f t="shared" si="10"/>
        <v>6.673040635955934E-05</v>
      </c>
      <c r="H145" s="111">
        <f t="shared" si="11"/>
        <v>12.834456495388373</v>
      </c>
    </row>
    <row r="146" spans="1:8" ht="12.75" outlineLevel="2">
      <c r="A146" s="106" t="s">
        <v>846</v>
      </c>
      <c r="B146" s="46" t="s">
        <v>967</v>
      </c>
      <c r="C146" s="46" t="s">
        <v>968</v>
      </c>
      <c r="D146" s="46">
        <v>709130</v>
      </c>
      <c r="E146" s="46" t="s">
        <v>859</v>
      </c>
      <c r="F146" s="47">
        <v>37.54</v>
      </c>
      <c r="G146" s="66">
        <f t="shared" si="10"/>
        <v>3.367468012821424E-05</v>
      </c>
      <c r="H146" s="111">
        <f t="shared" si="11"/>
        <v>6.476750864859248</v>
      </c>
    </row>
    <row r="147" spans="1:8" ht="12.75" outlineLevel="2">
      <c r="A147" s="106" t="s">
        <v>846</v>
      </c>
      <c r="B147" s="46" t="s">
        <v>967</v>
      </c>
      <c r="C147" s="46" t="s">
        <v>968</v>
      </c>
      <c r="D147" s="46">
        <v>709520</v>
      </c>
      <c r="E147" s="46" t="s">
        <v>863</v>
      </c>
      <c r="F147" s="47">
        <v>759.56</v>
      </c>
      <c r="G147" s="66">
        <f t="shared" si="10"/>
        <v>0.0006813516259506237</v>
      </c>
      <c r="H147" s="111">
        <f t="shared" si="11"/>
        <v>131.0463741852022</v>
      </c>
    </row>
    <row r="148" spans="1:8" ht="12.75" outlineLevel="2">
      <c r="A148" s="106" t="s">
        <v>846</v>
      </c>
      <c r="B148" s="46" t="s">
        <v>967</v>
      </c>
      <c r="C148" s="46" t="s">
        <v>968</v>
      </c>
      <c r="D148" s="46">
        <v>709161</v>
      </c>
      <c r="E148" s="46" t="s">
        <v>281</v>
      </c>
      <c r="F148" s="47">
        <v>24.81</v>
      </c>
      <c r="G148" s="66">
        <f t="shared" si="10"/>
        <v>2.225542924829503E-05</v>
      </c>
      <c r="H148" s="111">
        <f t="shared" si="11"/>
        <v>4.280452556131006</v>
      </c>
    </row>
    <row r="149" spans="1:8" ht="12.75" outlineLevel="2">
      <c r="A149" s="106" t="s">
        <v>846</v>
      </c>
      <c r="B149" s="46" t="s">
        <v>967</v>
      </c>
      <c r="C149" s="46" t="s">
        <v>968</v>
      </c>
      <c r="D149" s="46" t="s">
        <v>276</v>
      </c>
      <c r="E149" s="46" t="s">
        <v>277</v>
      </c>
      <c r="F149" s="47">
        <v>172.11</v>
      </c>
      <c r="G149" s="66">
        <f t="shared" si="10"/>
        <v>0.00015438863071036107</v>
      </c>
      <c r="H149" s="111">
        <f t="shared" si="11"/>
        <v>29.694022145735893</v>
      </c>
    </row>
    <row r="150" spans="1:8" ht="12.75" outlineLevel="1">
      <c r="A150" s="106"/>
      <c r="B150" s="59" t="s">
        <v>292</v>
      </c>
      <c r="C150" s="46"/>
      <c r="D150" s="46"/>
      <c r="E150" s="46"/>
      <c r="F150" s="60">
        <f>SUBTOTAL(9,F112:F149)</f>
        <v>40700.96</v>
      </c>
      <c r="G150" s="69">
        <f>SUBTOTAL(9,G112:G149)</f>
        <v>0.03651017072219613</v>
      </c>
      <c r="H150" s="112">
        <f>SUBTOTAL(9,H112:H149)</f>
        <v>7022.10916037831</v>
      </c>
    </row>
    <row r="151" spans="1:8" ht="12.75" outlineLevel="2">
      <c r="A151" s="106" t="s">
        <v>846</v>
      </c>
      <c r="B151" s="46" t="s">
        <v>973</v>
      </c>
      <c r="C151" s="46" t="s">
        <v>974</v>
      </c>
      <c r="D151" s="46">
        <v>704750</v>
      </c>
      <c r="E151" s="46" t="s">
        <v>975</v>
      </c>
      <c r="F151" s="47">
        <v>3.22</v>
      </c>
      <c r="G151" s="66">
        <f>F151/$F$183</f>
        <v>2.8884515187226924E-06</v>
      </c>
      <c r="H151" s="111">
        <f>G151*$H$183</f>
        <v>0.5555444268739154</v>
      </c>
    </row>
    <row r="152" spans="1:8" ht="12.75" outlineLevel="1">
      <c r="A152" s="106"/>
      <c r="B152" s="59" t="s">
        <v>293</v>
      </c>
      <c r="C152" s="46"/>
      <c r="D152" s="46"/>
      <c r="E152" s="46"/>
      <c r="F152" s="60">
        <f>SUBTOTAL(9,F151:F151)</f>
        <v>3.22</v>
      </c>
      <c r="G152" s="69">
        <f>SUBTOTAL(9,G151:G151)</f>
        <v>2.8884515187226924E-06</v>
      </c>
      <c r="H152" s="112">
        <f>SUBTOTAL(9,H151:H151)</f>
        <v>0.5555444268739154</v>
      </c>
    </row>
    <row r="153" spans="1:8" ht="12.75" outlineLevel="2">
      <c r="A153" s="106" t="s">
        <v>846</v>
      </c>
      <c r="B153" s="46" t="s">
        <v>976</v>
      </c>
      <c r="C153" s="46" t="s">
        <v>977</v>
      </c>
      <c r="D153" s="46">
        <v>706000</v>
      </c>
      <c r="E153" s="46" t="s">
        <v>856</v>
      </c>
      <c r="F153" s="47">
        <v>226.6</v>
      </c>
      <c r="G153" s="66">
        <f>F153/$F$183</f>
        <v>0.0002032680478703609</v>
      </c>
      <c r="H153" s="111">
        <f aca="true" t="shared" si="12" ref="H153:H181">G153*$H$183</f>
        <v>39.095145071313425</v>
      </c>
    </row>
    <row r="154" spans="1:8" ht="12.75" outlineLevel="2">
      <c r="A154" s="106" t="s">
        <v>846</v>
      </c>
      <c r="B154" s="46" t="s">
        <v>976</v>
      </c>
      <c r="C154" s="46" t="s">
        <v>977</v>
      </c>
      <c r="D154" s="46">
        <v>712001</v>
      </c>
      <c r="E154" s="46" t="s">
        <v>885</v>
      </c>
      <c r="F154" s="47">
        <v>275.35</v>
      </c>
      <c r="G154" s="66">
        <f>F154/$F$183</f>
        <v>0.00024699848623611594</v>
      </c>
      <c r="H154" s="111">
        <f t="shared" si="12"/>
        <v>47.505949670724405</v>
      </c>
    </row>
    <row r="155" spans="1:8" ht="12.75" outlineLevel="2">
      <c r="A155" s="106" t="s">
        <v>846</v>
      </c>
      <c r="B155" s="46" t="s">
        <v>976</v>
      </c>
      <c r="C155" s="46" t="s">
        <v>977</v>
      </c>
      <c r="D155" s="46">
        <v>705250</v>
      </c>
      <c r="E155" s="46" t="s">
        <v>978</v>
      </c>
      <c r="F155" s="47">
        <v>227.51</v>
      </c>
      <c r="G155" s="66">
        <f>F155/$F$183</f>
        <v>0.00020408434938652166</v>
      </c>
      <c r="H155" s="111">
        <f t="shared" si="12"/>
        <v>39.25214675716909</v>
      </c>
    </row>
    <row r="156" spans="1:8" ht="12.75" outlineLevel="2">
      <c r="A156" s="106" t="s">
        <v>846</v>
      </c>
      <c r="B156" s="46" t="s">
        <v>976</v>
      </c>
      <c r="C156" s="46" t="s">
        <v>977</v>
      </c>
      <c r="D156" s="46">
        <v>705250</v>
      </c>
      <c r="E156" s="46" t="s">
        <v>978</v>
      </c>
      <c r="F156" s="47">
        <v>12</v>
      </c>
      <c r="G156" s="66">
        <f>F156/$F$183</f>
        <v>1.076441559772432E-05</v>
      </c>
      <c r="H156" s="111">
        <f t="shared" si="12"/>
        <v>2.0703519013934732</v>
      </c>
    </row>
    <row r="157" spans="1:8" ht="12.75" outlineLevel="2">
      <c r="A157" s="106" t="s">
        <v>846</v>
      </c>
      <c r="B157" s="46" t="s">
        <v>976</v>
      </c>
      <c r="C157" s="46" t="s">
        <v>977</v>
      </c>
      <c r="D157" s="46">
        <v>705250</v>
      </c>
      <c r="E157" s="46" t="s">
        <v>978</v>
      </c>
      <c r="F157" s="47">
        <v>37.54</v>
      </c>
      <c r="G157" s="66">
        <f>F157/$F$183</f>
        <v>3.367468012821424E-05</v>
      </c>
      <c r="H157" s="111">
        <f t="shared" si="12"/>
        <v>6.476750864859248</v>
      </c>
    </row>
    <row r="158" spans="1:8" ht="12.75" outlineLevel="2">
      <c r="A158" s="106" t="s">
        <v>846</v>
      </c>
      <c r="B158" s="46" t="s">
        <v>976</v>
      </c>
      <c r="C158" s="46" t="s">
        <v>977</v>
      </c>
      <c r="D158" s="46">
        <v>705300</v>
      </c>
      <c r="E158" s="46" t="s">
        <v>852</v>
      </c>
      <c r="F158" s="47">
        <v>1954.78</v>
      </c>
      <c r="G158" s="66">
        <f aca="true" t="shared" si="13" ref="G158:G181">F158/$F$183</f>
        <v>0.0017535053601766288</v>
      </c>
      <c r="H158" s="111">
        <f t="shared" si="12"/>
        <v>337.25687415049447</v>
      </c>
    </row>
    <row r="159" spans="1:8" ht="12.75" outlineLevel="2">
      <c r="A159" s="106" t="s">
        <v>846</v>
      </c>
      <c r="B159" s="46" t="s">
        <v>976</v>
      </c>
      <c r="C159" s="46" t="s">
        <v>977</v>
      </c>
      <c r="D159" s="46">
        <v>705500</v>
      </c>
      <c r="E159" s="46" t="s">
        <v>853</v>
      </c>
      <c r="F159" s="47">
        <v>997.43</v>
      </c>
      <c r="G159" s="66">
        <f t="shared" si="13"/>
        <v>0.000894729254136514</v>
      </c>
      <c r="H159" s="111">
        <f t="shared" si="12"/>
        <v>172.08592475057432</v>
      </c>
    </row>
    <row r="160" spans="1:8" ht="12.75" outlineLevel="2">
      <c r="A160" s="106" t="s">
        <v>846</v>
      </c>
      <c r="B160" s="46" t="s">
        <v>976</v>
      </c>
      <c r="C160" s="46" t="s">
        <v>977</v>
      </c>
      <c r="D160" s="46">
        <v>705500</v>
      </c>
      <c r="E160" s="46" t="s">
        <v>853</v>
      </c>
      <c r="F160" s="47">
        <v>67.95</v>
      </c>
      <c r="G160" s="66">
        <f t="shared" si="13"/>
        <v>6.0953503322113965E-05</v>
      </c>
      <c r="H160" s="111">
        <f t="shared" si="12"/>
        <v>11.723367641640543</v>
      </c>
    </row>
    <row r="161" spans="1:8" ht="12.75" outlineLevel="2">
      <c r="A161" s="106" t="s">
        <v>846</v>
      </c>
      <c r="B161" s="46" t="s">
        <v>976</v>
      </c>
      <c r="C161" s="46" t="s">
        <v>977</v>
      </c>
      <c r="D161" s="46">
        <v>705210</v>
      </c>
      <c r="E161" s="46" t="s">
        <v>850</v>
      </c>
      <c r="F161" s="47">
        <v>455.18</v>
      </c>
      <c r="G161" s="66">
        <f t="shared" si="13"/>
        <v>0.0004083122243143463</v>
      </c>
      <c r="H161" s="111">
        <f t="shared" si="12"/>
        <v>78.53189820635677</v>
      </c>
    </row>
    <row r="162" spans="1:8" ht="12.75" outlineLevel="2">
      <c r="A162" s="106" t="s">
        <v>846</v>
      </c>
      <c r="B162" s="46" t="s">
        <v>976</v>
      </c>
      <c r="C162" s="46" t="s">
        <v>977</v>
      </c>
      <c r="D162" s="46">
        <v>705245</v>
      </c>
      <c r="E162" s="46" t="s">
        <v>851</v>
      </c>
      <c r="F162" s="47">
        <v>7.96</v>
      </c>
      <c r="G162" s="66">
        <f t="shared" si="13"/>
        <v>7.140395679823798E-06</v>
      </c>
      <c r="H162" s="111">
        <f t="shared" si="12"/>
        <v>1.3733334279243372</v>
      </c>
    </row>
    <row r="163" spans="1:8" ht="12.75" outlineLevel="2">
      <c r="A163" s="106" t="s">
        <v>846</v>
      </c>
      <c r="B163" s="46" t="s">
        <v>976</v>
      </c>
      <c r="C163" s="46" t="s">
        <v>977</v>
      </c>
      <c r="D163" s="46">
        <v>708450</v>
      </c>
      <c r="E163" s="46" t="s">
        <v>855</v>
      </c>
      <c r="F163" s="47">
        <v>61.88</v>
      </c>
      <c r="G163" s="66">
        <f t="shared" si="13"/>
        <v>5.550850309893174E-05</v>
      </c>
      <c r="H163" s="111">
        <f t="shared" si="12"/>
        <v>10.676114638185677</v>
      </c>
    </row>
    <row r="164" spans="1:8" ht="12.75" outlineLevel="2">
      <c r="A164" s="106" t="s">
        <v>846</v>
      </c>
      <c r="B164" s="46" t="s">
        <v>976</v>
      </c>
      <c r="C164" s="46" t="s">
        <v>977</v>
      </c>
      <c r="D164" s="46">
        <v>708450</v>
      </c>
      <c r="E164" s="46" t="s">
        <v>855</v>
      </c>
      <c r="F164" s="47">
        <v>60.19</v>
      </c>
      <c r="G164" s="66">
        <f t="shared" si="13"/>
        <v>5.3992514568918895E-05</v>
      </c>
      <c r="H164" s="111">
        <f t="shared" si="12"/>
        <v>10.384540078739429</v>
      </c>
    </row>
    <row r="165" spans="1:8" ht="12.75" outlineLevel="2">
      <c r="A165" s="106" t="s">
        <v>846</v>
      </c>
      <c r="B165" s="46" t="s">
        <v>976</v>
      </c>
      <c r="C165" s="46" t="s">
        <v>977</v>
      </c>
      <c r="D165" s="46">
        <v>708450</v>
      </c>
      <c r="E165" s="46" t="s">
        <v>855</v>
      </c>
      <c r="F165" s="47">
        <v>44.61</v>
      </c>
      <c r="G165" s="66">
        <f t="shared" si="13"/>
        <v>4.001671498454016E-05</v>
      </c>
      <c r="H165" s="111">
        <f t="shared" si="12"/>
        <v>7.696533193430237</v>
      </c>
    </row>
    <row r="166" spans="1:8" ht="12.75" outlineLevel="2">
      <c r="A166" s="106" t="s">
        <v>846</v>
      </c>
      <c r="B166" s="46" t="s">
        <v>976</v>
      </c>
      <c r="C166" s="46" t="s">
        <v>977</v>
      </c>
      <c r="D166" s="46">
        <v>708400</v>
      </c>
      <c r="E166" s="46" t="s">
        <v>854</v>
      </c>
      <c r="F166" s="47">
        <v>686.55</v>
      </c>
      <c r="G166" s="66">
        <f t="shared" si="13"/>
        <v>0.0006158591273848025</v>
      </c>
      <c r="H166" s="111">
        <f t="shared" si="12"/>
        <v>118.45000815847408</v>
      </c>
    </row>
    <row r="167" spans="1:8" ht="12.75" outlineLevel="2">
      <c r="A167" s="106" t="s">
        <v>846</v>
      </c>
      <c r="B167" s="46" t="s">
        <v>976</v>
      </c>
      <c r="C167" s="46" t="s">
        <v>977</v>
      </c>
      <c r="D167" s="46">
        <v>712003</v>
      </c>
      <c r="E167" s="46" t="s">
        <v>887</v>
      </c>
      <c r="F167" s="47">
        <v>180.79</v>
      </c>
      <c r="G167" s="66">
        <f t="shared" si="13"/>
        <v>0.0001621748913260483</v>
      </c>
      <c r="H167" s="111">
        <f t="shared" si="12"/>
        <v>31.191576687743833</v>
      </c>
    </row>
    <row r="168" spans="1:8" ht="12.75" outlineLevel="2">
      <c r="A168" s="106" t="s">
        <v>846</v>
      </c>
      <c r="B168" s="46" t="s">
        <v>976</v>
      </c>
      <c r="C168" s="46" t="s">
        <v>977</v>
      </c>
      <c r="D168" s="46">
        <v>712005</v>
      </c>
      <c r="E168" s="46" t="s">
        <v>888</v>
      </c>
      <c r="F168" s="47">
        <v>34.72</v>
      </c>
      <c r="G168" s="66">
        <f t="shared" si="13"/>
        <v>3.114504246274903E-05</v>
      </c>
      <c r="H168" s="111">
        <f t="shared" si="12"/>
        <v>5.990218168031783</v>
      </c>
    </row>
    <row r="169" spans="1:8" ht="12.75" outlineLevel="2">
      <c r="A169" s="106" t="s">
        <v>846</v>
      </c>
      <c r="B169" s="46" t="s">
        <v>976</v>
      </c>
      <c r="C169" s="46" t="s">
        <v>977</v>
      </c>
      <c r="D169" s="46">
        <v>705100</v>
      </c>
      <c r="E169" s="46" t="s">
        <v>849</v>
      </c>
      <c r="F169" s="47">
        <v>22420.43</v>
      </c>
      <c r="G169" s="66">
        <f t="shared" si="13"/>
        <v>0.020111902199973854</v>
      </c>
      <c r="H169" s="111">
        <f t="shared" si="12"/>
        <v>3868.1816567132723</v>
      </c>
    </row>
    <row r="170" spans="1:8" ht="12.75" outlineLevel="2">
      <c r="A170" s="106" t="s">
        <v>846</v>
      </c>
      <c r="B170" s="46" t="s">
        <v>976</v>
      </c>
      <c r="C170" s="46" t="s">
        <v>977</v>
      </c>
      <c r="D170" s="46">
        <v>702000</v>
      </c>
      <c r="E170" s="46" t="s">
        <v>848</v>
      </c>
      <c r="F170" s="47">
        <v>671.22</v>
      </c>
      <c r="G170" s="66">
        <f t="shared" si="13"/>
        <v>0.0006021075864587099</v>
      </c>
      <c r="H170" s="111">
        <f t="shared" si="12"/>
        <v>115.80513360444394</v>
      </c>
    </row>
    <row r="171" spans="1:8" ht="12.75" outlineLevel="2">
      <c r="A171" s="106" t="s">
        <v>846</v>
      </c>
      <c r="B171" s="46" t="s">
        <v>976</v>
      </c>
      <c r="C171" s="46" t="s">
        <v>977</v>
      </c>
      <c r="D171" s="46">
        <v>702000</v>
      </c>
      <c r="E171" s="46" t="s">
        <v>848</v>
      </c>
      <c r="F171" s="47">
        <v>26.93</v>
      </c>
      <c r="G171" s="66">
        <f t="shared" si="13"/>
        <v>2.415714267055966E-05</v>
      </c>
      <c r="H171" s="111">
        <f t="shared" si="12"/>
        <v>4.646214725377186</v>
      </c>
    </row>
    <row r="172" spans="1:8" ht="12.75" outlineLevel="2">
      <c r="A172" s="106" t="s">
        <v>846</v>
      </c>
      <c r="B172" s="46" t="s">
        <v>976</v>
      </c>
      <c r="C172" s="46" t="s">
        <v>977</v>
      </c>
      <c r="D172" s="46">
        <v>712002</v>
      </c>
      <c r="E172" s="46" t="s">
        <v>886</v>
      </c>
      <c r="F172" s="47">
        <v>182.3</v>
      </c>
      <c r="G172" s="66">
        <f t="shared" si="13"/>
        <v>0.0001635294136220953</v>
      </c>
      <c r="H172" s="111">
        <f t="shared" si="12"/>
        <v>31.452095968669184</v>
      </c>
    </row>
    <row r="173" spans="1:8" ht="12.75" outlineLevel="1">
      <c r="A173" s="106"/>
      <c r="B173" s="59" t="s">
        <v>294</v>
      </c>
      <c r="C173" s="46"/>
      <c r="D173" s="46"/>
      <c r="E173" s="46"/>
      <c r="F173" s="60">
        <f>SUBTOTAL(9,F153:F172)</f>
        <v>28631.920000000002</v>
      </c>
      <c r="G173" s="69">
        <f>SUBTOTAL(9,G153:G172)</f>
        <v>0.02568382385339957</v>
      </c>
      <c r="H173" s="112">
        <f>SUBTOTAL(9,H153:H172)</f>
        <v>4939.845834378817</v>
      </c>
    </row>
    <row r="174" spans="1:8" ht="12.75" outlineLevel="2">
      <c r="A174" s="106" t="s">
        <v>797</v>
      </c>
      <c r="B174" s="46" t="s">
        <v>810</v>
      </c>
      <c r="C174" s="45" t="s">
        <v>811</v>
      </c>
      <c r="D174" s="46" t="s">
        <v>595</v>
      </c>
      <c r="E174" s="46" t="s">
        <v>596</v>
      </c>
      <c r="F174" s="47">
        <v>72287.69</v>
      </c>
      <c r="G174" s="66">
        <f t="shared" si="13"/>
        <v>0.06484456147995503</v>
      </c>
      <c r="H174" s="111">
        <f t="shared" si="12"/>
        <v>12471.746369903498</v>
      </c>
    </row>
    <row r="175" spans="1:8" ht="12.75" outlineLevel="2">
      <c r="A175" s="106" t="s">
        <v>797</v>
      </c>
      <c r="B175" s="46" t="s">
        <v>810</v>
      </c>
      <c r="C175" s="46" t="s">
        <v>811</v>
      </c>
      <c r="D175" s="46">
        <v>703001</v>
      </c>
      <c r="E175" s="46" t="s">
        <v>758</v>
      </c>
      <c r="F175" s="47">
        <v>728.35</v>
      </c>
      <c r="G175" s="66">
        <f t="shared" si="13"/>
        <v>0.000653355175050209</v>
      </c>
      <c r="H175" s="111">
        <f t="shared" si="12"/>
        <v>125.66173394832803</v>
      </c>
    </row>
    <row r="176" spans="1:8" ht="12.75" outlineLevel="2">
      <c r="A176" s="106" t="s">
        <v>797</v>
      </c>
      <c r="B176" s="46" t="s">
        <v>810</v>
      </c>
      <c r="C176" s="46" t="s">
        <v>811</v>
      </c>
      <c r="D176" s="46" t="s">
        <v>723</v>
      </c>
      <c r="E176" s="46" t="s">
        <v>654</v>
      </c>
      <c r="F176" s="47">
        <v>19.92</v>
      </c>
      <c r="G176" s="66">
        <f t="shared" si="13"/>
        <v>1.7868929892222372E-05</v>
      </c>
      <c r="H176" s="111">
        <f t="shared" si="12"/>
        <v>3.4367841563131662</v>
      </c>
    </row>
    <row r="177" spans="1:8" ht="12.75" outlineLevel="2">
      <c r="A177" s="106" t="s">
        <v>797</v>
      </c>
      <c r="B177" s="46" t="s">
        <v>810</v>
      </c>
      <c r="C177" s="46" t="s">
        <v>811</v>
      </c>
      <c r="D177" s="46" t="s">
        <v>674</v>
      </c>
      <c r="E177" s="46" t="s">
        <v>675</v>
      </c>
      <c r="F177" s="47">
        <v>119.34</v>
      </c>
      <c r="G177" s="66">
        <f t="shared" si="13"/>
        <v>0.00010705211311936836</v>
      </c>
      <c r="H177" s="111">
        <f t="shared" si="12"/>
        <v>20.58964965935809</v>
      </c>
    </row>
    <row r="178" spans="1:8" ht="12.75" outlineLevel="2">
      <c r="A178" s="106" t="s">
        <v>797</v>
      </c>
      <c r="B178" s="46" t="s">
        <v>810</v>
      </c>
      <c r="C178" s="46" t="s">
        <v>811</v>
      </c>
      <c r="D178" s="46" t="s">
        <v>674</v>
      </c>
      <c r="E178" s="46" t="s">
        <v>675</v>
      </c>
      <c r="F178" s="47">
        <v>284.8</v>
      </c>
      <c r="G178" s="66">
        <f t="shared" si="13"/>
        <v>0.00025547546351932385</v>
      </c>
      <c r="H178" s="111">
        <f t="shared" si="12"/>
        <v>49.13635179307177</v>
      </c>
    </row>
    <row r="179" spans="1:8" ht="12.75" outlineLevel="2">
      <c r="A179" s="106" t="s">
        <v>797</v>
      </c>
      <c r="B179" s="46" t="s">
        <v>810</v>
      </c>
      <c r="C179" s="46" t="s">
        <v>811</v>
      </c>
      <c r="D179" s="46" t="s">
        <v>723</v>
      </c>
      <c r="E179" s="46" t="s">
        <v>841</v>
      </c>
      <c r="F179" s="47">
        <v>1297.22</v>
      </c>
      <c r="G179" s="66">
        <f t="shared" si="13"/>
        <v>0.0011636512668066618</v>
      </c>
      <c r="H179" s="111">
        <f t="shared" si="12"/>
        <v>223.8084911271368</v>
      </c>
    </row>
    <row r="180" spans="1:8" ht="12.75" outlineLevel="2">
      <c r="A180" s="106" t="s">
        <v>797</v>
      </c>
      <c r="B180" s="46" t="s">
        <v>810</v>
      </c>
      <c r="C180" s="46" t="s">
        <v>811</v>
      </c>
      <c r="D180" s="46" t="s">
        <v>503</v>
      </c>
      <c r="E180" s="46" t="s">
        <v>504</v>
      </c>
      <c r="F180" s="47">
        <v>29.52</v>
      </c>
      <c r="G180" s="66">
        <f t="shared" si="13"/>
        <v>2.6480462370401827E-05</v>
      </c>
      <c r="H180" s="111">
        <f t="shared" si="12"/>
        <v>5.093065677427944</v>
      </c>
    </row>
    <row r="181" spans="1:8" ht="12.75" outlineLevel="2">
      <c r="A181" s="106" t="s">
        <v>797</v>
      </c>
      <c r="B181" s="46" t="s">
        <v>810</v>
      </c>
      <c r="C181" s="46" t="s">
        <v>811</v>
      </c>
      <c r="D181" s="46" t="s">
        <v>676</v>
      </c>
      <c r="E181" s="46" t="s">
        <v>677</v>
      </c>
      <c r="F181" s="47">
        <v>64.71</v>
      </c>
      <c r="G181" s="66">
        <f t="shared" si="13"/>
        <v>5.804711111072839E-05</v>
      </c>
      <c r="H181" s="111">
        <f t="shared" si="12"/>
        <v>11.164372628264303</v>
      </c>
    </row>
    <row r="182" spans="1:8" ht="13.5" outlineLevel="1" thickBot="1">
      <c r="A182" s="109"/>
      <c r="B182" s="70" t="s">
        <v>270</v>
      </c>
      <c r="C182" s="49"/>
      <c r="D182" s="49"/>
      <c r="E182" s="49"/>
      <c r="F182" s="60">
        <f>SUBTOTAL(9,F174:F181)</f>
        <v>74831.55000000002</v>
      </c>
      <c r="G182" s="69">
        <f>SUBTOTAL(9,G174:G181)</f>
        <v>0.06712649200182394</v>
      </c>
      <c r="H182" s="112">
        <f>SUBTOTAL(9,H174:H181)</f>
        <v>12910.636818893394</v>
      </c>
    </row>
    <row r="183" spans="1:8" ht="13.5" outlineLevel="1" thickBot="1">
      <c r="A183" s="172" t="s">
        <v>284</v>
      </c>
      <c r="B183" s="173"/>
      <c r="C183" s="173"/>
      <c r="D183" s="173"/>
      <c r="E183" s="174"/>
      <c r="F183" s="52">
        <f>SUM(F182,F173,F152,F150,F111,F104,F46,F44,F25,F23,F8)</f>
        <v>1114784.1599999997</v>
      </c>
      <c r="G183" s="165">
        <f>SUM(G182,G173,G152,G150,G111,G104,G46,G44,G25,G23,G8)</f>
        <v>1.0000000000000002</v>
      </c>
      <c r="H183" s="52">
        <f>Summary!D12</f>
        <v>192332.95877494378</v>
      </c>
    </row>
  </sheetData>
  <mergeCells count="3">
    <mergeCell ref="A1:D1"/>
    <mergeCell ref="A4:F4"/>
    <mergeCell ref="A183:E183"/>
  </mergeCells>
  <printOptions/>
  <pageMargins left="0.25" right="0.25" top="0.25" bottom="0.4" header="0.5" footer="0.15"/>
  <pageSetup horizontalDpi="600" verticalDpi="600" orientation="landscape" r:id="rId1"/>
  <headerFooter alignWithMargins="0">
    <oddFooter>&amp;R&amp;10&amp;P of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C73">
      <selection activeCell="G90" sqref="G90"/>
    </sheetView>
  </sheetViews>
  <sheetFormatPr defaultColWidth="8.88671875" defaultRowHeight="15" outlineLevelRow="2"/>
  <cols>
    <col min="1" max="1" width="3.99609375" style="0" bestFit="1" customWidth="1"/>
    <col min="2" max="2" width="10.3359375" style="0" customWidth="1"/>
    <col min="3" max="3" width="16.4453125" style="0" customWidth="1"/>
    <col min="4" max="4" width="18.4453125" style="0" bestFit="1" customWidth="1"/>
    <col min="5" max="5" width="26.21484375" style="0" customWidth="1"/>
    <col min="6" max="6" width="12.88671875" style="0" customWidth="1"/>
    <col min="8" max="8" width="9.5546875" style="0" bestFit="1" customWidth="1"/>
  </cols>
  <sheetData>
    <row r="1" spans="1:8" ht="12.75" customHeight="1">
      <c r="A1" s="171" t="s">
        <v>522</v>
      </c>
      <c r="B1" s="171"/>
      <c r="C1" s="171"/>
      <c r="D1" s="171"/>
      <c r="E1" s="37"/>
      <c r="F1" s="38"/>
      <c r="G1" s="39"/>
      <c r="H1" s="39"/>
    </row>
    <row r="2" spans="1:8" ht="13.5" customHeight="1" thickBot="1">
      <c r="A2" s="34"/>
      <c r="B2" s="40"/>
      <c r="C2" s="39"/>
      <c r="D2" s="37"/>
      <c r="E2" s="37"/>
      <c r="F2" s="38"/>
      <c r="G2" s="39"/>
      <c r="H2" s="39"/>
    </row>
    <row r="3" spans="1:8" ht="26.25" thickBot="1">
      <c r="A3" s="72" t="s">
        <v>695</v>
      </c>
      <c r="B3" s="73" t="s">
        <v>265</v>
      </c>
      <c r="C3" s="72" t="s">
        <v>763</v>
      </c>
      <c r="D3" s="74" t="s">
        <v>764</v>
      </c>
      <c r="E3" s="74" t="s">
        <v>765</v>
      </c>
      <c r="F3" s="75" t="s">
        <v>680</v>
      </c>
      <c r="G3" s="76" t="s">
        <v>523</v>
      </c>
      <c r="H3" s="77" t="s">
        <v>524</v>
      </c>
    </row>
    <row r="4" spans="1:8" ht="15.75" thickBot="1">
      <c r="A4" s="181" t="s">
        <v>1293</v>
      </c>
      <c r="B4" s="182"/>
      <c r="C4" s="182"/>
      <c r="D4" s="182"/>
      <c r="E4" s="182"/>
      <c r="F4" s="183"/>
      <c r="G4" s="65">
        <f>Summary!C11</f>
        <v>0.024825176197710158</v>
      </c>
      <c r="H4" s="119">
        <f>SUM(H7,H12,H61,H84,H86,H89)</f>
        <v>26437.422440694245</v>
      </c>
    </row>
    <row r="5" spans="1:8" ht="12.75" customHeight="1" outlineLevel="2">
      <c r="A5" s="113" t="s">
        <v>982</v>
      </c>
      <c r="B5" s="56" t="s">
        <v>983</v>
      </c>
      <c r="C5" s="56" t="s">
        <v>984</v>
      </c>
      <c r="D5" s="56">
        <v>509600</v>
      </c>
      <c r="E5" s="56" t="s">
        <v>985</v>
      </c>
      <c r="F5" s="91">
        <v>18451.88</v>
      </c>
      <c r="G5" s="92">
        <f>F5/$F$90</f>
        <v>0.12041606592567974</v>
      </c>
      <c r="H5" s="114">
        <f>G5*$H$90</f>
        <v>3183.490403523683</v>
      </c>
    </row>
    <row r="6" spans="1:8" ht="12.75" customHeight="1" outlineLevel="2">
      <c r="A6" s="115" t="s">
        <v>982</v>
      </c>
      <c r="B6" s="46" t="s">
        <v>983</v>
      </c>
      <c r="C6" s="46" t="s">
        <v>984</v>
      </c>
      <c r="D6" s="46">
        <v>509600</v>
      </c>
      <c r="E6" s="46" t="s">
        <v>985</v>
      </c>
      <c r="F6" s="81">
        <v>311.95</v>
      </c>
      <c r="G6" s="92">
        <f>F6/$F$90</f>
        <v>0.0020357704345311044</v>
      </c>
      <c r="H6" s="114">
        <f>G6*$H$90</f>
        <v>53.82052296997449</v>
      </c>
    </row>
    <row r="7" spans="1:8" ht="12.75" customHeight="1" outlineLevel="1">
      <c r="A7" s="115"/>
      <c r="B7" s="58" t="s">
        <v>986</v>
      </c>
      <c r="C7" s="46"/>
      <c r="D7" s="46"/>
      <c r="E7" s="46"/>
      <c r="F7" s="82">
        <f>SUBTOTAL(9,F5:F6)</f>
        <v>18763.83</v>
      </c>
      <c r="G7" s="80">
        <f>SUBTOTAL(9,G5:G6)</f>
        <v>0.12245183636021084</v>
      </c>
      <c r="H7" s="116">
        <f>SUBTOTAL(9,H5:H6)</f>
        <v>3237.3109264936575</v>
      </c>
    </row>
    <row r="8" spans="1:8" ht="12.75" customHeight="1" outlineLevel="2">
      <c r="A8" s="115" t="s">
        <v>982</v>
      </c>
      <c r="B8" s="46" t="s">
        <v>987</v>
      </c>
      <c r="C8" s="46" t="s">
        <v>988</v>
      </c>
      <c r="D8" s="46">
        <v>500300</v>
      </c>
      <c r="E8" s="46" t="s">
        <v>1256</v>
      </c>
      <c r="F8" s="81">
        <v>146.51</v>
      </c>
      <c r="G8" s="92">
        <f aca="true" t="shared" si="0" ref="G8:G71">F8/$F$90</f>
        <v>0.0009561170904412632</v>
      </c>
      <c r="H8" s="114">
        <f>G8*$H$90</f>
        <v>25.277271422763143</v>
      </c>
    </row>
    <row r="9" spans="1:8" ht="12.75" customHeight="1" outlineLevel="2">
      <c r="A9" s="115" t="s">
        <v>982</v>
      </c>
      <c r="B9" s="46" t="s">
        <v>987</v>
      </c>
      <c r="C9" s="46" t="s">
        <v>988</v>
      </c>
      <c r="D9" s="46">
        <v>509020</v>
      </c>
      <c r="E9" s="46" t="s">
        <v>989</v>
      </c>
      <c r="F9" s="81">
        <v>419.4</v>
      </c>
      <c r="G9" s="92">
        <f t="shared" si="0"/>
        <v>0.0027369838763979647</v>
      </c>
      <c r="H9" s="114">
        <f>G9*$H$90</f>
        <v>72.35879895370188</v>
      </c>
    </row>
    <row r="10" spans="1:8" ht="12.75" customHeight="1" outlineLevel="2">
      <c r="A10" s="115" t="s">
        <v>982</v>
      </c>
      <c r="B10" s="46" t="s">
        <v>987</v>
      </c>
      <c r="C10" s="46" t="s">
        <v>988</v>
      </c>
      <c r="D10" s="46">
        <v>509020</v>
      </c>
      <c r="E10" s="46" t="s">
        <v>989</v>
      </c>
      <c r="F10" s="81">
        <v>15.76</v>
      </c>
      <c r="G10" s="92">
        <f t="shared" si="0"/>
        <v>0.0001028489887745158</v>
      </c>
      <c r="H10" s="114">
        <f>G10*$H$90</f>
        <v>2.7190621638300945</v>
      </c>
    </row>
    <row r="11" spans="1:8" ht="12.75" customHeight="1" outlineLevel="2">
      <c r="A11" s="115" t="s">
        <v>982</v>
      </c>
      <c r="B11" s="46" t="s">
        <v>987</v>
      </c>
      <c r="C11" s="46" t="s">
        <v>988</v>
      </c>
      <c r="D11" s="46">
        <v>509030</v>
      </c>
      <c r="E11" s="46" t="s">
        <v>990</v>
      </c>
      <c r="F11" s="81">
        <v>399.51</v>
      </c>
      <c r="G11" s="92">
        <f t="shared" si="0"/>
        <v>0.002607182709727589</v>
      </c>
      <c r="H11" s="114">
        <f>G11*$H$90</f>
        <v>68.92719067714219</v>
      </c>
    </row>
    <row r="12" spans="1:8" ht="12.75" customHeight="1" outlineLevel="1">
      <c r="A12" s="115"/>
      <c r="B12" s="59" t="s">
        <v>991</v>
      </c>
      <c r="C12" s="46"/>
      <c r="D12" s="46"/>
      <c r="E12" s="46"/>
      <c r="F12" s="82">
        <f>SUBTOTAL(9,F8:F11)</f>
        <v>981.18</v>
      </c>
      <c r="G12" s="80">
        <f>SUBTOTAL(9,G8:G11)</f>
        <v>0.006403132665341333</v>
      </c>
      <c r="H12" s="116">
        <f>SUBTOTAL(9,H8:H11)</f>
        <v>169.2823232174373</v>
      </c>
    </row>
    <row r="13" spans="1:8" ht="12.75" customHeight="1" outlineLevel="2">
      <c r="A13" s="115" t="s">
        <v>982</v>
      </c>
      <c r="B13" s="46" t="s">
        <v>992</v>
      </c>
      <c r="C13" s="46" t="s">
        <v>993</v>
      </c>
      <c r="D13" s="46">
        <v>501000</v>
      </c>
      <c r="E13" s="46" t="s">
        <v>994</v>
      </c>
      <c r="F13" s="81">
        <v>9.08</v>
      </c>
      <c r="G13" s="92">
        <f t="shared" si="0"/>
        <v>5.9255635664505294E-05</v>
      </c>
      <c r="H13" s="114">
        <f aca="true" t="shared" si="1" ref="H13:H60">G13*$H$90</f>
        <v>1.5665662720543945</v>
      </c>
    </row>
    <row r="14" spans="1:8" ht="12.75" customHeight="1" outlineLevel="2">
      <c r="A14" s="115" t="s">
        <v>982</v>
      </c>
      <c r="B14" s="46" t="s">
        <v>992</v>
      </c>
      <c r="C14" s="46" t="s">
        <v>993</v>
      </c>
      <c r="D14" s="46">
        <v>502100</v>
      </c>
      <c r="E14" s="46" t="s">
        <v>995</v>
      </c>
      <c r="F14" s="81">
        <v>6299.93</v>
      </c>
      <c r="G14" s="92">
        <f t="shared" si="0"/>
        <v>0.041113034888974324</v>
      </c>
      <c r="H14" s="114">
        <f t="shared" si="1"/>
        <v>1086.9226711788153</v>
      </c>
    </row>
    <row r="15" spans="1:8" ht="12.75" customHeight="1" outlineLevel="2">
      <c r="A15" s="115" t="s">
        <v>982</v>
      </c>
      <c r="B15" s="46" t="s">
        <v>992</v>
      </c>
      <c r="C15" s="46" t="s">
        <v>993</v>
      </c>
      <c r="D15" s="46">
        <v>502100</v>
      </c>
      <c r="E15" s="46" t="s">
        <v>995</v>
      </c>
      <c r="F15" s="81">
        <v>46.46</v>
      </c>
      <c r="G15" s="92">
        <f t="shared" si="0"/>
        <v>0.00030319568645076166</v>
      </c>
      <c r="H15" s="114">
        <f t="shared" si="1"/>
        <v>8.015712444895062</v>
      </c>
    </row>
    <row r="16" spans="1:8" ht="12.75" customHeight="1" outlineLevel="2">
      <c r="A16" s="115" t="s">
        <v>982</v>
      </c>
      <c r="B16" s="46" t="s">
        <v>992</v>
      </c>
      <c r="C16" s="46" t="s">
        <v>993</v>
      </c>
      <c r="D16" s="46">
        <v>502101</v>
      </c>
      <c r="E16" s="46" t="s">
        <v>996</v>
      </c>
      <c r="F16" s="81">
        <v>152.05</v>
      </c>
      <c r="G16" s="92">
        <f t="shared" si="0"/>
        <v>0.0009922708593378888</v>
      </c>
      <c r="H16" s="114">
        <f t="shared" si="1"/>
        <v>26.233083883906463</v>
      </c>
    </row>
    <row r="17" spans="1:8" ht="12.75" customHeight="1" outlineLevel="2">
      <c r="A17" s="115" t="s">
        <v>982</v>
      </c>
      <c r="B17" s="46" t="s">
        <v>992</v>
      </c>
      <c r="C17" s="46" t="s">
        <v>993</v>
      </c>
      <c r="D17" s="46">
        <v>502220</v>
      </c>
      <c r="E17" s="46" t="s">
        <v>997</v>
      </c>
      <c r="F17" s="81">
        <v>4302.8</v>
      </c>
      <c r="G17" s="92">
        <f t="shared" si="0"/>
        <v>0.028079862239783412</v>
      </c>
      <c r="H17" s="114">
        <f t="shared" si="1"/>
        <v>742.3591801096529</v>
      </c>
    </row>
    <row r="18" spans="1:8" ht="12.75" customHeight="1" outlineLevel="2">
      <c r="A18" s="115" t="s">
        <v>982</v>
      </c>
      <c r="B18" s="46" t="s">
        <v>992</v>
      </c>
      <c r="C18" s="46" t="s">
        <v>993</v>
      </c>
      <c r="D18" s="46">
        <v>502220</v>
      </c>
      <c r="E18" s="46" t="s">
        <v>997</v>
      </c>
      <c r="F18" s="81">
        <v>222.71</v>
      </c>
      <c r="G18" s="92">
        <f t="shared" si="0"/>
        <v>0.001453394561546473</v>
      </c>
      <c r="H18" s="114">
        <f t="shared" si="1"/>
        <v>38.4240059966117</v>
      </c>
    </row>
    <row r="19" spans="1:8" ht="12.75" customHeight="1" outlineLevel="2">
      <c r="A19" s="115" t="s">
        <v>982</v>
      </c>
      <c r="B19" s="46" t="s">
        <v>992</v>
      </c>
      <c r="C19" s="46" t="s">
        <v>993</v>
      </c>
      <c r="D19" s="46">
        <v>502230</v>
      </c>
      <c r="E19" s="46" t="s">
        <v>998</v>
      </c>
      <c r="F19" s="81">
        <v>3462.41</v>
      </c>
      <c r="G19" s="92">
        <f t="shared" si="0"/>
        <v>0.02259551822479513</v>
      </c>
      <c r="H19" s="114">
        <f t="shared" si="1"/>
        <v>597.3672605753145</v>
      </c>
    </row>
    <row r="20" spans="1:8" ht="12.75" customHeight="1" outlineLevel="2">
      <c r="A20" s="115" t="s">
        <v>982</v>
      </c>
      <c r="B20" s="46" t="s">
        <v>992</v>
      </c>
      <c r="C20" s="46" t="s">
        <v>993</v>
      </c>
      <c r="D20" s="46">
        <v>502230</v>
      </c>
      <c r="E20" s="46" t="s">
        <v>998</v>
      </c>
      <c r="F20" s="81">
        <v>224.97</v>
      </c>
      <c r="G20" s="92">
        <f t="shared" si="0"/>
        <v>0.0014681432109519554</v>
      </c>
      <c r="H20" s="114">
        <f t="shared" si="1"/>
        <v>38.81392227137413</v>
      </c>
    </row>
    <row r="21" spans="1:8" ht="12.75" customHeight="1" outlineLevel="2">
      <c r="A21" s="115" t="s">
        <v>982</v>
      </c>
      <c r="B21" s="46" t="s">
        <v>992</v>
      </c>
      <c r="C21" s="46" t="s">
        <v>993</v>
      </c>
      <c r="D21" s="46">
        <v>502301</v>
      </c>
      <c r="E21" s="46" t="s">
        <v>999</v>
      </c>
      <c r="F21" s="81">
        <v>899.68</v>
      </c>
      <c r="G21" s="92">
        <f t="shared" si="0"/>
        <v>0.005871267653594948</v>
      </c>
      <c r="H21" s="114">
        <f t="shared" si="1"/>
        <v>155.2211832204733</v>
      </c>
    </row>
    <row r="22" spans="1:8" ht="12.75" customHeight="1" outlineLevel="2">
      <c r="A22" s="115" t="s">
        <v>982</v>
      </c>
      <c r="B22" s="46" t="s">
        <v>992</v>
      </c>
      <c r="C22" s="46" t="s">
        <v>993</v>
      </c>
      <c r="D22" s="46">
        <v>502401</v>
      </c>
      <c r="E22" s="46" t="s">
        <v>1000</v>
      </c>
      <c r="F22" s="81">
        <v>3029.93</v>
      </c>
      <c r="G22" s="92">
        <f t="shared" si="0"/>
        <v>0.019773174908475168</v>
      </c>
      <c r="H22" s="114">
        <f t="shared" si="1"/>
        <v>522.7517780490938</v>
      </c>
    </row>
    <row r="23" spans="1:8" ht="12.75" customHeight="1" outlineLevel="2">
      <c r="A23" s="115" t="s">
        <v>982</v>
      </c>
      <c r="B23" s="46" t="s">
        <v>992</v>
      </c>
      <c r="C23" s="46" t="s">
        <v>993</v>
      </c>
      <c r="D23" s="46">
        <v>502600</v>
      </c>
      <c r="E23" s="46" t="s">
        <v>1001</v>
      </c>
      <c r="F23" s="81">
        <v>2576.98</v>
      </c>
      <c r="G23" s="92">
        <f t="shared" si="0"/>
        <v>0.016817245373867494</v>
      </c>
      <c r="H23" s="114">
        <f t="shared" si="1"/>
        <v>444.60462023774596</v>
      </c>
    </row>
    <row r="24" spans="1:8" ht="12.75" customHeight="1" outlineLevel="2">
      <c r="A24" s="115" t="s">
        <v>982</v>
      </c>
      <c r="B24" s="46" t="s">
        <v>992</v>
      </c>
      <c r="C24" s="46" t="s">
        <v>993</v>
      </c>
      <c r="D24" s="46">
        <v>502700</v>
      </c>
      <c r="E24" s="46" t="s">
        <v>1002</v>
      </c>
      <c r="F24" s="81">
        <v>1170.27</v>
      </c>
      <c r="G24" s="92">
        <f t="shared" si="0"/>
        <v>0.0076371247521035916</v>
      </c>
      <c r="H24" s="114">
        <f t="shared" si="1"/>
        <v>201.90589330364497</v>
      </c>
    </row>
    <row r="25" spans="1:8" ht="12.75" customHeight="1" outlineLevel="2">
      <c r="A25" s="115" t="s">
        <v>982</v>
      </c>
      <c r="B25" s="46" t="s">
        <v>992</v>
      </c>
      <c r="C25" s="46" t="s">
        <v>993</v>
      </c>
      <c r="D25" s="46">
        <v>502700</v>
      </c>
      <c r="E25" s="46" t="s">
        <v>1002</v>
      </c>
      <c r="F25" s="81">
        <v>14.13</v>
      </c>
      <c r="G25" s="92">
        <f t="shared" si="0"/>
        <v>9.221168853958809E-05</v>
      </c>
      <c r="H25" s="114">
        <f t="shared" si="1"/>
        <v>2.4378393638908142</v>
      </c>
    </row>
    <row r="26" spans="1:8" ht="12.75" customHeight="1" outlineLevel="2">
      <c r="A26" s="115" t="s">
        <v>982</v>
      </c>
      <c r="B26" s="46" t="s">
        <v>992</v>
      </c>
      <c r="C26" s="46" t="s">
        <v>993</v>
      </c>
      <c r="D26" s="46">
        <v>502801</v>
      </c>
      <c r="E26" s="46" t="s">
        <v>1003</v>
      </c>
      <c r="F26" s="81">
        <v>1458.99</v>
      </c>
      <c r="G26" s="92">
        <f t="shared" si="0"/>
        <v>0.009521297343409315</v>
      </c>
      <c r="H26" s="114">
        <f t="shared" si="1"/>
        <v>251.71856005117192</v>
      </c>
    </row>
    <row r="27" spans="1:8" ht="12.75" customHeight="1" outlineLevel="2">
      <c r="A27" s="115" t="s">
        <v>982</v>
      </c>
      <c r="B27" s="46" t="s">
        <v>992</v>
      </c>
      <c r="C27" s="46" t="s">
        <v>993</v>
      </c>
      <c r="D27" s="46">
        <v>502801</v>
      </c>
      <c r="E27" s="46" t="s">
        <v>1003</v>
      </c>
      <c r="F27" s="81">
        <v>64.18</v>
      </c>
      <c r="G27" s="92">
        <f t="shared" si="0"/>
        <v>0.00041883553931144825</v>
      </c>
      <c r="H27" s="114">
        <f t="shared" si="1"/>
        <v>11.07293208595276</v>
      </c>
    </row>
    <row r="28" spans="1:8" ht="12.75" customHeight="1" outlineLevel="2">
      <c r="A28" s="115" t="s">
        <v>982</v>
      </c>
      <c r="B28" s="46" t="s">
        <v>992</v>
      </c>
      <c r="C28" s="46" t="s">
        <v>993</v>
      </c>
      <c r="D28" s="46">
        <v>502901</v>
      </c>
      <c r="E28" s="46" t="s">
        <v>1004</v>
      </c>
      <c r="F28" s="81">
        <v>2537.75</v>
      </c>
      <c r="G28" s="92">
        <f t="shared" si="0"/>
        <v>0.01656123231361215</v>
      </c>
      <c r="H28" s="114">
        <f t="shared" si="1"/>
        <v>437.8362948134405</v>
      </c>
    </row>
    <row r="29" spans="1:8" ht="12.75" customHeight="1" outlineLevel="2">
      <c r="A29" s="115" t="s">
        <v>982</v>
      </c>
      <c r="B29" s="46" t="s">
        <v>992</v>
      </c>
      <c r="C29" s="46" t="s">
        <v>993</v>
      </c>
      <c r="D29" s="46">
        <v>503100</v>
      </c>
      <c r="E29" s="46" t="s">
        <v>1005</v>
      </c>
      <c r="F29" s="81">
        <v>4031.92</v>
      </c>
      <c r="G29" s="92">
        <f t="shared" si="0"/>
        <v>0.0263121126154661</v>
      </c>
      <c r="H29" s="114">
        <f t="shared" si="1"/>
        <v>695.6244365221976</v>
      </c>
    </row>
    <row r="30" spans="1:8" ht="12.75" customHeight="1" outlineLevel="2">
      <c r="A30" s="115" t="s">
        <v>982</v>
      </c>
      <c r="B30" s="46" t="s">
        <v>992</v>
      </c>
      <c r="C30" s="46" t="s">
        <v>993</v>
      </c>
      <c r="D30" s="46">
        <v>503100</v>
      </c>
      <c r="E30" s="46" t="s">
        <v>1005</v>
      </c>
      <c r="F30" s="81">
        <v>49.5</v>
      </c>
      <c r="G30" s="92">
        <f t="shared" si="0"/>
        <v>0.0003230345776864551</v>
      </c>
      <c r="H30" s="114">
        <f t="shared" si="1"/>
        <v>8.540201593248076</v>
      </c>
    </row>
    <row r="31" spans="1:8" ht="12.75" customHeight="1" outlineLevel="2">
      <c r="A31" s="115" t="s">
        <v>982</v>
      </c>
      <c r="B31" s="46" t="s">
        <v>992</v>
      </c>
      <c r="C31" s="46" t="s">
        <v>993</v>
      </c>
      <c r="D31" s="46">
        <v>503200</v>
      </c>
      <c r="E31" s="46" t="s">
        <v>1006</v>
      </c>
      <c r="F31" s="81">
        <v>3373.7</v>
      </c>
      <c r="G31" s="92">
        <f t="shared" si="0"/>
        <v>0.022016601105874615</v>
      </c>
      <c r="H31" s="114">
        <f t="shared" si="1"/>
        <v>582.0621841442633</v>
      </c>
    </row>
    <row r="32" spans="1:8" ht="12.75" customHeight="1" outlineLevel="2">
      <c r="A32" s="115" t="s">
        <v>982</v>
      </c>
      <c r="B32" s="46" t="s">
        <v>992</v>
      </c>
      <c r="C32" s="46" t="s">
        <v>993</v>
      </c>
      <c r="D32" s="46">
        <v>503200</v>
      </c>
      <c r="E32" s="46" t="s">
        <v>1006</v>
      </c>
      <c r="F32" s="81">
        <v>109.6</v>
      </c>
      <c r="G32" s="92">
        <f t="shared" si="0"/>
        <v>0.0007152442366552621</v>
      </c>
      <c r="H32" s="114">
        <f t="shared" si="1"/>
        <v>18.90921403272705</v>
      </c>
    </row>
    <row r="33" spans="1:8" ht="12.75" customHeight="1" outlineLevel="2">
      <c r="A33" s="115" t="s">
        <v>982</v>
      </c>
      <c r="B33" s="46" t="s">
        <v>992</v>
      </c>
      <c r="C33" s="46" t="s">
        <v>993</v>
      </c>
      <c r="D33" s="46">
        <v>503300</v>
      </c>
      <c r="E33" s="46" t="s">
        <v>1007</v>
      </c>
      <c r="F33" s="81">
        <v>542.8</v>
      </c>
      <c r="G33" s="92">
        <f t="shared" si="0"/>
        <v>0.0035422862377415716</v>
      </c>
      <c r="H33" s="114">
        <f t="shared" si="1"/>
        <v>93.64891767303142</v>
      </c>
    </row>
    <row r="34" spans="1:8" ht="12.75" customHeight="1" outlineLevel="2">
      <c r="A34" s="115" t="s">
        <v>982</v>
      </c>
      <c r="B34" s="46" t="s">
        <v>992</v>
      </c>
      <c r="C34" s="46" t="s">
        <v>993</v>
      </c>
      <c r="D34" s="46">
        <v>503300</v>
      </c>
      <c r="E34" s="46" t="s">
        <v>1007</v>
      </c>
      <c r="F34" s="81">
        <v>9.66</v>
      </c>
      <c r="G34" s="92">
        <f t="shared" si="0"/>
        <v>6.304068728184154E-05</v>
      </c>
      <c r="H34" s="114">
        <f t="shared" si="1"/>
        <v>1.6666332806217459</v>
      </c>
    </row>
    <row r="35" spans="1:8" ht="12.75" customHeight="1" outlineLevel="2">
      <c r="A35" s="115" t="s">
        <v>982</v>
      </c>
      <c r="B35" s="46" t="s">
        <v>992</v>
      </c>
      <c r="C35" s="46" t="s">
        <v>993</v>
      </c>
      <c r="D35" s="46">
        <v>503301</v>
      </c>
      <c r="E35" s="46" t="s">
        <v>1008</v>
      </c>
      <c r="F35" s="81">
        <v>3923.42</v>
      </c>
      <c r="G35" s="92">
        <f t="shared" si="0"/>
        <v>0.02560404692498165</v>
      </c>
      <c r="H35" s="114">
        <f t="shared" si="1"/>
        <v>676.9050047470984</v>
      </c>
    </row>
    <row r="36" spans="1:8" ht="12.75" customHeight="1" outlineLevel="2">
      <c r="A36" s="115" t="s">
        <v>982</v>
      </c>
      <c r="B36" s="46" t="s">
        <v>992</v>
      </c>
      <c r="C36" s="46" t="s">
        <v>993</v>
      </c>
      <c r="D36" s="46">
        <v>503301</v>
      </c>
      <c r="E36" s="46" t="s">
        <v>1008</v>
      </c>
      <c r="F36" s="81">
        <v>73.72</v>
      </c>
      <c r="G36" s="92">
        <f t="shared" si="0"/>
        <v>0.000481093112465565</v>
      </c>
      <c r="H36" s="114">
        <f t="shared" si="1"/>
        <v>12.718861847560568</v>
      </c>
    </row>
    <row r="37" spans="1:8" ht="12.75" customHeight="1" outlineLevel="2">
      <c r="A37" s="115" t="s">
        <v>982</v>
      </c>
      <c r="B37" s="46" t="s">
        <v>992</v>
      </c>
      <c r="C37" s="46" t="s">
        <v>993</v>
      </c>
      <c r="D37" s="46">
        <v>503401</v>
      </c>
      <c r="E37" s="46" t="s">
        <v>1009</v>
      </c>
      <c r="F37" s="81">
        <v>3851.99</v>
      </c>
      <c r="G37" s="92">
        <f t="shared" si="0"/>
        <v>0.025137898240453496</v>
      </c>
      <c r="H37" s="114">
        <f t="shared" si="1"/>
        <v>664.5812350540536</v>
      </c>
    </row>
    <row r="38" spans="1:8" ht="12.75" customHeight="1" outlineLevel="2">
      <c r="A38" s="115" t="s">
        <v>982</v>
      </c>
      <c r="B38" s="46" t="s">
        <v>992</v>
      </c>
      <c r="C38" s="46" t="s">
        <v>993</v>
      </c>
      <c r="D38" s="46">
        <v>503401</v>
      </c>
      <c r="E38" s="46" t="s">
        <v>1009</v>
      </c>
      <c r="F38" s="81">
        <v>9.05</v>
      </c>
      <c r="G38" s="92">
        <f t="shared" si="0"/>
        <v>5.9059857132574116E-05</v>
      </c>
      <c r="H38" s="114">
        <f t="shared" si="1"/>
        <v>1.561390392300911</v>
      </c>
    </row>
    <row r="39" spans="1:8" ht="12.75" customHeight="1" outlineLevel="2">
      <c r="A39" s="115" t="s">
        <v>982</v>
      </c>
      <c r="B39" s="46" t="s">
        <v>992</v>
      </c>
      <c r="C39" s="46" t="s">
        <v>993</v>
      </c>
      <c r="D39" s="46">
        <v>504100</v>
      </c>
      <c r="E39" s="46" t="s">
        <v>1010</v>
      </c>
      <c r="F39" s="81">
        <v>6999.58</v>
      </c>
      <c r="G39" s="92">
        <f t="shared" si="0"/>
        <v>0.045678916551162775</v>
      </c>
      <c r="H39" s="114">
        <f t="shared" si="1"/>
        <v>1207.6328134963105</v>
      </c>
    </row>
    <row r="40" spans="1:8" ht="12.75" customHeight="1" outlineLevel="2">
      <c r="A40" s="115" t="s">
        <v>982</v>
      </c>
      <c r="B40" s="46" t="s">
        <v>992</v>
      </c>
      <c r="C40" s="46" t="s">
        <v>993</v>
      </c>
      <c r="D40" s="46">
        <v>504100</v>
      </c>
      <c r="E40" s="46" t="s">
        <v>1010</v>
      </c>
      <c r="F40" s="81">
        <v>179.87</v>
      </c>
      <c r="G40" s="92">
        <f t="shared" si="0"/>
        <v>0.001173822817948741</v>
      </c>
      <c r="H40" s="114">
        <f t="shared" si="1"/>
        <v>31.032849708637002</v>
      </c>
    </row>
    <row r="41" spans="1:8" ht="12.75" customHeight="1" outlineLevel="2">
      <c r="A41" s="115" t="s">
        <v>982</v>
      </c>
      <c r="B41" s="46" t="s">
        <v>992</v>
      </c>
      <c r="C41" s="46" t="s">
        <v>993</v>
      </c>
      <c r="D41" s="46">
        <v>504400</v>
      </c>
      <c r="E41" s="46" t="s">
        <v>1011</v>
      </c>
      <c r="F41" s="81">
        <v>17.85</v>
      </c>
      <c r="G41" s="92">
        <f t="shared" si="0"/>
        <v>0.00011648822649905503</v>
      </c>
      <c r="H41" s="114">
        <f t="shared" si="1"/>
        <v>3.0796484533227915</v>
      </c>
    </row>
    <row r="42" spans="1:8" ht="12.75" customHeight="1" outlineLevel="2">
      <c r="A42" s="115" t="s">
        <v>982</v>
      </c>
      <c r="B42" s="46" t="s">
        <v>992</v>
      </c>
      <c r="C42" s="46" t="s">
        <v>993</v>
      </c>
      <c r="D42" s="46">
        <v>504400</v>
      </c>
      <c r="E42" s="46" t="s">
        <v>1011</v>
      </c>
      <c r="F42" s="81">
        <v>119.25</v>
      </c>
      <c r="G42" s="92">
        <f t="shared" si="0"/>
        <v>0.00077821966442646</v>
      </c>
      <c r="H42" s="114">
        <f t="shared" si="1"/>
        <v>20.574122020097636</v>
      </c>
    </row>
    <row r="43" spans="1:8" ht="12.75" customHeight="1" outlineLevel="2">
      <c r="A43" s="115" t="s">
        <v>982</v>
      </c>
      <c r="B43" s="46" t="s">
        <v>992</v>
      </c>
      <c r="C43" s="46" t="s">
        <v>993</v>
      </c>
      <c r="D43" s="46">
        <v>504401</v>
      </c>
      <c r="E43" s="46" t="s">
        <v>1012</v>
      </c>
      <c r="F43" s="81">
        <v>3080.01</v>
      </c>
      <c r="G43" s="92">
        <f t="shared" si="0"/>
        <v>0.02009999453777896</v>
      </c>
      <c r="H43" s="114">
        <f t="shared" si="1"/>
        <v>531.3920466509093</v>
      </c>
    </row>
    <row r="44" spans="1:8" ht="12.75" customHeight="1" outlineLevel="2">
      <c r="A44" s="115" t="s">
        <v>982</v>
      </c>
      <c r="B44" s="46" t="s">
        <v>992</v>
      </c>
      <c r="C44" s="46" t="s">
        <v>993</v>
      </c>
      <c r="D44" s="46">
        <v>504401</v>
      </c>
      <c r="E44" s="46" t="s">
        <v>1012</v>
      </c>
      <c r="F44" s="81">
        <v>159</v>
      </c>
      <c r="G44" s="92">
        <f t="shared" si="0"/>
        <v>0.00103762621923528</v>
      </c>
      <c r="H44" s="114">
        <f t="shared" si="1"/>
        <v>27.432162693463518</v>
      </c>
    </row>
    <row r="45" spans="1:8" ht="12.75" customHeight="1" outlineLevel="2">
      <c r="A45" s="115" t="s">
        <v>982</v>
      </c>
      <c r="B45" s="46" t="s">
        <v>992</v>
      </c>
      <c r="C45" s="46" t="s">
        <v>993</v>
      </c>
      <c r="D45" s="46">
        <v>504600</v>
      </c>
      <c r="E45" s="46" t="s">
        <v>1013</v>
      </c>
      <c r="F45" s="81">
        <v>3731.22</v>
      </c>
      <c r="G45" s="92">
        <f t="shared" si="0"/>
        <v>0.02434975913040919</v>
      </c>
      <c r="H45" s="114">
        <f t="shared" si="1"/>
        <v>643.7448684597795</v>
      </c>
    </row>
    <row r="46" spans="1:8" ht="12.75" customHeight="1" outlineLevel="2">
      <c r="A46" s="115" t="s">
        <v>982</v>
      </c>
      <c r="B46" s="46" t="s">
        <v>992</v>
      </c>
      <c r="C46" s="46" t="s">
        <v>993</v>
      </c>
      <c r="D46" s="46">
        <v>504600</v>
      </c>
      <c r="E46" s="46" t="s">
        <v>1013</v>
      </c>
      <c r="F46" s="81">
        <v>340.73</v>
      </c>
      <c r="G46" s="92">
        <f t="shared" si="0"/>
        <v>0.0022235873061637545</v>
      </c>
      <c r="H46" s="114">
        <f t="shared" si="1"/>
        <v>58.785916946816506</v>
      </c>
    </row>
    <row r="47" spans="1:8" ht="12.75" customHeight="1" outlineLevel="2">
      <c r="A47" s="115" t="s">
        <v>982</v>
      </c>
      <c r="B47" s="46" t="s">
        <v>992</v>
      </c>
      <c r="C47" s="46" t="s">
        <v>993</v>
      </c>
      <c r="D47" s="46">
        <v>505400</v>
      </c>
      <c r="E47" s="46" t="s">
        <v>1014</v>
      </c>
      <c r="F47" s="81">
        <v>158.66</v>
      </c>
      <c r="G47" s="92">
        <f t="shared" si="0"/>
        <v>0.0010354073958733932</v>
      </c>
      <c r="H47" s="114">
        <f t="shared" si="1"/>
        <v>27.373502722924037</v>
      </c>
    </row>
    <row r="48" spans="1:8" ht="12.75" customHeight="1" outlineLevel="2">
      <c r="A48" s="115" t="s">
        <v>982</v>
      </c>
      <c r="B48" s="46" t="s">
        <v>992</v>
      </c>
      <c r="C48" s="46" t="s">
        <v>993</v>
      </c>
      <c r="D48" s="46">
        <v>505401</v>
      </c>
      <c r="E48" s="46" t="s">
        <v>1015</v>
      </c>
      <c r="F48" s="81">
        <v>5501.45</v>
      </c>
      <c r="G48" s="92">
        <f t="shared" si="0"/>
        <v>0.035902193483093904</v>
      </c>
      <c r="H48" s="114">
        <f t="shared" si="1"/>
        <v>949.1614556600935</v>
      </c>
    </row>
    <row r="49" spans="1:8" ht="12.75" customHeight="1" outlineLevel="2">
      <c r="A49" s="115" t="s">
        <v>982</v>
      </c>
      <c r="B49" s="46" t="s">
        <v>992</v>
      </c>
      <c r="C49" s="46" t="s">
        <v>993</v>
      </c>
      <c r="D49" s="46">
        <v>505401</v>
      </c>
      <c r="E49" s="46" t="s">
        <v>1015</v>
      </c>
      <c r="F49" s="81">
        <v>1030.97</v>
      </c>
      <c r="G49" s="92">
        <f t="shared" si="0"/>
        <v>0.006728059768836457</v>
      </c>
      <c r="H49" s="114">
        <f t="shared" si="1"/>
        <v>177.87255831496907</v>
      </c>
    </row>
    <row r="50" spans="1:8" ht="12.75" customHeight="1" outlineLevel="2">
      <c r="A50" s="115" t="s">
        <v>982</v>
      </c>
      <c r="B50" s="46" t="s">
        <v>992</v>
      </c>
      <c r="C50" s="46" t="s">
        <v>993</v>
      </c>
      <c r="D50" s="46">
        <v>505500</v>
      </c>
      <c r="E50" s="46" t="s">
        <v>1016</v>
      </c>
      <c r="F50" s="81">
        <v>4857.46</v>
      </c>
      <c r="G50" s="92">
        <f t="shared" si="0"/>
        <v>0.031699546257148443</v>
      </c>
      <c r="H50" s="114">
        <f t="shared" si="1"/>
        <v>838.0542955785616</v>
      </c>
    </row>
    <row r="51" spans="1:8" ht="12.75" customHeight="1" outlineLevel="2">
      <c r="A51" s="115" t="s">
        <v>982</v>
      </c>
      <c r="B51" s="46" t="s">
        <v>992</v>
      </c>
      <c r="C51" s="46" t="s">
        <v>993</v>
      </c>
      <c r="D51" s="46">
        <v>505500</v>
      </c>
      <c r="E51" s="46" t="s">
        <v>1016</v>
      </c>
      <c r="F51" s="81">
        <v>51.28</v>
      </c>
      <c r="G51" s="92">
        <f t="shared" si="0"/>
        <v>0.00033465077058103873</v>
      </c>
      <c r="H51" s="114">
        <f t="shared" si="1"/>
        <v>8.847303791954776</v>
      </c>
    </row>
    <row r="52" spans="1:8" ht="12.75" customHeight="1" outlineLevel="2">
      <c r="A52" s="115" t="s">
        <v>982</v>
      </c>
      <c r="B52" s="46" t="s">
        <v>992</v>
      </c>
      <c r="C52" s="46" t="s">
        <v>993</v>
      </c>
      <c r="D52" s="46">
        <v>505501</v>
      </c>
      <c r="E52" s="46" t="s">
        <v>1016</v>
      </c>
      <c r="F52" s="81">
        <v>3.88</v>
      </c>
      <c r="G52" s="92">
        <f t="shared" si="0"/>
        <v>2.5320690129766578E-05</v>
      </c>
      <c r="H52" s="114">
        <f t="shared" si="1"/>
        <v>0.6694137814505562</v>
      </c>
    </row>
    <row r="53" spans="1:8" ht="12.75" customHeight="1" outlineLevel="2">
      <c r="A53" s="115" t="s">
        <v>982</v>
      </c>
      <c r="B53" s="46" t="s">
        <v>992</v>
      </c>
      <c r="C53" s="46" t="s">
        <v>993</v>
      </c>
      <c r="D53" s="46">
        <v>505600</v>
      </c>
      <c r="E53" s="46" t="s">
        <v>1017</v>
      </c>
      <c r="F53" s="81">
        <v>1599.97</v>
      </c>
      <c r="G53" s="92">
        <f t="shared" si="0"/>
        <v>0.010441325924464596</v>
      </c>
      <c r="H53" s="114">
        <f t="shared" si="1"/>
        <v>276.0417443060429</v>
      </c>
    </row>
    <row r="54" spans="1:8" ht="12.75" customHeight="1" outlineLevel="2">
      <c r="A54" s="115" t="s">
        <v>982</v>
      </c>
      <c r="B54" s="46" t="s">
        <v>992</v>
      </c>
      <c r="C54" s="46" t="s">
        <v>993</v>
      </c>
      <c r="D54" s="46">
        <v>505600</v>
      </c>
      <c r="E54" s="46" t="s">
        <v>1017</v>
      </c>
      <c r="F54" s="81">
        <v>153.45</v>
      </c>
      <c r="G54" s="92">
        <f t="shared" si="0"/>
        <v>0.0010014071908280107</v>
      </c>
      <c r="H54" s="114">
        <f t="shared" si="1"/>
        <v>26.474624939069034</v>
      </c>
    </row>
    <row r="55" spans="1:8" ht="12.75" customHeight="1" outlineLevel="2">
      <c r="A55" s="115" t="s">
        <v>982</v>
      </c>
      <c r="B55" s="46" t="s">
        <v>992</v>
      </c>
      <c r="C55" s="46" t="s">
        <v>993</v>
      </c>
      <c r="D55" s="46">
        <v>505700</v>
      </c>
      <c r="E55" s="46" t="s">
        <v>1018</v>
      </c>
      <c r="F55" s="81">
        <v>29.74</v>
      </c>
      <c r="G55" s="92">
        <f t="shared" si="0"/>
        <v>0.00019408178465444794</v>
      </c>
      <c r="H55" s="114">
        <f t="shared" si="1"/>
        <v>5.13102212895349</v>
      </c>
    </row>
    <row r="56" spans="1:8" ht="12.75" customHeight="1" outlineLevel="2">
      <c r="A56" s="115" t="s">
        <v>982</v>
      </c>
      <c r="B56" s="46" t="s">
        <v>992</v>
      </c>
      <c r="C56" s="46" t="s">
        <v>993</v>
      </c>
      <c r="D56" s="46">
        <v>505910</v>
      </c>
      <c r="E56" s="46" t="s">
        <v>1019</v>
      </c>
      <c r="F56" s="81">
        <v>4710.81</v>
      </c>
      <c r="G56" s="92">
        <f t="shared" si="0"/>
        <v>0.030742515533558175</v>
      </c>
      <c r="H56" s="114">
        <f t="shared" si="1"/>
        <v>812.7528700502824</v>
      </c>
    </row>
    <row r="57" spans="1:8" ht="12.75" customHeight="1" outlineLevel="2">
      <c r="A57" s="115" t="s">
        <v>982</v>
      </c>
      <c r="B57" s="46" t="s">
        <v>992</v>
      </c>
      <c r="C57" s="46" t="s">
        <v>993</v>
      </c>
      <c r="D57" s="46">
        <v>505910</v>
      </c>
      <c r="E57" s="46" t="s">
        <v>1019</v>
      </c>
      <c r="F57" s="81">
        <v>197.53</v>
      </c>
      <c r="G57" s="92">
        <f t="shared" si="0"/>
        <v>0.0012890711137455652</v>
      </c>
      <c r="H57" s="114">
        <f t="shared" si="1"/>
        <v>34.07971759018773</v>
      </c>
    </row>
    <row r="58" spans="1:8" ht="12.75" customHeight="1" outlineLevel="2">
      <c r="A58" s="115" t="s">
        <v>982</v>
      </c>
      <c r="B58" s="46" t="s">
        <v>992</v>
      </c>
      <c r="C58" s="46" t="s">
        <v>993</v>
      </c>
      <c r="D58" s="46">
        <v>505911</v>
      </c>
      <c r="E58" s="46" t="s">
        <v>1020</v>
      </c>
      <c r="F58" s="81">
        <v>1055.49</v>
      </c>
      <c r="G58" s="92">
        <f t="shared" si="0"/>
        <v>0.0068880760889348785</v>
      </c>
      <c r="H58" s="114">
        <f t="shared" si="1"/>
        <v>182.1029773668164</v>
      </c>
    </row>
    <row r="59" spans="1:8" ht="12.75" customHeight="1" outlineLevel="2">
      <c r="A59" s="115" t="s">
        <v>982</v>
      </c>
      <c r="B59" s="46" t="s">
        <v>992</v>
      </c>
      <c r="C59" s="46" t="s">
        <v>993</v>
      </c>
      <c r="D59" s="46">
        <v>505911</v>
      </c>
      <c r="E59" s="46" t="s">
        <v>1020</v>
      </c>
      <c r="F59" s="81">
        <v>69.24</v>
      </c>
      <c r="G59" s="92">
        <f t="shared" si="0"/>
        <v>0.0004518568516971747</v>
      </c>
      <c r="H59" s="114">
        <f t="shared" si="1"/>
        <v>11.945930471040338</v>
      </c>
    </row>
    <row r="60" spans="1:8" ht="12.75" customHeight="1" outlineLevel="2">
      <c r="A60" s="115" t="s">
        <v>982</v>
      </c>
      <c r="B60" s="46" t="s">
        <v>992</v>
      </c>
      <c r="C60" s="46" t="s">
        <v>993</v>
      </c>
      <c r="D60" s="46" t="s">
        <v>1021</v>
      </c>
      <c r="E60" s="46" t="s">
        <v>1022</v>
      </c>
      <c r="F60" s="81">
        <v>1077.06</v>
      </c>
      <c r="G60" s="92">
        <f t="shared" si="0"/>
        <v>0.0070288408533934</v>
      </c>
      <c r="H60" s="114">
        <f t="shared" si="1"/>
        <v>185.82443490957115</v>
      </c>
    </row>
    <row r="61" spans="1:8" ht="12.75" customHeight="1" outlineLevel="1">
      <c r="A61" s="115"/>
      <c r="B61" s="59" t="s">
        <v>1023</v>
      </c>
      <c r="C61" s="46"/>
      <c r="D61" s="46"/>
      <c r="E61" s="46"/>
      <c r="F61" s="82">
        <f>SUBTOTAL(9,F13:F60)</f>
        <v>77572.18000000002</v>
      </c>
      <c r="G61" s="80">
        <f>SUBTOTAL(9,G13:G60)</f>
        <v>0.5062322506367208</v>
      </c>
      <c r="H61" s="116">
        <f>SUBTOTAL(9,H13:H60)</f>
        <v>13383.475863186393</v>
      </c>
    </row>
    <row r="62" spans="1:8" ht="12.75" customHeight="1" outlineLevel="2">
      <c r="A62" s="115" t="s">
        <v>982</v>
      </c>
      <c r="B62" s="46" t="s">
        <v>1024</v>
      </c>
      <c r="C62" s="46" t="s">
        <v>993</v>
      </c>
      <c r="D62" s="46">
        <v>1008</v>
      </c>
      <c r="E62" s="46" t="s">
        <v>1026</v>
      </c>
      <c r="F62" s="81">
        <v>3128.7</v>
      </c>
      <c r="G62" s="92">
        <f t="shared" si="0"/>
        <v>0.02041774309510327</v>
      </c>
      <c r="H62" s="114">
        <f aca="true" t="shared" si="2" ref="H62:H83">G62*$H$90</f>
        <v>539.7924994908132</v>
      </c>
    </row>
    <row r="63" spans="1:8" ht="12.75" customHeight="1" outlineLevel="2">
      <c r="A63" s="115" t="s">
        <v>982</v>
      </c>
      <c r="B63" s="46" t="s">
        <v>1024</v>
      </c>
      <c r="C63" s="46" t="s">
        <v>1025</v>
      </c>
      <c r="D63" s="46">
        <v>1008</v>
      </c>
      <c r="E63" s="46" t="s">
        <v>1026</v>
      </c>
      <c r="F63" s="81">
        <v>7823.19</v>
      </c>
      <c r="G63" s="92">
        <f t="shared" si="0"/>
        <v>0.05105375510729088</v>
      </c>
      <c r="H63" s="114">
        <f t="shared" si="2"/>
        <v>1349.7296909552003</v>
      </c>
    </row>
    <row r="64" spans="1:8" ht="12.75" customHeight="1" outlineLevel="2">
      <c r="A64" s="115" t="s">
        <v>982</v>
      </c>
      <c r="B64" s="46" t="s">
        <v>1024</v>
      </c>
      <c r="C64" s="46" t="s">
        <v>993</v>
      </c>
      <c r="D64" s="46">
        <v>1009</v>
      </c>
      <c r="E64" s="46" t="s">
        <v>1027</v>
      </c>
      <c r="F64" s="81">
        <v>1963.15</v>
      </c>
      <c r="G64" s="92">
        <f t="shared" si="0"/>
        <v>0.012811420832023522</v>
      </c>
      <c r="H64" s="114">
        <f t="shared" si="2"/>
        <v>338.7009446017164</v>
      </c>
    </row>
    <row r="65" spans="1:8" ht="12.75" customHeight="1" outlineLevel="2">
      <c r="A65" s="115" t="s">
        <v>982</v>
      </c>
      <c r="B65" s="46" t="s">
        <v>1024</v>
      </c>
      <c r="C65" s="46" t="s">
        <v>1025</v>
      </c>
      <c r="D65" s="46">
        <v>1009</v>
      </c>
      <c r="E65" s="46" t="s">
        <v>1027</v>
      </c>
      <c r="F65" s="81">
        <v>4969.44</v>
      </c>
      <c r="G65" s="92">
        <f t="shared" si="0"/>
        <v>0.03243032225733691</v>
      </c>
      <c r="H65" s="114">
        <f t="shared" si="2"/>
        <v>857.374129405065</v>
      </c>
    </row>
    <row r="66" spans="1:8" ht="12.75" customHeight="1" outlineLevel="2">
      <c r="A66" s="115" t="s">
        <v>982</v>
      </c>
      <c r="B66" s="46" t="s">
        <v>1024</v>
      </c>
      <c r="C66" s="46" t="s">
        <v>993</v>
      </c>
      <c r="D66" s="46">
        <v>506101</v>
      </c>
      <c r="E66" s="46" t="s">
        <v>1028</v>
      </c>
      <c r="F66" s="81">
        <v>762.86</v>
      </c>
      <c r="G66" s="92">
        <f t="shared" si="0"/>
        <v>0.004978387028967457</v>
      </c>
      <c r="H66" s="114">
        <f t="shared" si="2"/>
        <v>131.6157209580854</v>
      </c>
    </row>
    <row r="67" spans="1:8" ht="12.75" customHeight="1" outlineLevel="2">
      <c r="A67" s="115" t="s">
        <v>982</v>
      </c>
      <c r="B67" s="46" t="s">
        <v>1024</v>
      </c>
      <c r="C67" s="46" t="s">
        <v>1025</v>
      </c>
      <c r="D67" s="46">
        <v>506101</v>
      </c>
      <c r="E67" s="46" t="s">
        <v>1028</v>
      </c>
      <c r="F67" s="81">
        <v>539.72</v>
      </c>
      <c r="G67" s="92">
        <f t="shared" si="0"/>
        <v>0.003522186308463304</v>
      </c>
      <c r="H67" s="114">
        <f t="shared" si="2"/>
        <v>93.11752735167377</v>
      </c>
    </row>
    <row r="68" spans="1:8" ht="12.75" customHeight="1" outlineLevel="2">
      <c r="A68" s="115" t="s">
        <v>982</v>
      </c>
      <c r="B68" s="46" t="s">
        <v>1024</v>
      </c>
      <c r="C68" s="46" t="s">
        <v>993</v>
      </c>
      <c r="D68" s="46">
        <v>506210</v>
      </c>
      <c r="E68" s="46" t="s">
        <v>1254</v>
      </c>
      <c r="F68" s="81">
        <v>66.95</v>
      </c>
      <c r="G68" s="92">
        <f t="shared" si="0"/>
        <v>0.00043691242375976097</v>
      </c>
      <c r="H68" s="114">
        <f t="shared" si="2"/>
        <v>11.550838316524418</v>
      </c>
    </row>
    <row r="69" spans="1:8" ht="12.75" customHeight="1" outlineLevel="2">
      <c r="A69" s="115" t="s">
        <v>982</v>
      </c>
      <c r="B69" s="46" t="s">
        <v>1024</v>
      </c>
      <c r="C69" s="46" t="s">
        <v>993</v>
      </c>
      <c r="D69" s="46">
        <v>506600</v>
      </c>
      <c r="E69" s="46" t="s">
        <v>1255</v>
      </c>
      <c r="F69" s="81">
        <v>30.55</v>
      </c>
      <c r="G69" s="92">
        <f t="shared" si="0"/>
        <v>0.00019936780501658995</v>
      </c>
      <c r="H69" s="114">
        <f t="shared" si="2"/>
        <v>5.270770882297549</v>
      </c>
    </row>
    <row r="70" spans="1:8" ht="12.75" customHeight="1" outlineLevel="2">
      <c r="A70" s="115" t="s">
        <v>982</v>
      </c>
      <c r="B70" s="46" t="s">
        <v>1024</v>
      </c>
      <c r="C70" s="46" t="s">
        <v>1025</v>
      </c>
      <c r="D70" s="46">
        <v>507000</v>
      </c>
      <c r="E70" s="46" t="s">
        <v>1029</v>
      </c>
      <c r="F70" s="81">
        <v>189.5</v>
      </c>
      <c r="G70" s="92">
        <f t="shared" si="0"/>
        <v>0.0012366677266986512</v>
      </c>
      <c r="H70" s="114">
        <f t="shared" si="2"/>
        <v>32.69430710950526</v>
      </c>
    </row>
    <row r="71" spans="1:8" ht="12.75" customHeight="1" outlineLevel="2">
      <c r="A71" s="115" t="s">
        <v>982</v>
      </c>
      <c r="B71" s="46" t="s">
        <v>1024</v>
      </c>
      <c r="C71" s="46" t="s">
        <v>993</v>
      </c>
      <c r="D71" s="46">
        <v>507600</v>
      </c>
      <c r="E71" s="46" t="s">
        <v>1030</v>
      </c>
      <c r="F71" s="81">
        <v>7.39</v>
      </c>
      <c r="G71" s="92">
        <f t="shared" si="0"/>
        <v>4.822677836571521E-05</v>
      </c>
      <c r="H71" s="114">
        <f t="shared" si="2"/>
        <v>1.2749917126081471</v>
      </c>
    </row>
    <row r="72" spans="1:8" ht="12.75" customHeight="1" outlineLevel="2">
      <c r="A72" s="115" t="s">
        <v>982</v>
      </c>
      <c r="B72" s="46" t="s">
        <v>1024</v>
      </c>
      <c r="C72" s="46" t="s">
        <v>1025</v>
      </c>
      <c r="D72" s="46">
        <v>507600</v>
      </c>
      <c r="E72" s="46" t="s">
        <v>1030</v>
      </c>
      <c r="F72" s="81">
        <v>982.77</v>
      </c>
      <c r="G72" s="92">
        <f aca="true" t="shared" si="3" ref="G72:G83">F72/$F$90</f>
        <v>0.006413508927533686</v>
      </c>
      <c r="H72" s="114">
        <f t="shared" si="2"/>
        <v>169.55664484437196</v>
      </c>
    </row>
    <row r="73" spans="1:8" ht="12.75" customHeight="1" outlineLevel="2">
      <c r="A73" s="115" t="s">
        <v>982</v>
      </c>
      <c r="B73" s="46" t="s">
        <v>1024</v>
      </c>
      <c r="C73" s="46" t="s">
        <v>1025</v>
      </c>
      <c r="D73" s="46">
        <v>507700</v>
      </c>
      <c r="E73" s="46" t="s">
        <v>1031</v>
      </c>
      <c r="F73" s="81">
        <v>949.68</v>
      </c>
      <c r="G73" s="92">
        <f t="shared" si="3"/>
        <v>0.006197565206813588</v>
      </c>
      <c r="H73" s="114">
        <f t="shared" si="2"/>
        <v>163.84764947627943</v>
      </c>
    </row>
    <row r="74" spans="1:8" ht="12.75" customHeight="1" outlineLevel="2">
      <c r="A74" s="115" t="s">
        <v>982</v>
      </c>
      <c r="B74" s="46" t="s">
        <v>1024</v>
      </c>
      <c r="C74" s="46" t="s">
        <v>1025</v>
      </c>
      <c r="D74" s="46">
        <v>507710</v>
      </c>
      <c r="E74" s="46" t="s">
        <v>1032</v>
      </c>
      <c r="F74" s="81">
        <v>216.35</v>
      </c>
      <c r="G74" s="92">
        <f t="shared" si="3"/>
        <v>0.0014118895127770616</v>
      </c>
      <c r="H74" s="114">
        <f t="shared" si="2"/>
        <v>37.32671948887315</v>
      </c>
    </row>
    <row r="75" spans="1:8" ht="12.75" customHeight="1" outlineLevel="2">
      <c r="A75" s="115" t="s">
        <v>982</v>
      </c>
      <c r="B75" s="46" t="s">
        <v>1024</v>
      </c>
      <c r="C75" s="46" t="s">
        <v>1025</v>
      </c>
      <c r="D75" s="46">
        <v>508100</v>
      </c>
      <c r="E75" s="46" t="s">
        <v>1033</v>
      </c>
      <c r="F75" s="81">
        <v>610.19</v>
      </c>
      <c r="G75" s="92">
        <f t="shared" si="3"/>
        <v>0.0039820700799696575</v>
      </c>
      <c r="H75" s="114">
        <f t="shared" si="2"/>
        <v>105.27566889260694</v>
      </c>
    </row>
    <row r="76" spans="1:8" ht="12.75" customHeight="1" outlineLevel="2">
      <c r="A76" s="115" t="s">
        <v>982</v>
      </c>
      <c r="B76" s="46" t="s">
        <v>1024</v>
      </c>
      <c r="C76" s="46" t="s">
        <v>1025</v>
      </c>
      <c r="D76" s="46">
        <v>508320</v>
      </c>
      <c r="E76" s="46" t="s">
        <v>1034</v>
      </c>
      <c r="F76" s="81">
        <v>35.27</v>
      </c>
      <c r="G76" s="92">
        <f t="shared" si="3"/>
        <v>0.00023017029404042973</v>
      </c>
      <c r="H76" s="114">
        <f t="shared" si="2"/>
        <v>6.0851092968456495</v>
      </c>
    </row>
    <row r="77" spans="1:8" ht="12.75" customHeight="1" outlineLevel="2">
      <c r="A77" s="115" t="s">
        <v>982</v>
      </c>
      <c r="B77" s="46" t="s">
        <v>1024</v>
      </c>
      <c r="C77" s="46" t="s">
        <v>1025</v>
      </c>
      <c r="D77" s="46">
        <v>508800</v>
      </c>
      <c r="E77" s="46" t="s">
        <v>1035</v>
      </c>
      <c r="F77" s="81">
        <v>483.72</v>
      </c>
      <c r="G77" s="92">
        <f t="shared" si="3"/>
        <v>0.0031567330488584252</v>
      </c>
      <c r="H77" s="114">
        <f t="shared" si="2"/>
        <v>83.4558851451709</v>
      </c>
    </row>
    <row r="78" spans="1:8" ht="12.75" customHeight="1" outlineLevel="2">
      <c r="A78" s="115" t="s">
        <v>982</v>
      </c>
      <c r="B78" s="46" t="s">
        <v>1024</v>
      </c>
      <c r="C78" s="46" t="s">
        <v>1025</v>
      </c>
      <c r="D78" s="46">
        <v>509000</v>
      </c>
      <c r="E78" s="46" t="s">
        <v>1036</v>
      </c>
      <c r="F78" s="81">
        <v>23270.19</v>
      </c>
      <c r="G78" s="92">
        <f t="shared" si="3"/>
        <v>0.15186012119865797</v>
      </c>
      <c r="H78" s="114">
        <f t="shared" si="2"/>
        <v>4014.790176023948</v>
      </c>
    </row>
    <row r="79" spans="1:8" ht="12.75" customHeight="1" outlineLevel="2">
      <c r="A79" s="115" t="s">
        <v>982</v>
      </c>
      <c r="B79" s="46" t="s">
        <v>1024</v>
      </c>
      <c r="C79" s="46" t="s">
        <v>1025</v>
      </c>
      <c r="D79" s="46">
        <v>509040</v>
      </c>
      <c r="E79" s="46" t="s">
        <v>1037</v>
      </c>
      <c r="F79" s="81">
        <v>1924.61</v>
      </c>
      <c r="G79" s="92">
        <f t="shared" si="3"/>
        <v>0.012559910678002592</v>
      </c>
      <c r="H79" s="114">
        <f t="shared" si="2"/>
        <v>332.051664411741</v>
      </c>
    </row>
    <row r="80" spans="1:8" ht="12.75" customHeight="1" outlineLevel="2">
      <c r="A80" s="115" t="s">
        <v>982</v>
      </c>
      <c r="B80" s="46" t="s">
        <v>1024</v>
      </c>
      <c r="C80" s="46" t="s">
        <v>1025</v>
      </c>
      <c r="D80" s="46" t="s">
        <v>1038</v>
      </c>
      <c r="E80" s="46" t="s">
        <v>1039</v>
      </c>
      <c r="F80" s="81">
        <v>152.83</v>
      </c>
      <c r="G80" s="92">
        <f t="shared" si="3"/>
        <v>0.0009973611011680997</v>
      </c>
      <c r="H80" s="114">
        <f t="shared" si="2"/>
        <v>26.36765675749704</v>
      </c>
    </row>
    <row r="81" spans="1:8" ht="12.75" customHeight="1" outlineLevel="2">
      <c r="A81" s="115" t="s">
        <v>982</v>
      </c>
      <c r="B81" s="46" t="s">
        <v>1024</v>
      </c>
      <c r="C81" s="46" t="s">
        <v>1025</v>
      </c>
      <c r="D81" s="46" t="s">
        <v>1040</v>
      </c>
      <c r="E81" s="46" t="s">
        <v>1041</v>
      </c>
      <c r="F81" s="81">
        <v>174</v>
      </c>
      <c r="G81" s="92">
        <f t="shared" si="3"/>
        <v>0.0011355154852008725</v>
      </c>
      <c r="H81" s="114">
        <f t="shared" si="2"/>
        <v>30.02010257020536</v>
      </c>
    </row>
    <row r="82" spans="1:8" ht="12.75" customHeight="1" outlineLevel="2">
      <c r="A82" s="115" t="s">
        <v>982</v>
      </c>
      <c r="B82" s="46" t="s">
        <v>1024</v>
      </c>
      <c r="C82" s="46" t="s">
        <v>1025</v>
      </c>
      <c r="D82" s="46" t="s">
        <v>1042</v>
      </c>
      <c r="E82" s="46" t="s">
        <v>1043</v>
      </c>
      <c r="F82" s="81">
        <v>26.41</v>
      </c>
      <c r="G82" s="92">
        <f t="shared" si="3"/>
        <v>0.00017235036761008643</v>
      </c>
      <c r="H82" s="114">
        <f t="shared" si="2"/>
        <v>4.556499476316802</v>
      </c>
    </row>
    <row r="83" spans="1:8" ht="12.75" customHeight="1" outlineLevel="2">
      <c r="A83" s="115" t="s">
        <v>982</v>
      </c>
      <c r="B83" s="46" t="s">
        <v>1024</v>
      </c>
      <c r="C83" s="46" t="s">
        <v>1025</v>
      </c>
      <c r="D83" s="46" t="s">
        <v>1044</v>
      </c>
      <c r="E83" s="46" t="s">
        <v>1043</v>
      </c>
      <c r="F83" s="81">
        <v>16.5</v>
      </c>
      <c r="G83" s="92">
        <f t="shared" si="3"/>
        <v>0.0001076781925621517</v>
      </c>
      <c r="H83" s="114">
        <f t="shared" si="2"/>
        <v>2.8467338644160254</v>
      </c>
    </row>
    <row r="84" spans="1:8" ht="12.75" customHeight="1" outlineLevel="1">
      <c r="A84" s="115"/>
      <c r="B84" s="59" t="s">
        <v>1045</v>
      </c>
      <c r="C84" s="46"/>
      <c r="D84" s="46"/>
      <c r="E84" s="46"/>
      <c r="F84" s="82">
        <f>SUBTOTAL(9,F62:F83)</f>
        <v>48323.97</v>
      </c>
      <c r="G84" s="80">
        <f>SUBTOTAL(9,G62:G83)</f>
        <v>0.31535986345622063</v>
      </c>
      <c r="H84" s="116">
        <f>SUBTOTAL(9,H62:H83)</f>
        <v>8337.301931031761</v>
      </c>
    </row>
    <row r="85" spans="1:8" ht="12.75" customHeight="1" outlineLevel="2">
      <c r="A85" s="115" t="s">
        <v>982</v>
      </c>
      <c r="B85" s="46" t="s">
        <v>1046</v>
      </c>
      <c r="C85" s="46" t="s">
        <v>1025</v>
      </c>
      <c r="D85" s="46">
        <v>506230</v>
      </c>
      <c r="E85" s="46" t="s">
        <v>1047</v>
      </c>
      <c r="F85" s="81">
        <v>619.15</v>
      </c>
      <c r="G85" s="92">
        <f>F85/$F$90</f>
        <v>0.004040542601506438</v>
      </c>
      <c r="H85" s="114">
        <f>G85*$H$90</f>
        <v>106.8215316456474</v>
      </c>
    </row>
    <row r="86" spans="1:8" ht="12.75" customHeight="1" outlineLevel="1">
      <c r="A86" s="115"/>
      <c r="B86" s="59" t="s">
        <v>1053</v>
      </c>
      <c r="C86" s="46"/>
      <c r="D86" s="46"/>
      <c r="E86" s="46"/>
      <c r="F86" s="82">
        <f>SUBTOTAL(9,F85:F85)</f>
        <v>619.15</v>
      </c>
      <c r="G86" s="80">
        <f>SUBTOTAL(9,G85:G85)</f>
        <v>0.004040542601506438</v>
      </c>
      <c r="H86" s="116">
        <f>SUBTOTAL(9,H85:H85)</f>
        <v>106.8215316456474</v>
      </c>
    </row>
    <row r="87" spans="1:8" ht="12.75" customHeight="1" outlineLevel="2">
      <c r="A87" s="115" t="s">
        <v>982</v>
      </c>
      <c r="B87" s="46" t="s">
        <v>1048</v>
      </c>
      <c r="C87" s="46" t="s">
        <v>1049</v>
      </c>
      <c r="D87" s="46">
        <v>509400</v>
      </c>
      <c r="E87" s="46" t="s">
        <v>1050</v>
      </c>
      <c r="F87" s="81">
        <v>4358.74</v>
      </c>
      <c r="G87" s="92">
        <f>F87/$F$90</f>
        <v>0.028444923942324427</v>
      </c>
      <c r="H87" s="114">
        <f>G87*$H$90</f>
        <v>752.0104705566488</v>
      </c>
    </row>
    <row r="88" spans="1:8" ht="12.75" customHeight="1" outlineLevel="2">
      <c r="A88" s="115" t="s">
        <v>982</v>
      </c>
      <c r="B88" s="46" t="s">
        <v>1048</v>
      </c>
      <c r="C88" s="46" t="s">
        <v>1049</v>
      </c>
      <c r="D88" s="46">
        <v>509400</v>
      </c>
      <c r="E88" s="46" t="s">
        <v>1050</v>
      </c>
      <c r="F88" s="81">
        <v>2615.32</v>
      </c>
      <c r="G88" s="92">
        <f>F88/$F$90</f>
        <v>0.017067450337675552</v>
      </c>
      <c r="H88" s="114">
        <f>G88*$H$90</f>
        <v>451.2193945626982</v>
      </c>
    </row>
    <row r="89" spans="1:8" ht="12.75" customHeight="1" outlineLevel="1" thickBot="1">
      <c r="A89" s="117"/>
      <c r="B89" s="70" t="s">
        <v>1051</v>
      </c>
      <c r="C89" s="49"/>
      <c r="D89" s="49"/>
      <c r="E89" s="49"/>
      <c r="F89" s="86">
        <f>SUBTOTAL(9,F87:F88)</f>
        <v>6974.0599999999995</v>
      </c>
      <c r="G89" s="87">
        <f>SUBTOTAL(9,G87:G88)</f>
        <v>0.045512374279999976</v>
      </c>
      <c r="H89" s="118">
        <f>SUBTOTAL(9,H87:H88)</f>
        <v>1203.2298651193469</v>
      </c>
    </row>
    <row r="90" spans="1:8" ht="12.75" customHeight="1" outlineLevel="1" thickBot="1">
      <c r="A90" s="172" t="s">
        <v>1052</v>
      </c>
      <c r="B90" s="173"/>
      <c r="C90" s="173"/>
      <c r="D90" s="173"/>
      <c r="E90" s="174"/>
      <c r="F90" s="120">
        <f>SUM(F89,F86,F84,F61,F12,F7)</f>
        <v>153234.37</v>
      </c>
      <c r="G90" s="124">
        <f>SUM(G89,G86,G84,G61,G12,G7)</f>
        <v>1</v>
      </c>
      <c r="H90" s="120">
        <f>Summary!D11</f>
        <v>26437.422440694245</v>
      </c>
    </row>
    <row r="91" spans="1:8" ht="12.75" customHeight="1" outlineLevel="1">
      <c r="A91" s="83"/>
      <c r="B91" s="83"/>
      <c r="C91" s="83"/>
      <c r="D91" s="83"/>
      <c r="E91" s="83"/>
      <c r="F91" s="84"/>
      <c r="G91" s="85"/>
      <c r="H91" s="84"/>
    </row>
    <row r="92" spans="1:8" ht="12.75" customHeight="1" outlineLevel="1">
      <c r="A92" s="83"/>
      <c r="B92" s="83"/>
      <c r="C92" s="83"/>
      <c r="D92" s="83"/>
      <c r="E92" s="83"/>
      <c r="F92" s="84"/>
      <c r="G92" s="85"/>
      <c r="H92" s="84"/>
    </row>
  </sheetData>
  <mergeCells count="3">
    <mergeCell ref="A1:D1"/>
    <mergeCell ref="A90:E90"/>
    <mergeCell ref="A4:F4"/>
  </mergeCells>
  <printOptions/>
  <pageMargins left="0.25" right="0.25" top="0.25" bottom="0.4" header="0.5" footer="0.15"/>
  <pageSetup horizontalDpi="600" verticalDpi="600" orientation="landscape" r:id="rId1"/>
  <headerFooter alignWithMargins="0">
    <oddFooter>&amp;R&amp;10&amp;P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14"/>
  <sheetViews>
    <sheetView workbookViewId="0" topLeftCell="B1">
      <selection activeCell="B8" sqref="B8:F11"/>
    </sheetView>
  </sheetViews>
  <sheetFormatPr defaultColWidth="8.88671875" defaultRowHeight="15" outlineLevelRow="2"/>
  <cols>
    <col min="1" max="1" width="3.99609375" style="0" bestFit="1" customWidth="1"/>
    <col min="3" max="3" width="16.4453125" style="0" customWidth="1"/>
    <col min="4" max="4" width="9.4453125" style="0" bestFit="1" customWidth="1"/>
    <col min="5" max="5" width="25.21484375" style="0" bestFit="1" customWidth="1"/>
    <col min="6" max="6" width="11.88671875" style="0" bestFit="1" customWidth="1"/>
    <col min="7" max="7" width="7.88671875" style="0" bestFit="1" customWidth="1"/>
    <col min="8" max="8" width="10.88671875" style="0" bestFit="1" customWidth="1"/>
  </cols>
  <sheetData>
    <row r="1" spans="1:8" ht="12.75" customHeight="1">
      <c r="A1" s="171" t="s">
        <v>522</v>
      </c>
      <c r="B1" s="171"/>
      <c r="C1" s="171"/>
      <c r="D1" s="171"/>
      <c r="E1" s="171"/>
      <c r="F1" s="38"/>
      <c r="G1" s="39"/>
      <c r="H1" s="39"/>
    </row>
    <row r="2" spans="1:8" ht="13.5" customHeight="1" thickBot="1">
      <c r="A2" s="34"/>
      <c r="B2" s="40"/>
      <c r="C2" s="39"/>
      <c r="D2" s="37"/>
      <c r="E2" s="37"/>
      <c r="F2" s="38"/>
      <c r="G2" s="39"/>
      <c r="H2" s="39"/>
    </row>
    <row r="3" spans="1:8" ht="39" thickBot="1">
      <c r="A3" s="41" t="s">
        <v>695</v>
      </c>
      <c r="B3" s="42" t="s">
        <v>265</v>
      </c>
      <c r="C3" s="41" t="s">
        <v>763</v>
      </c>
      <c r="D3" s="43" t="s">
        <v>764</v>
      </c>
      <c r="E3" s="43" t="s">
        <v>765</v>
      </c>
      <c r="F3" s="101" t="s">
        <v>680</v>
      </c>
      <c r="G3" s="93" t="s">
        <v>523</v>
      </c>
      <c r="H3" s="77" t="s">
        <v>524</v>
      </c>
    </row>
    <row r="4" spans="1:8" ht="15.75" thickBot="1">
      <c r="A4" s="181" t="s">
        <v>1292</v>
      </c>
      <c r="B4" s="182"/>
      <c r="C4" s="182"/>
      <c r="D4" s="182"/>
      <c r="E4" s="182"/>
      <c r="F4" s="183"/>
      <c r="G4" s="65">
        <f>Summary!C14</f>
        <v>0.48220931876580253</v>
      </c>
      <c r="H4" s="119">
        <f>SUM(H8,H12,H16,H78,H166,H168,H188,H190,H202,H220,H262,H290,H308)</f>
        <v>11581.796978623255</v>
      </c>
    </row>
    <row r="5" spans="1:9" ht="12.75" customHeight="1" outlineLevel="2">
      <c r="A5" s="104" t="s">
        <v>1057</v>
      </c>
      <c r="B5" s="102" t="s">
        <v>1058</v>
      </c>
      <c r="C5" s="102" t="s">
        <v>1059</v>
      </c>
      <c r="D5" s="102">
        <v>400001</v>
      </c>
      <c r="E5" s="102" t="s">
        <v>1060</v>
      </c>
      <c r="F5" s="103">
        <v>1230.42</v>
      </c>
      <c r="G5" s="100">
        <f aca="true" t="shared" si="0" ref="G5:G11">F5/$F$313</f>
        <v>0.00041338425895554856</v>
      </c>
      <c r="H5" s="126">
        <f aca="true" t="shared" si="1" ref="H5:H11">G5*$H$313</f>
        <v>212.28353220937979</v>
      </c>
      <c r="I5" s="88"/>
    </row>
    <row r="6" spans="1:9" ht="12.75" customHeight="1" outlineLevel="2">
      <c r="A6" s="106" t="s">
        <v>1057</v>
      </c>
      <c r="B6" s="89" t="s">
        <v>1058</v>
      </c>
      <c r="C6" s="89" t="s">
        <v>1059</v>
      </c>
      <c r="D6" s="89">
        <v>400001</v>
      </c>
      <c r="E6" s="89" t="s">
        <v>1060</v>
      </c>
      <c r="F6" s="90">
        <v>4.9</v>
      </c>
      <c r="G6" s="100">
        <f t="shared" si="0"/>
        <v>1.6462532053137855E-06</v>
      </c>
      <c r="H6" s="126">
        <f t="shared" si="1"/>
        <v>0.8453936930690016</v>
      </c>
      <c r="I6" s="88"/>
    </row>
    <row r="7" spans="1:9" ht="12.75" customHeight="1" outlineLevel="2">
      <c r="A7" s="106" t="s">
        <v>1057</v>
      </c>
      <c r="B7" s="89" t="s">
        <v>1058</v>
      </c>
      <c r="C7" s="89" t="s">
        <v>1059</v>
      </c>
      <c r="D7" s="89" t="s">
        <v>1062</v>
      </c>
      <c r="E7" s="89" t="s">
        <v>1061</v>
      </c>
      <c r="F7" s="90">
        <v>6.95</v>
      </c>
      <c r="G7" s="100">
        <f t="shared" si="0"/>
        <v>2.334991791210369E-06</v>
      </c>
      <c r="H7" s="126">
        <f t="shared" si="1"/>
        <v>1.1990788095570533</v>
      </c>
      <c r="I7" s="88"/>
    </row>
    <row r="8" spans="1:9" ht="12.75" customHeight="1" outlineLevel="2">
      <c r="A8" s="147" t="s">
        <v>1057</v>
      </c>
      <c r="B8" s="167" t="s">
        <v>1058</v>
      </c>
      <c r="C8" s="167" t="s">
        <v>1059</v>
      </c>
      <c r="D8" s="167">
        <v>400000</v>
      </c>
      <c r="E8" s="167" t="s">
        <v>1297</v>
      </c>
      <c r="F8" s="168">
        <v>205.62</v>
      </c>
      <c r="G8" s="100">
        <f t="shared" si="0"/>
        <v>6.908216001563685E-05</v>
      </c>
      <c r="H8" s="126">
        <f t="shared" si="1"/>
        <v>35.47547983037716</v>
      </c>
      <c r="I8" s="88"/>
    </row>
    <row r="9" spans="1:9" ht="12.75" customHeight="1" outlineLevel="2">
      <c r="A9" s="148" t="s">
        <v>1057</v>
      </c>
      <c r="B9" s="155" t="s">
        <v>1058</v>
      </c>
      <c r="C9" s="155" t="s">
        <v>1059</v>
      </c>
      <c r="D9" s="155">
        <v>400020</v>
      </c>
      <c r="E9" s="155" t="s">
        <v>1308</v>
      </c>
      <c r="F9" s="169">
        <v>2150.67</v>
      </c>
      <c r="G9" s="100">
        <f t="shared" si="0"/>
        <v>0.0007225606900147345</v>
      </c>
      <c r="H9" s="126">
        <f t="shared" si="1"/>
        <v>371.05364364749175</v>
      </c>
      <c r="I9" s="88"/>
    </row>
    <row r="10" spans="1:9" ht="12.75" customHeight="1" outlineLevel="2">
      <c r="A10" s="148" t="s">
        <v>1057</v>
      </c>
      <c r="B10" s="155" t="s">
        <v>1058</v>
      </c>
      <c r="C10" s="155" t="s">
        <v>1059</v>
      </c>
      <c r="D10" s="155">
        <v>400020</v>
      </c>
      <c r="E10" s="155" t="s">
        <v>1308</v>
      </c>
      <c r="F10" s="169">
        <v>22.78</v>
      </c>
      <c r="G10" s="100">
        <f t="shared" si="0"/>
        <v>7.653397554499597E-06</v>
      </c>
      <c r="H10" s="126">
        <f t="shared" si="1"/>
        <v>3.930218026145276</v>
      </c>
      <c r="I10" s="88"/>
    </row>
    <row r="11" spans="1:9" ht="12.75" customHeight="1" outlineLevel="2">
      <c r="A11" s="148" t="s">
        <v>1057</v>
      </c>
      <c r="B11" s="155" t="s">
        <v>1058</v>
      </c>
      <c r="C11" s="155" t="s">
        <v>1059</v>
      </c>
      <c r="D11" s="155">
        <v>400020</v>
      </c>
      <c r="E11" s="155" t="s">
        <v>1308</v>
      </c>
      <c r="F11" s="169">
        <v>37.15</v>
      </c>
      <c r="G11" s="100">
        <f t="shared" si="0"/>
        <v>1.2481287056613698E-05</v>
      </c>
      <c r="H11" s="126">
        <f t="shared" si="1"/>
        <v>6.40946442806396</v>
      </c>
      <c r="I11" s="88"/>
    </row>
    <row r="12" spans="1:9" ht="12.75" customHeight="1" outlineLevel="1">
      <c r="A12" s="148"/>
      <c r="B12" s="154" t="s">
        <v>1278</v>
      </c>
      <c r="C12" s="155"/>
      <c r="D12" s="155"/>
      <c r="E12" s="155"/>
      <c r="F12" s="156">
        <f>SUBTOTAL(9,F5:F11)</f>
        <v>3658.4900000000007</v>
      </c>
      <c r="G12" s="150">
        <f>SUBTOTAL(9,G5:G11)</f>
        <v>0.0012291430385935572</v>
      </c>
      <c r="H12" s="127">
        <f>SUBTOTAL(9,H5:H11)</f>
        <v>631.196810644084</v>
      </c>
      <c r="I12" s="88"/>
    </row>
    <row r="13" spans="1:9" ht="12.75" customHeight="1" outlineLevel="2">
      <c r="A13" s="106" t="s">
        <v>1057</v>
      </c>
      <c r="B13" s="89" t="s">
        <v>1066</v>
      </c>
      <c r="C13" s="89" t="s">
        <v>1063</v>
      </c>
      <c r="D13" s="89">
        <v>401601</v>
      </c>
      <c r="E13" s="89" t="s">
        <v>1064</v>
      </c>
      <c r="F13" s="90">
        <v>3253.98</v>
      </c>
      <c r="G13" s="100">
        <f>F13/$F$313</f>
        <v>0.0010932397969442757</v>
      </c>
      <c r="H13" s="126">
        <f>G13*$H$313</f>
        <v>561.4069733413611</v>
      </c>
      <c r="I13" s="88"/>
    </row>
    <row r="14" spans="1:9" ht="12.75" customHeight="1" outlineLevel="2">
      <c r="A14" s="106" t="s">
        <v>1057</v>
      </c>
      <c r="B14" s="89" t="s">
        <v>1066</v>
      </c>
      <c r="C14" s="89" t="s">
        <v>1063</v>
      </c>
      <c r="D14" s="89">
        <v>401601</v>
      </c>
      <c r="E14" s="89" t="s">
        <v>1064</v>
      </c>
      <c r="F14" s="90">
        <v>51.18</v>
      </c>
      <c r="G14" s="100">
        <f>F14/$F$313</f>
        <v>1.7194946744481536E-05</v>
      </c>
      <c r="H14" s="126">
        <f>G14*$H$313</f>
        <v>8.830050859443162</v>
      </c>
      <c r="I14" s="88"/>
    </row>
    <row r="15" spans="1:9" ht="12.75" customHeight="1" outlineLevel="2">
      <c r="A15" s="106" t="s">
        <v>1057</v>
      </c>
      <c r="B15" s="89" t="s">
        <v>1066</v>
      </c>
      <c r="C15" s="89" t="s">
        <v>1063</v>
      </c>
      <c r="D15" s="89" t="s">
        <v>1067</v>
      </c>
      <c r="E15" s="89" t="s">
        <v>1065</v>
      </c>
      <c r="F15" s="90">
        <v>222</v>
      </c>
      <c r="G15" s="100">
        <f>F15/$F$313</f>
        <v>7.45853493019715E-05</v>
      </c>
      <c r="H15" s="126">
        <f>G15*$H$313</f>
        <v>38.30151017577925</v>
      </c>
      <c r="I15" s="88"/>
    </row>
    <row r="16" spans="1:9" ht="12.75" customHeight="1" outlineLevel="1">
      <c r="A16" s="106"/>
      <c r="B16" s="95" t="s">
        <v>1279</v>
      </c>
      <c r="C16" s="89"/>
      <c r="D16" s="89"/>
      <c r="E16" s="89"/>
      <c r="F16" s="96">
        <f>SUBTOTAL(9,F13:F15)</f>
        <v>3527.16</v>
      </c>
      <c r="G16" s="150">
        <f>SUBTOTAL(9,G13:G15)</f>
        <v>0.0011850200929907288</v>
      </c>
      <c r="H16" s="127">
        <f>SUBTOTAL(9,H13:H15)</f>
        <v>608.5385343765836</v>
      </c>
      <c r="I16" s="88"/>
    </row>
    <row r="17" spans="1:9" ht="12.75" customHeight="1" outlineLevel="2">
      <c r="A17" s="106" t="s">
        <v>1057</v>
      </c>
      <c r="B17" s="89" t="s">
        <v>1068</v>
      </c>
      <c r="C17" s="89" t="s">
        <v>1069</v>
      </c>
      <c r="D17" s="89">
        <v>402100</v>
      </c>
      <c r="E17" s="89" t="s">
        <v>1070</v>
      </c>
      <c r="F17" s="90">
        <v>25.84</v>
      </c>
      <c r="G17" s="100">
        <f>F17/$F$313</f>
        <v>8.681465882715961E-06</v>
      </c>
      <c r="H17" s="126">
        <f>G17*$H$313</f>
        <v>4.458157761000612</v>
      </c>
      <c r="I17" s="88"/>
    </row>
    <row r="18" spans="1:10" ht="12.75" customHeight="1" outlineLevel="2">
      <c r="A18" s="106" t="s">
        <v>1057</v>
      </c>
      <c r="B18" s="89" t="s">
        <v>1068</v>
      </c>
      <c r="C18" s="89" t="s">
        <v>1069</v>
      </c>
      <c r="D18" s="89">
        <v>402410</v>
      </c>
      <c r="E18" s="89" t="s">
        <v>1071</v>
      </c>
      <c r="F18" s="90">
        <v>289.63</v>
      </c>
      <c r="G18" s="100">
        <f>F18/$F$313</f>
        <v>9.730700323572074E-05</v>
      </c>
      <c r="H18" s="126">
        <f>G18*$H$313</f>
        <v>49.96966843338263</v>
      </c>
      <c r="I18" s="88"/>
      <c r="J18" s="97"/>
    </row>
    <row r="19" spans="1:9" ht="12.75" customHeight="1" outlineLevel="2">
      <c r="A19" s="106" t="s">
        <v>1057</v>
      </c>
      <c r="B19" s="89" t="s">
        <v>1068</v>
      </c>
      <c r="C19" s="89" t="s">
        <v>1069</v>
      </c>
      <c r="D19" s="89" t="s">
        <v>1073</v>
      </c>
      <c r="E19" s="89" t="s">
        <v>1072</v>
      </c>
      <c r="F19" s="90">
        <v>247.22</v>
      </c>
      <c r="G19" s="100">
        <f>F19/$F$313</f>
        <v>8.305851375870899E-05</v>
      </c>
      <c r="H19" s="126">
        <f>G19*$H$313</f>
        <v>42.65269975520787</v>
      </c>
      <c r="I19" s="88"/>
    </row>
    <row r="20" spans="1:9" ht="12.75" customHeight="1" outlineLevel="1">
      <c r="A20" s="106"/>
      <c r="B20" s="95" t="s">
        <v>1280</v>
      </c>
      <c r="C20" s="89"/>
      <c r="D20" s="89"/>
      <c r="E20" s="89"/>
      <c r="F20" s="96">
        <f>SUBTOTAL(9,F17:F19)</f>
        <v>562.6899999999999</v>
      </c>
      <c r="G20" s="150">
        <f>SUBTOTAL(9,G17:G19)</f>
        <v>0.00018904698287714567</v>
      </c>
      <c r="H20" s="127">
        <f>SUBTOTAL(9,H17:H19)</f>
        <v>97.0805259495911</v>
      </c>
      <c r="I20" s="88"/>
    </row>
    <row r="21" spans="1:9" ht="12.75" customHeight="1" outlineLevel="2">
      <c r="A21" s="106" t="s">
        <v>1057</v>
      </c>
      <c r="B21" s="89" t="s">
        <v>1056</v>
      </c>
      <c r="C21" s="89" t="s">
        <v>1054</v>
      </c>
      <c r="D21" s="89">
        <v>403001</v>
      </c>
      <c r="E21" s="89" t="s">
        <v>1089</v>
      </c>
      <c r="F21" s="90">
        <v>67.04</v>
      </c>
      <c r="G21" s="100">
        <f aca="true" t="shared" si="2" ref="G21:G80">F21/$F$313</f>
        <v>2.2523431609027792E-05</v>
      </c>
      <c r="H21" s="126">
        <f aca="true" t="shared" si="3" ref="H21:H81">G21*$H$313</f>
        <v>11.566365955784871</v>
      </c>
      <c r="I21" s="88"/>
    </row>
    <row r="22" spans="1:9" ht="12.75" customHeight="1" outlineLevel="2">
      <c r="A22" s="106" t="s">
        <v>1057</v>
      </c>
      <c r="B22" s="89" t="s">
        <v>1056</v>
      </c>
      <c r="C22" s="89" t="s">
        <v>1054</v>
      </c>
      <c r="D22" s="89">
        <v>403002</v>
      </c>
      <c r="E22" s="89" t="s">
        <v>1090</v>
      </c>
      <c r="F22" s="90">
        <v>816.43</v>
      </c>
      <c r="G22" s="100">
        <f t="shared" si="2"/>
        <v>0.00027429602130904767</v>
      </c>
      <c r="H22" s="126">
        <f t="shared" si="3"/>
        <v>140.85811690455608</v>
      </c>
      <c r="I22" s="88"/>
    </row>
    <row r="23" spans="1:9" ht="12.75" customHeight="1" outlineLevel="2">
      <c r="A23" s="106" t="s">
        <v>1057</v>
      </c>
      <c r="B23" s="89" t="s">
        <v>1056</v>
      </c>
      <c r="C23" s="89" t="s">
        <v>1054</v>
      </c>
      <c r="D23" s="89">
        <v>403040</v>
      </c>
      <c r="E23" s="89" t="s">
        <v>1091</v>
      </c>
      <c r="F23" s="90">
        <v>877.6</v>
      </c>
      <c r="G23" s="100">
        <f t="shared" si="2"/>
        <v>0.00029484730877211795</v>
      </c>
      <c r="H23" s="126">
        <f t="shared" si="3"/>
        <v>151.4117357219093</v>
      </c>
      <c r="I23" s="88"/>
    </row>
    <row r="24" spans="1:9" ht="12.75" customHeight="1" outlineLevel="2">
      <c r="A24" s="106" t="s">
        <v>1057</v>
      </c>
      <c r="B24" s="89" t="s">
        <v>1056</v>
      </c>
      <c r="C24" s="89" t="s">
        <v>1054</v>
      </c>
      <c r="D24" s="89">
        <v>403040</v>
      </c>
      <c r="E24" s="89" t="s">
        <v>1091</v>
      </c>
      <c r="F24" s="90">
        <v>79.4</v>
      </c>
      <c r="G24" s="100">
        <f t="shared" si="2"/>
        <v>2.667602132692134E-05</v>
      </c>
      <c r="H24" s="126">
        <f t="shared" si="3"/>
        <v>13.698828414220147</v>
      </c>
      <c r="I24" s="88"/>
    </row>
    <row r="25" spans="1:9" ht="12.75" customHeight="1" outlineLevel="2">
      <c r="A25" s="106" t="s">
        <v>1057</v>
      </c>
      <c r="B25" s="89" t="s">
        <v>1056</v>
      </c>
      <c r="C25" s="89" t="s">
        <v>1054</v>
      </c>
      <c r="D25" s="89">
        <v>403100</v>
      </c>
      <c r="E25" s="89" t="s">
        <v>1092</v>
      </c>
      <c r="F25" s="90">
        <v>4927.92</v>
      </c>
      <c r="G25" s="100">
        <f t="shared" si="2"/>
        <v>0.001655633488883655</v>
      </c>
      <c r="H25" s="126">
        <f t="shared" si="3"/>
        <v>850.2107118262437</v>
      </c>
      <c r="I25" s="88"/>
    </row>
    <row r="26" spans="1:9" ht="12.75" customHeight="1" outlineLevel="2">
      <c r="A26" s="106" t="s">
        <v>1057</v>
      </c>
      <c r="B26" s="89" t="s">
        <v>1056</v>
      </c>
      <c r="C26" s="89" t="s">
        <v>1054</v>
      </c>
      <c r="D26" s="89">
        <v>403100</v>
      </c>
      <c r="E26" s="89" t="s">
        <v>1092</v>
      </c>
      <c r="F26" s="90">
        <v>19885.49</v>
      </c>
      <c r="G26" s="100">
        <f t="shared" si="2"/>
        <v>0.006680928908517393</v>
      </c>
      <c r="H26" s="126">
        <f t="shared" si="3"/>
        <v>3430.830169303408</v>
      </c>
      <c r="I26" s="88"/>
    </row>
    <row r="27" spans="1:9" ht="12.75" customHeight="1" outlineLevel="2">
      <c r="A27" s="106" t="s">
        <v>1057</v>
      </c>
      <c r="B27" s="89" t="s">
        <v>1056</v>
      </c>
      <c r="C27" s="89" t="s">
        <v>1054</v>
      </c>
      <c r="D27" s="89">
        <v>403100</v>
      </c>
      <c r="E27" s="89" t="s">
        <v>1092</v>
      </c>
      <c r="F27" s="90">
        <v>0</v>
      </c>
      <c r="G27" s="100">
        <f t="shared" si="2"/>
        <v>0</v>
      </c>
      <c r="H27" s="126">
        <f t="shared" si="3"/>
        <v>0</v>
      </c>
      <c r="I27" s="88"/>
    </row>
    <row r="28" spans="1:9" ht="12.75" customHeight="1" outlineLevel="2">
      <c r="A28" s="106" t="s">
        <v>1057</v>
      </c>
      <c r="B28" s="89" t="s">
        <v>1056</v>
      </c>
      <c r="C28" s="89" t="s">
        <v>1054</v>
      </c>
      <c r="D28" s="89">
        <v>403305</v>
      </c>
      <c r="E28" s="89" t="s">
        <v>1093</v>
      </c>
      <c r="F28" s="90">
        <v>1487.36</v>
      </c>
      <c r="G28" s="100">
        <f t="shared" si="2"/>
        <v>0.000499708401521533</v>
      </c>
      <c r="H28" s="126">
        <f t="shared" si="3"/>
        <v>256.6132170047163</v>
      </c>
      <c r="I28" s="88"/>
    </row>
    <row r="29" spans="1:9" ht="12.75" customHeight="1" outlineLevel="2">
      <c r="A29" s="106" t="s">
        <v>1057</v>
      </c>
      <c r="B29" s="89" t="s">
        <v>1056</v>
      </c>
      <c r="C29" s="89" t="s">
        <v>1054</v>
      </c>
      <c r="D29" s="89">
        <v>403310</v>
      </c>
      <c r="E29" s="89" t="s">
        <v>1094</v>
      </c>
      <c r="F29" s="90">
        <v>7788.01</v>
      </c>
      <c r="G29" s="100">
        <f t="shared" si="2"/>
        <v>0.0026165380460236353</v>
      </c>
      <c r="H29" s="126">
        <f t="shared" si="3"/>
        <v>1343.660109297615</v>
      </c>
      <c r="I29" s="88"/>
    </row>
    <row r="30" spans="1:9" ht="12.75" customHeight="1" outlineLevel="2">
      <c r="A30" s="106" t="s">
        <v>1057</v>
      </c>
      <c r="B30" s="89" t="s">
        <v>1056</v>
      </c>
      <c r="C30" s="89" t="s">
        <v>1054</v>
      </c>
      <c r="D30" s="89">
        <v>403310</v>
      </c>
      <c r="E30" s="89" t="s">
        <v>1094</v>
      </c>
      <c r="F30" s="90">
        <v>355.06</v>
      </c>
      <c r="G30" s="100">
        <f t="shared" si="2"/>
        <v>0.00011928952307728829</v>
      </c>
      <c r="H30" s="126">
        <f t="shared" si="3"/>
        <v>61.25826217573054</v>
      </c>
      <c r="I30" s="88"/>
    </row>
    <row r="31" spans="1:9" ht="12.75" customHeight="1" outlineLevel="2">
      <c r="A31" s="106" t="s">
        <v>1057</v>
      </c>
      <c r="B31" s="89" t="s">
        <v>1056</v>
      </c>
      <c r="C31" s="89" t="s">
        <v>1054</v>
      </c>
      <c r="D31" s="89">
        <v>403310</v>
      </c>
      <c r="E31" s="89" t="s">
        <v>1094</v>
      </c>
      <c r="F31" s="90">
        <v>238.83</v>
      </c>
      <c r="G31" s="100">
        <f t="shared" si="2"/>
        <v>8.02397251071615E-05</v>
      </c>
      <c r="H31" s="126">
        <f t="shared" si="3"/>
        <v>41.2051787174836</v>
      </c>
      <c r="I31" s="88"/>
    </row>
    <row r="32" spans="1:9" ht="12.75" customHeight="1" outlineLevel="2">
      <c r="A32" s="106" t="s">
        <v>1057</v>
      </c>
      <c r="B32" s="89" t="s">
        <v>1056</v>
      </c>
      <c r="C32" s="89" t="s">
        <v>1054</v>
      </c>
      <c r="D32" s="89">
        <v>403320</v>
      </c>
      <c r="E32" s="89" t="s">
        <v>1055</v>
      </c>
      <c r="F32" s="94">
        <v>63</v>
      </c>
      <c r="G32" s="100">
        <f t="shared" si="2"/>
        <v>2.1166112639748667E-05</v>
      </c>
      <c r="H32" s="126">
        <f t="shared" si="3"/>
        <v>10.869347482315733</v>
      </c>
      <c r="I32" s="88"/>
    </row>
    <row r="33" spans="1:9" ht="12.75" customHeight="1" outlineLevel="2">
      <c r="A33" s="106" t="s">
        <v>1057</v>
      </c>
      <c r="B33" s="89" t="s">
        <v>1056</v>
      </c>
      <c r="C33" s="89" t="s">
        <v>1054</v>
      </c>
      <c r="D33" s="89">
        <v>403320</v>
      </c>
      <c r="E33" s="89" t="s">
        <v>1055</v>
      </c>
      <c r="F33" s="90">
        <v>1711.44</v>
      </c>
      <c r="G33" s="100">
        <f t="shared" si="2"/>
        <v>0.0005749925685106581</v>
      </c>
      <c r="H33" s="126">
        <f t="shared" si="3"/>
        <v>295.2735881767371</v>
      </c>
      <c r="I33" s="88"/>
    </row>
    <row r="34" spans="1:9" ht="12.75" customHeight="1" outlineLevel="2">
      <c r="A34" s="106" t="s">
        <v>1057</v>
      </c>
      <c r="B34" s="89" t="s">
        <v>1056</v>
      </c>
      <c r="C34" s="89" t="s">
        <v>1054</v>
      </c>
      <c r="D34" s="89">
        <v>403320</v>
      </c>
      <c r="E34" s="89" t="s">
        <v>1055</v>
      </c>
      <c r="F34" s="90">
        <v>745.89</v>
      </c>
      <c r="G34" s="100">
        <f t="shared" si="2"/>
        <v>0.0002505966945533672</v>
      </c>
      <c r="H34" s="126">
        <f t="shared" si="3"/>
        <v>128.6878983108648</v>
      </c>
      <c r="I34" s="88"/>
    </row>
    <row r="35" spans="1:9" ht="12.75" customHeight="1" outlineLevel="2">
      <c r="A35" s="106" t="s">
        <v>1057</v>
      </c>
      <c r="B35" s="89" t="s">
        <v>1056</v>
      </c>
      <c r="C35" s="89" t="s">
        <v>1054</v>
      </c>
      <c r="D35" s="89">
        <v>403320</v>
      </c>
      <c r="E35" s="89" t="s">
        <v>1055</v>
      </c>
      <c r="F35" s="90">
        <v>75.28</v>
      </c>
      <c r="G35" s="100">
        <f t="shared" si="2"/>
        <v>2.5291824754290154E-05</v>
      </c>
      <c r="H35" s="126">
        <f t="shared" si="3"/>
        <v>12.98800759474172</v>
      </c>
      <c r="I35" s="88"/>
    </row>
    <row r="36" spans="1:9" ht="12.75" customHeight="1" outlineLevel="2">
      <c r="A36" s="106" t="s">
        <v>1057</v>
      </c>
      <c r="B36" s="89" t="s">
        <v>1056</v>
      </c>
      <c r="C36" s="89" t="s">
        <v>1054</v>
      </c>
      <c r="D36" s="89">
        <v>403320</v>
      </c>
      <c r="E36" s="89" t="s">
        <v>1055</v>
      </c>
      <c r="F36" s="90">
        <v>118.04</v>
      </c>
      <c r="G36" s="100">
        <f t="shared" si="2"/>
        <v>3.965790374596719E-05</v>
      </c>
      <c r="H36" s="126">
        <f t="shared" si="3"/>
        <v>20.36536153670713</v>
      </c>
      <c r="I36" s="88"/>
    </row>
    <row r="37" spans="1:9" ht="12.75" customHeight="1" outlineLevel="2">
      <c r="A37" s="106" t="s">
        <v>1057</v>
      </c>
      <c r="B37" s="89" t="s">
        <v>1056</v>
      </c>
      <c r="C37" s="89" t="s">
        <v>1054</v>
      </c>
      <c r="D37" s="89">
        <v>403350</v>
      </c>
      <c r="E37" s="89" t="s">
        <v>1095</v>
      </c>
      <c r="F37" s="90">
        <v>1512.31</v>
      </c>
      <c r="G37" s="100">
        <f t="shared" si="2"/>
        <v>0.0005080908540669572</v>
      </c>
      <c r="H37" s="126">
        <f t="shared" si="3"/>
        <v>260.9178236663636</v>
      </c>
      <c r="I37" s="88"/>
    </row>
    <row r="38" spans="1:9" ht="12.75" customHeight="1" outlineLevel="2">
      <c r="A38" s="106" t="s">
        <v>1057</v>
      </c>
      <c r="B38" s="89" t="s">
        <v>1056</v>
      </c>
      <c r="C38" s="89" t="s">
        <v>1054</v>
      </c>
      <c r="D38" s="89">
        <v>403350</v>
      </c>
      <c r="E38" s="89" t="s">
        <v>1095</v>
      </c>
      <c r="F38" s="90">
        <v>107.72</v>
      </c>
      <c r="G38" s="100">
        <f t="shared" si="2"/>
        <v>3.6190692913551214E-05</v>
      </c>
      <c r="H38" s="126">
        <f t="shared" si="3"/>
        <v>18.584858901508742</v>
      </c>
      <c r="I38" s="88"/>
    </row>
    <row r="39" spans="1:9" ht="12.75" customHeight="1" outlineLevel="2">
      <c r="A39" s="106" t="s">
        <v>1057</v>
      </c>
      <c r="B39" s="89" t="s">
        <v>1056</v>
      </c>
      <c r="C39" s="89" t="s">
        <v>1054</v>
      </c>
      <c r="D39" s="89">
        <v>403600</v>
      </c>
      <c r="E39" s="89" t="s">
        <v>1096</v>
      </c>
      <c r="F39" s="90">
        <v>385.58</v>
      </c>
      <c r="G39" s="100">
        <f t="shared" si="2"/>
        <v>0.00012954332875609985</v>
      </c>
      <c r="H39" s="126">
        <f t="shared" si="3"/>
        <v>66.5238571782746</v>
      </c>
      <c r="I39" s="88"/>
    </row>
    <row r="40" spans="1:9" ht="12.75" customHeight="1" outlineLevel="2">
      <c r="A40" s="106" t="s">
        <v>1057</v>
      </c>
      <c r="B40" s="89" t="s">
        <v>1056</v>
      </c>
      <c r="C40" s="89" t="s">
        <v>1054</v>
      </c>
      <c r="D40" s="89">
        <v>403600</v>
      </c>
      <c r="E40" s="89" t="s">
        <v>1096</v>
      </c>
      <c r="F40" s="90">
        <v>322.96</v>
      </c>
      <c r="G40" s="100">
        <f t="shared" si="2"/>
        <v>0.00010850488473227349</v>
      </c>
      <c r="H40" s="126">
        <f t="shared" si="3"/>
        <v>55.720070839503</v>
      </c>
      <c r="I40" s="88"/>
    </row>
    <row r="41" spans="1:9" ht="12.75" customHeight="1" outlineLevel="2">
      <c r="A41" s="106" t="s">
        <v>1057</v>
      </c>
      <c r="B41" s="89" t="s">
        <v>1056</v>
      </c>
      <c r="C41" s="89" t="s">
        <v>1054</v>
      </c>
      <c r="D41" s="89">
        <v>403615</v>
      </c>
      <c r="E41" s="89" t="s">
        <v>1097</v>
      </c>
      <c r="F41" s="90">
        <v>3021.57</v>
      </c>
      <c r="G41" s="100">
        <f t="shared" si="2"/>
        <v>0.0010151569995061173</v>
      </c>
      <c r="H41" s="126">
        <f t="shared" si="3"/>
        <v>521.309432891123</v>
      </c>
      <c r="I41" s="88"/>
    </row>
    <row r="42" spans="1:9" ht="12.75" customHeight="1" outlineLevel="2">
      <c r="A42" s="106" t="s">
        <v>1057</v>
      </c>
      <c r="B42" s="89" t="s">
        <v>1056</v>
      </c>
      <c r="C42" s="89" t="s">
        <v>1054</v>
      </c>
      <c r="D42" s="89">
        <v>403615</v>
      </c>
      <c r="E42" s="89" t="s">
        <v>1097</v>
      </c>
      <c r="F42" s="90">
        <v>4023.28</v>
      </c>
      <c r="G42" s="100">
        <f t="shared" si="2"/>
        <v>0.0013517015501785402</v>
      </c>
      <c r="H42" s="126">
        <f t="shared" si="3"/>
        <v>694.1337831531944</v>
      </c>
      <c r="I42" s="88"/>
    </row>
    <row r="43" spans="1:9" ht="12.75" customHeight="1" outlineLevel="2">
      <c r="A43" s="106" t="s">
        <v>1057</v>
      </c>
      <c r="B43" s="89" t="s">
        <v>1056</v>
      </c>
      <c r="C43" s="89" t="s">
        <v>1054</v>
      </c>
      <c r="D43" s="89">
        <v>403615</v>
      </c>
      <c r="E43" s="89" t="s">
        <v>1097</v>
      </c>
      <c r="F43" s="90">
        <v>12578.03</v>
      </c>
      <c r="G43" s="100">
        <f t="shared" si="2"/>
        <v>0.0042258412661291735</v>
      </c>
      <c r="H43" s="126">
        <f t="shared" si="3"/>
        <v>2170.079027190345</v>
      </c>
      <c r="I43" s="88"/>
    </row>
    <row r="44" spans="1:9" ht="12.75" customHeight="1" outlineLevel="2">
      <c r="A44" s="106" t="s">
        <v>1057</v>
      </c>
      <c r="B44" s="89" t="s">
        <v>1056</v>
      </c>
      <c r="C44" s="89" t="s">
        <v>1054</v>
      </c>
      <c r="D44" s="89">
        <v>403615</v>
      </c>
      <c r="E44" s="89" t="s">
        <v>1097</v>
      </c>
      <c r="F44" s="90">
        <v>158.31</v>
      </c>
      <c r="G44" s="100">
        <f t="shared" si="2"/>
        <v>5.31874173333113E-05</v>
      </c>
      <c r="H44" s="126">
        <f t="shared" si="3"/>
        <v>27.313117459133395</v>
      </c>
      <c r="I44" s="88"/>
    </row>
    <row r="45" spans="1:9" ht="12.75" customHeight="1" outlineLevel="2">
      <c r="A45" s="106" t="s">
        <v>1057</v>
      </c>
      <c r="B45" s="89" t="s">
        <v>1056</v>
      </c>
      <c r="C45" s="89" t="s">
        <v>1054</v>
      </c>
      <c r="D45" s="89">
        <v>403700</v>
      </c>
      <c r="E45" s="89" t="s">
        <v>1098</v>
      </c>
      <c r="F45" s="90">
        <v>3549.94</v>
      </c>
      <c r="G45" s="100">
        <f t="shared" si="2"/>
        <v>0.0011926734905452283</v>
      </c>
      <c r="H45" s="126">
        <f t="shared" si="3"/>
        <v>612.4687524027288</v>
      </c>
      <c r="I45" s="88"/>
    </row>
    <row r="46" spans="1:9" ht="12.75" customHeight="1" outlineLevel="2">
      <c r="A46" s="106" t="s">
        <v>1057</v>
      </c>
      <c r="B46" s="89" t="s">
        <v>1056</v>
      </c>
      <c r="C46" s="89" t="s">
        <v>1054</v>
      </c>
      <c r="D46" s="89">
        <v>403700</v>
      </c>
      <c r="E46" s="89" t="s">
        <v>1098</v>
      </c>
      <c r="F46" s="90">
        <v>11759.8</v>
      </c>
      <c r="G46" s="100">
        <f t="shared" si="2"/>
        <v>0.003950940498744704</v>
      </c>
      <c r="H46" s="126">
        <f t="shared" si="3"/>
        <v>2028.9103575005802</v>
      </c>
      <c r="I46" s="88"/>
    </row>
    <row r="47" spans="1:9" ht="12.75" customHeight="1" outlineLevel="2">
      <c r="A47" s="106" t="s">
        <v>1057</v>
      </c>
      <c r="B47" s="89" t="s">
        <v>1056</v>
      </c>
      <c r="C47" s="89" t="s">
        <v>1054</v>
      </c>
      <c r="D47" s="89">
        <v>403700</v>
      </c>
      <c r="E47" s="89" t="s">
        <v>1098</v>
      </c>
      <c r="F47" s="90">
        <v>9850.31</v>
      </c>
      <c r="G47" s="100">
        <f t="shared" si="2"/>
        <v>0.0033094090634355985</v>
      </c>
      <c r="H47" s="126">
        <f t="shared" si="3"/>
        <v>1699.467336484595</v>
      </c>
      <c r="I47" s="88"/>
    </row>
    <row r="48" spans="1:9" ht="12.75" customHeight="1" outlineLevel="2">
      <c r="A48" s="106" t="s">
        <v>1057</v>
      </c>
      <c r="B48" s="89" t="s">
        <v>1056</v>
      </c>
      <c r="C48" s="89" t="s">
        <v>1054</v>
      </c>
      <c r="D48" s="89">
        <v>403700</v>
      </c>
      <c r="E48" s="89" t="s">
        <v>1098</v>
      </c>
      <c r="F48" s="90">
        <v>158.31</v>
      </c>
      <c r="G48" s="100">
        <f t="shared" si="2"/>
        <v>5.31874173333113E-05</v>
      </c>
      <c r="H48" s="126">
        <f t="shared" si="3"/>
        <v>27.313117459133395</v>
      </c>
      <c r="I48" s="88"/>
    </row>
    <row r="49" spans="1:9" ht="12.75" customHeight="1" outlineLevel="2">
      <c r="A49" s="106" t="s">
        <v>1057</v>
      </c>
      <c r="B49" s="89" t="s">
        <v>1056</v>
      </c>
      <c r="C49" s="89" t="s">
        <v>1054</v>
      </c>
      <c r="D49" s="89">
        <v>403800</v>
      </c>
      <c r="E49" s="89" t="s">
        <v>1099</v>
      </c>
      <c r="F49" s="90">
        <v>9222.49</v>
      </c>
      <c r="G49" s="100">
        <f t="shared" si="2"/>
        <v>0.0030984803517294553</v>
      </c>
      <c r="H49" s="126">
        <f t="shared" si="3"/>
        <v>1591.1499755901907</v>
      </c>
      <c r="I49" s="88"/>
    </row>
    <row r="50" spans="1:9" ht="12.75" customHeight="1" outlineLevel="2">
      <c r="A50" s="106" t="s">
        <v>1057</v>
      </c>
      <c r="B50" s="89" t="s">
        <v>1056</v>
      </c>
      <c r="C50" s="89" t="s">
        <v>1054</v>
      </c>
      <c r="D50" s="89">
        <v>403800</v>
      </c>
      <c r="E50" s="89" t="s">
        <v>1099</v>
      </c>
      <c r="F50" s="90">
        <v>13157.01</v>
      </c>
      <c r="G50" s="100">
        <f t="shared" si="2"/>
        <v>0.004420361200988883</v>
      </c>
      <c r="H50" s="126">
        <f t="shared" si="3"/>
        <v>2269.970055846078</v>
      </c>
      <c r="I50" s="88"/>
    </row>
    <row r="51" spans="1:9" ht="12.75" customHeight="1" outlineLevel="2">
      <c r="A51" s="106" t="s">
        <v>1057</v>
      </c>
      <c r="B51" s="89" t="s">
        <v>1056</v>
      </c>
      <c r="C51" s="89" t="s">
        <v>1054</v>
      </c>
      <c r="D51" s="89">
        <v>403800</v>
      </c>
      <c r="E51" s="89" t="s">
        <v>1099</v>
      </c>
      <c r="F51" s="90">
        <v>8993.51</v>
      </c>
      <c r="G51" s="100">
        <f t="shared" si="2"/>
        <v>0.0030215499315350168</v>
      </c>
      <c r="H51" s="126">
        <f t="shared" si="3"/>
        <v>1551.6442107251012</v>
      </c>
      <c r="I51" s="88"/>
    </row>
    <row r="52" spans="1:9" ht="12.75" customHeight="1" outlineLevel="2">
      <c r="A52" s="106" t="s">
        <v>1057</v>
      </c>
      <c r="B52" s="89" t="s">
        <v>1056</v>
      </c>
      <c r="C52" s="89" t="s">
        <v>1054</v>
      </c>
      <c r="D52" s="89">
        <v>403900</v>
      </c>
      <c r="E52" s="89" t="s">
        <v>1100</v>
      </c>
      <c r="F52" s="90">
        <v>1907.46</v>
      </c>
      <c r="G52" s="100">
        <f t="shared" si="2"/>
        <v>0.0006408494161240475</v>
      </c>
      <c r="H52" s="126">
        <f t="shared" si="3"/>
        <v>329.0927864859995</v>
      </c>
      <c r="I52" s="88"/>
    </row>
    <row r="53" spans="1:9" ht="12.75" customHeight="1" outlineLevel="2">
      <c r="A53" s="106" t="s">
        <v>1057</v>
      </c>
      <c r="B53" s="89" t="s">
        <v>1056</v>
      </c>
      <c r="C53" s="89" t="s">
        <v>1054</v>
      </c>
      <c r="D53" s="89">
        <v>403900</v>
      </c>
      <c r="E53" s="89" t="s">
        <v>1100</v>
      </c>
      <c r="F53" s="90">
        <v>5353.43</v>
      </c>
      <c r="G53" s="100">
        <f t="shared" si="2"/>
        <v>0.0017985921014128526</v>
      </c>
      <c r="H53" s="126">
        <f t="shared" si="3"/>
        <v>923.623664956405</v>
      </c>
      <c r="I53" s="88"/>
    </row>
    <row r="54" spans="1:9" ht="12.75" customHeight="1" outlineLevel="2">
      <c r="A54" s="106" t="s">
        <v>1057</v>
      </c>
      <c r="B54" s="89" t="s">
        <v>1056</v>
      </c>
      <c r="C54" s="89" t="s">
        <v>1054</v>
      </c>
      <c r="D54" s="89">
        <v>403900</v>
      </c>
      <c r="E54" s="89" t="s">
        <v>1100</v>
      </c>
      <c r="F54" s="90">
        <v>1639249.39</v>
      </c>
      <c r="G54" s="100">
        <f t="shared" si="2"/>
        <v>0.5507386862441157</v>
      </c>
      <c r="H54" s="126">
        <f t="shared" si="3"/>
        <v>282818.59095371584</v>
      </c>
      <c r="I54" s="88"/>
    </row>
    <row r="55" spans="1:9" ht="12.75" customHeight="1" outlineLevel="2">
      <c r="A55" s="106" t="s">
        <v>1057</v>
      </c>
      <c r="B55" s="89" t="s">
        <v>1056</v>
      </c>
      <c r="C55" s="89" t="s">
        <v>1054</v>
      </c>
      <c r="D55" s="89">
        <v>409250</v>
      </c>
      <c r="E55" s="89" t="s">
        <v>1101</v>
      </c>
      <c r="F55" s="90">
        <v>1221.33</v>
      </c>
      <c r="G55" s="100">
        <f t="shared" si="2"/>
        <v>0.0004103302912746705</v>
      </c>
      <c r="H55" s="126">
        <f t="shared" si="3"/>
        <v>210.71524064407419</v>
      </c>
      <c r="I55" s="88"/>
    </row>
    <row r="56" spans="1:9" ht="12.75" customHeight="1" outlineLevel="2">
      <c r="A56" s="106" t="s">
        <v>1057</v>
      </c>
      <c r="B56" s="89" t="s">
        <v>1056</v>
      </c>
      <c r="C56" s="89" t="s">
        <v>1054</v>
      </c>
      <c r="D56" s="89">
        <v>409250</v>
      </c>
      <c r="E56" s="89" t="s">
        <v>1101</v>
      </c>
      <c r="F56" s="90">
        <v>16.37</v>
      </c>
      <c r="G56" s="100">
        <f t="shared" si="2"/>
        <v>5.499829585915646E-06</v>
      </c>
      <c r="H56" s="126">
        <f t="shared" si="3"/>
        <v>2.8243050521509296</v>
      </c>
      <c r="I56" s="88"/>
    </row>
    <row r="57" spans="1:9" ht="12.75" customHeight="1" outlineLevel="2">
      <c r="A57" s="106" t="s">
        <v>1057</v>
      </c>
      <c r="B57" s="89" t="s">
        <v>1056</v>
      </c>
      <c r="C57" s="89" t="s">
        <v>1054</v>
      </c>
      <c r="D57" s="89">
        <v>409250</v>
      </c>
      <c r="E57" s="89" t="s">
        <v>1101</v>
      </c>
      <c r="F57" s="90">
        <v>45.74</v>
      </c>
      <c r="G57" s="100">
        <f t="shared" si="2"/>
        <v>1.5367269716541335E-05</v>
      </c>
      <c r="H57" s="126">
        <f t="shared" si="3"/>
        <v>7.891491330811454</v>
      </c>
      <c r="I57" s="88"/>
    </row>
    <row r="58" spans="1:9" ht="12.75" customHeight="1" outlineLevel="2">
      <c r="A58" s="106" t="s">
        <v>1057</v>
      </c>
      <c r="B58" s="89" t="s">
        <v>1056</v>
      </c>
      <c r="C58" s="89" t="s">
        <v>1054</v>
      </c>
      <c r="D58" s="89" t="s">
        <v>1074</v>
      </c>
      <c r="E58" s="89" t="s">
        <v>1102</v>
      </c>
      <c r="F58" s="90">
        <v>2990.02</v>
      </c>
      <c r="G58" s="100">
        <f t="shared" si="2"/>
        <v>0.0010045571446841478</v>
      </c>
      <c r="H58" s="126">
        <f t="shared" si="3"/>
        <v>515.8661326837093</v>
      </c>
      <c r="I58" s="88"/>
    </row>
    <row r="59" spans="1:9" ht="12.75" customHeight="1" outlineLevel="2">
      <c r="A59" s="106" t="s">
        <v>1057</v>
      </c>
      <c r="B59" s="89" t="s">
        <v>1056</v>
      </c>
      <c r="C59" s="89" t="s">
        <v>1054</v>
      </c>
      <c r="D59" s="89" t="s">
        <v>1074</v>
      </c>
      <c r="E59" s="89" t="s">
        <v>1102</v>
      </c>
      <c r="F59" s="90">
        <v>60.64</v>
      </c>
      <c r="G59" s="100">
        <f t="shared" si="2"/>
        <v>2.0373223340862846E-05</v>
      </c>
      <c r="H59" s="126">
        <f t="shared" si="3"/>
        <v>10.462178275041683</v>
      </c>
      <c r="I59" s="88"/>
    </row>
    <row r="60" spans="1:9" ht="12.75" customHeight="1" outlineLevel="2">
      <c r="A60" s="106" t="s">
        <v>1057</v>
      </c>
      <c r="B60" s="89" t="s">
        <v>1056</v>
      </c>
      <c r="C60" s="89" t="s">
        <v>1054</v>
      </c>
      <c r="D60" s="89" t="s">
        <v>1075</v>
      </c>
      <c r="E60" s="89" t="s">
        <v>1103</v>
      </c>
      <c r="F60" s="90">
        <v>627.15</v>
      </c>
      <c r="G60" s="100">
        <f t="shared" si="2"/>
        <v>0.00021070361177806947</v>
      </c>
      <c r="H60" s="126">
        <f t="shared" si="3"/>
        <v>108.20176624657637</v>
      </c>
      <c r="I60" s="88"/>
    </row>
    <row r="61" spans="1:9" ht="12.75" customHeight="1" outlineLevel="2">
      <c r="A61" s="106" t="s">
        <v>1057</v>
      </c>
      <c r="B61" s="89" t="s">
        <v>1056</v>
      </c>
      <c r="C61" s="89" t="s">
        <v>1054</v>
      </c>
      <c r="D61" s="89" t="s">
        <v>1075</v>
      </c>
      <c r="E61" s="89" t="s">
        <v>1103</v>
      </c>
      <c r="F61" s="90">
        <v>42133.34</v>
      </c>
      <c r="G61" s="100">
        <f t="shared" si="2"/>
        <v>0.014155540005219493</v>
      </c>
      <c r="H61" s="126">
        <f t="shared" si="3"/>
        <v>7269.236715088138</v>
      </c>
      <c r="I61" s="88"/>
    </row>
    <row r="62" spans="1:9" ht="12.75" customHeight="1" outlineLevel="2">
      <c r="A62" s="106" t="s">
        <v>1057</v>
      </c>
      <c r="B62" s="89" t="s">
        <v>1056</v>
      </c>
      <c r="C62" s="89" t="s">
        <v>1054</v>
      </c>
      <c r="D62" s="89" t="s">
        <v>1258</v>
      </c>
      <c r="E62" s="89" t="s">
        <v>1257</v>
      </c>
      <c r="F62" s="90">
        <v>147.51</v>
      </c>
      <c r="G62" s="100">
        <f t="shared" si="2"/>
        <v>4.955894088078295E-05</v>
      </c>
      <c r="H62" s="126">
        <f t="shared" si="3"/>
        <v>25.449800747879262</v>
      </c>
      <c r="I62" s="88"/>
    </row>
    <row r="63" spans="1:9" ht="12.75" customHeight="1" outlineLevel="2">
      <c r="A63" s="106" t="s">
        <v>1057</v>
      </c>
      <c r="B63" s="89" t="s">
        <v>1056</v>
      </c>
      <c r="C63" s="89" t="s">
        <v>1054</v>
      </c>
      <c r="D63" s="89" t="s">
        <v>1076</v>
      </c>
      <c r="E63" s="89" t="s">
        <v>1104</v>
      </c>
      <c r="F63" s="90">
        <v>637.47</v>
      </c>
      <c r="G63" s="100">
        <f t="shared" si="2"/>
        <v>0.00021417082261048547</v>
      </c>
      <c r="H63" s="126">
        <f t="shared" si="3"/>
        <v>109.98226888177477</v>
      </c>
      <c r="I63" s="88"/>
    </row>
    <row r="64" spans="1:9" ht="12.75" customHeight="1" outlineLevel="2">
      <c r="A64" s="106" t="s">
        <v>1057</v>
      </c>
      <c r="B64" s="89" t="s">
        <v>1056</v>
      </c>
      <c r="C64" s="89" t="s">
        <v>1054</v>
      </c>
      <c r="D64" s="89" t="s">
        <v>1077</v>
      </c>
      <c r="E64" s="89" t="s">
        <v>1105</v>
      </c>
      <c r="F64" s="90">
        <v>1915.02</v>
      </c>
      <c r="G64" s="100">
        <f t="shared" si="2"/>
        <v>0.0006433893496408173</v>
      </c>
      <c r="H64" s="126">
        <f t="shared" si="3"/>
        <v>330.3971081838774</v>
      </c>
      <c r="I64" s="88"/>
    </row>
    <row r="65" spans="1:9" ht="12.75" customHeight="1" outlineLevel="2">
      <c r="A65" s="106" t="s">
        <v>1057</v>
      </c>
      <c r="B65" s="89" t="s">
        <v>1056</v>
      </c>
      <c r="C65" s="89" t="s">
        <v>1054</v>
      </c>
      <c r="D65" s="89" t="s">
        <v>1077</v>
      </c>
      <c r="E65" s="89" t="s">
        <v>1105</v>
      </c>
      <c r="F65" s="90">
        <v>9524.76</v>
      </c>
      <c r="G65" s="100">
        <f t="shared" si="2"/>
        <v>0.003200034016294802</v>
      </c>
      <c r="H65" s="126">
        <f t="shared" si="3"/>
        <v>1643.3004146930411</v>
      </c>
      <c r="I65" s="88"/>
    </row>
    <row r="66" spans="1:9" ht="12.75" customHeight="1" outlineLevel="2">
      <c r="A66" s="106" t="s">
        <v>1057</v>
      </c>
      <c r="B66" s="89" t="s">
        <v>1056</v>
      </c>
      <c r="C66" s="89" t="s">
        <v>1054</v>
      </c>
      <c r="D66" s="89" t="s">
        <v>1078</v>
      </c>
      <c r="E66" s="89" t="s">
        <v>1106</v>
      </c>
      <c r="F66" s="90">
        <v>513.36</v>
      </c>
      <c r="G66" s="100">
        <f t="shared" si="2"/>
        <v>0.00017247358071018057</v>
      </c>
      <c r="H66" s="126">
        <f t="shared" si="3"/>
        <v>88.56965434161278</v>
      </c>
      <c r="I66" s="88"/>
    </row>
    <row r="67" spans="1:9" ht="12.75" customHeight="1" outlineLevel="2">
      <c r="A67" s="106" t="s">
        <v>1057</v>
      </c>
      <c r="B67" s="89" t="s">
        <v>1056</v>
      </c>
      <c r="C67" s="89" t="s">
        <v>1054</v>
      </c>
      <c r="D67" s="89" t="s">
        <v>1078</v>
      </c>
      <c r="E67" s="89" t="s">
        <v>1106</v>
      </c>
      <c r="F67" s="90">
        <v>146.79</v>
      </c>
      <c r="G67" s="100">
        <f t="shared" si="2"/>
        <v>4.9317042450614396E-05</v>
      </c>
      <c r="H67" s="126">
        <f t="shared" si="3"/>
        <v>25.32557963379566</v>
      </c>
      <c r="I67" s="88"/>
    </row>
    <row r="68" spans="1:9" ht="12.75" customHeight="1" outlineLevel="2">
      <c r="A68" s="106" t="s">
        <v>1057</v>
      </c>
      <c r="B68" s="89" t="s">
        <v>1056</v>
      </c>
      <c r="C68" s="89" t="s">
        <v>1054</v>
      </c>
      <c r="D68" s="89" t="s">
        <v>1078</v>
      </c>
      <c r="E68" s="89" t="s">
        <v>1106</v>
      </c>
      <c r="F68" s="90">
        <v>28336.96</v>
      </c>
      <c r="G68" s="100">
        <f t="shared" si="2"/>
        <v>0.009520369638540515</v>
      </c>
      <c r="H68" s="126">
        <f t="shared" si="3"/>
        <v>4888.956584642566</v>
      </c>
      <c r="I68" s="88"/>
    </row>
    <row r="69" spans="1:9" ht="12.75" customHeight="1" outlineLevel="2">
      <c r="A69" s="106" t="s">
        <v>1057</v>
      </c>
      <c r="B69" s="89" t="s">
        <v>1056</v>
      </c>
      <c r="C69" s="89" t="s">
        <v>1054</v>
      </c>
      <c r="D69" s="89" t="s">
        <v>1079</v>
      </c>
      <c r="E69" s="89" t="s">
        <v>1107</v>
      </c>
      <c r="F69" s="90">
        <v>15.57</v>
      </c>
      <c r="G69" s="100">
        <f t="shared" si="2"/>
        <v>5.231053552395028E-06</v>
      </c>
      <c r="H69" s="126">
        <f t="shared" si="3"/>
        <v>2.686281592058031</v>
      </c>
      <c r="I69" s="88"/>
    </row>
    <row r="70" spans="1:9" ht="12.75" customHeight="1" outlineLevel="2">
      <c r="A70" s="106" t="s">
        <v>1057</v>
      </c>
      <c r="B70" s="89" t="s">
        <v>1056</v>
      </c>
      <c r="C70" s="89" t="s">
        <v>1054</v>
      </c>
      <c r="D70" s="89" t="s">
        <v>1080</v>
      </c>
      <c r="E70" s="89" t="s">
        <v>1108</v>
      </c>
      <c r="F70" s="90">
        <v>158.32</v>
      </c>
      <c r="G70" s="100">
        <f t="shared" si="2"/>
        <v>5.3190777033730305E-05</v>
      </c>
      <c r="H70" s="126">
        <f t="shared" si="3"/>
        <v>27.314842752384553</v>
      </c>
      <c r="I70" s="88"/>
    </row>
    <row r="71" spans="1:9" ht="12.75" customHeight="1" outlineLevel="2">
      <c r="A71" s="106" t="s">
        <v>1057</v>
      </c>
      <c r="B71" s="89" t="s">
        <v>1056</v>
      </c>
      <c r="C71" s="89" t="s">
        <v>1054</v>
      </c>
      <c r="D71" s="89" t="s">
        <v>1081</v>
      </c>
      <c r="E71" s="89" t="s">
        <v>1109</v>
      </c>
      <c r="F71" s="90">
        <v>703.89</v>
      </c>
      <c r="G71" s="100">
        <f t="shared" si="2"/>
        <v>0.00023648595279353475</v>
      </c>
      <c r="H71" s="126">
        <f t="shared" si="3"/>
        <v>121.44166665598763</v>
      </c>
      <c r="I71" s="88"/>
    </row>
    <row r="72" spans="1:9" ht="12.75" customHeight="1" outlineLevel="2">
      <c r="A72" s="106" t="s">
        <v>1057</v>
      </c>
      <c r="B72" s="89" t="s">
        <v>1056</v>
      </c>
      <c r="C72" s="89" t="s">
        <v>1054</v>
      </c>
      <c r="D72" s="89" t="s">
        <v>1082</v>
      </c>
      <c r="E72" s="89" t="s">
        <v>1110</v>
      </c>
      <c r="F72" s="90">
        <v>333.62</v>
      </c>
      <c r="G72" s="100">
        <f t="shared" si="2"/>
        <v>0.00011208632537893573</v>
      </c>
      <c r="H72" s="126">
        <f t="shared" si="3"/>
        <v>57.55923344524088</v>
      </c>
      <c r="I72" s="88"/>
    </row>
    <row r="73" spans="1:9" ht="12.75" customHeight="1" outlineLevel="2">
      <c r="A73" s="106" t="s">
        <v>1057</v>
      </c>
      <c r="B73" s="89" t="s">
        <v>1056</v>
      </c>
      <c r="C73" s="89" t="s">
        <v>1054</v>
      </c>
      <c r="D73" s="89" t="s">
        <v>1083</v>
      </c>
      <c r="E73" s="89" t="s">
        <v>1111</v>
      </c>
      <c r="F73" s="90">
        <v>47.46</v>
      </c>
      <c r="G73" s="100">
        <f t="shared" si="2"/>
        <v>1.5945138188610664E-05</v>
      </c>
      <c r="H73" s="126">
        <f t="shared" si="3"/>
        <v>8.188241770011185</v>
      </c>
      <c r="I73" s="88"/>
    </row>
    <row r="74" spans="1:9" ht="12.75" customHeight="1" outlineLevel="2">
      <c r="A74" s="106" t="s">
        <v>1057</v>
      </c>
      <c r="B74" s="89" t="s">
        <v>1056</v>
      </c>
      <c r="C74" s="89" t="s">
        <v>1054</v>
      </c>
      <c r="D74" s="89" t="s">
        <v>1084</v>
      </c>
      <c r="E74" s="89" t="s">
        <v>1112</v>
      </c>
      <c r="F74" s="90">
        <v>58.75</v>
      </c>
      <c r="G74" s="100">
        <f t="shared" si="2"/>
        <v>1.9738239961670387E-05</v>
      </c>
      <c r="H74" s="126">
        <f t="shared" si="3"/>
        <v>10.136097850572211</v>
      </c>
      <c r="I74" s="88"/>
    </row>
    <row r="75" spans="1:9" ht="12.75" customHeight="1" outlineLevel="2">
      <c r="A75" s="106" t="s">
        <v>1057</v>
      </c>
      <c r="B75" s="89" t="s">
        <v>1056</v>
      </c>
      <c r="C75" s="89" t="s">
        <v>1054</v>
      </c>
      <c r="D75" s="89" t="s">
        <v>1085</v>
      </c>
      <c r="E75" s="89"/>
      <c r="F75" s="90">
        <v>439.44</v>
      </c>
      <c r="G75" s="100">
        <f t="shared" si="2"/>
        <v>0.00014763867521287548</v>
      </c>
      <c r="H75" s="126">
        <f t="shared" si="3"/>
        <v>75.81628662902898</v>
      </c>
      <c r="I75" s="88"/>
    </row>
    <row r="76" spans="1:9" ht="12.75" customHeight="1" outlineLevel="2">
      <c r="A76" s="106" t="s">
        <v>1057</v>
      </c>
      <c r="B76" s="89" t="s">
        <v>1056</v>
      </c>
      <c r="C76" s="89" t="s">
        <v>1054</v>
      </c>
      <c r="D76" s="89" t="s">
        <v>1085</v>
      </c>
      <c r="E76" s="89"/>
      <c r="F76" s="90">
        <v>158.31</v>
      </c>
      <c r="G76" s="100">
        <f t="shared" si="2"/>
        <v>5.31874173333113E-05</v>
      </c>
      <c r="H76" s="126">
        <f t="shared" si="3"/>
        <v>27.313117459133395</v>
      </c>
      <c r="I76" s="88"/>
    </row>
    <row r="77" spans="1:9" ht="12.75" customHeight="1" outlineLevel="2">
      <c r="A77" s="106" t="s">
        <v>1057</v>
      </c>
      <c r="B77" s="89" t="s">
        <v>1056</v>
      </c>
      <c r="C77" s="89" t="s">
        <v>1054</v>
      </c>
      <c r="D77" s="89" t="s">
        <v>1086</v>
      </c>
      <c r="E77" s="89" t="s">
        <v>1113</v>
      </c>
      <c r="F77" s="90">
        <v>931.21</v>
      </c>
      <c r="G77" s="100">
        <f t="shared" si="2"/>
        <v>0.0003128586627184184</v>
      </c>
      <c r="H77" s="126">
        <f t="shared" si="3"/>
        <v>160.66103284138467</v>
      </c>
      <c r="I77" s="88"/>
    </row>
    <row r="78" spans="1:9" ht="12.75" customHeight="1" outlineLevel="2">
      <c r="A78" s="106" t="s">
        <v>1057</v>
      </c>
      <c r="B78" s="89" t="s">
        <v>1056</v>
      </c>
      <c r="C78" s="89" t="s">
        <v>1054</v>
      </c>
      <c r="D78" s="89" t="s">
        <v>1086</v>
      </c>
      <c r="E78" s="89" t="s">
        <v>1113</v>
      </c>
      <c r="F78" s="90">
        <v>22396.07</v>
      </c>
      <c r="G78" s="100">
        <f t="shared" si="2"/>
        <v>0.0075244085763126346</v>
      </c>
      <c r="H78" s="126">
        <f t="shared" si="3"/>
        <v>3863.9788423534433</v>
      </c>
      <c r="I78" s="88"/>
    </row>
    <row r="79" spans="1:9" ht="12.75" customHeight="1" outlineLevel="2">
      <c r="A79" s="106" t="s">
        <v>1057</v>
      </c>
      <c r="B79" s="89" t="s">
        <v>1056</v>
      </c>
      <c r="C79" s="89" t="s">
        <v>1054</v>
      </c>
      <c r="D79" s="89" t="s">
        <v>1269</v>
      </c>
      <c r="E79" s="89" t="s">
        <v>1268</v>
      </c>
      <c r="F79" s="90">
        <v>1858.99</v>
      </c>
      <c r="G79" s="100">
        <f t="shared" si="2"/>
        <v>0.0006245649481931171</v>
      </c>
      <c r="H79" s="126">
        <f t="shared" si="3"/>
        <v>320.73029009762104</v>
      </c>
      <c r="I79" s="88"/>
    </row>
    <row r="80" spans="1:9" ht="12.75" customHeight="1" outlineLevel="2">
      <c r="A80" s="106" t="s">
        <v>1057</v>
      </c>
      <c r="B80" s="89" t="s">
        <v>1056</v>
      </c>
      <c r="C80" s="89" t="s">
        <v>1054</v>
      </c>
      <c r="D80" s="89" t="s">
        <v>1087</v>
      </c>
      <c r="E80" s="89" t="s">
        <v>1114</v>
      </c>
      <c r="F80" s="90">
        <v>175.09</v>
      </c>
      <c r="G80" s="100">
        <f t="shared" si="2"/>
        <v>5.882499463640626E-05</v>
      </c>
      <c r="H80" s="126">
        <f t="shared" si="3"/>
        <v>30.208159534581934</v>
      </c>
      <c r="I80" s="88"/>
    </row>
    <row r="81" spans="1:9" ht="12.75" customHeight="1" outlineLevel="2">
      <c r="A81" s="106" t="s">
        <v>1057</v>
      </c>
      <c r="B81" s="89" t="s">
        <v>1056</v>
      </c>
      <c r="C81" s="89" t="s">
        <v>1054</v>
      </c>
      <c r="D81" s="89" t="s">
        <v>1088</v>
      </c>
      <c r="E81" s="89" t="s">
        <v>1115</v>
      </c>
      <c r="F81" s="90">
        <v>504.92</v>
      </c>
      <c r="G81" s="100">
        <f>F81/$F$313</f>
        <v>0.00016963799355653806</v>
      </c>
      <c r="H81" s="126">
        <f t="shared" si="3"/>
        <v>87.1135068376327</v>
      </c>
      <c r="I81" s="88"/>
    </row>
    <row r="82" spans="1:9" ht="12.75" customHeight="1" outlineLevel="1">
      <c r="A82" s="106"/>
      <c r="B82" s="95" t="s">
        <v>1281</v>
      </c>
      <c r="C82" s="89"/>
      <c r="D82" s="89"/>
      <c r="E82" s="89"/>
      <c r="F82" s="96">
        <f>SUBTOTAL(9,F21:F81)</f>
        <v>1880646.3000000003</v>
      </c>
      <c r="G82" s="150">
        <f>SUBTOTAL(9,G21:G81)</f>
        <v>0.6318408162115324</v>
      </c>
      <c r="H82" s="127">
        <f>SUBTOTAL(9,H21:H81)</f>
        <v>324466.63692113326</v>
      </c>
      <c r="I82" s="88"/>
    </row>
    <row r="83" spans="1:9" ht="12.75" customHeight="1" outlineLevel="2">
      <c r="A83" s="106" t="s">
        <v>1057</v>
      </c>
      <c r="B83" s="89" t="s">
        <v>1117</v>
      </c>
      <c r="C83" s="89" t="s">
        <v>1116</v>
      </c>
      <c r="D83" s="89">
        <v>401646</v>
      </c>
      <c r="E83" s="89" t="s">
        <v>1133</v>
      </c>
      <c r="F83" s="90">
        <v>60.99</v>
      </c>
      <c r="G83" s="100">
        <f aca="true" t="shared" si="4" ref="G83:G146">F83/$F$313</f>
        <v>2.0490812855528115E-05</v>
      </c>
      <c r="H83" s="126">
        <f aca="true" t="shared" si="5" ref="H83:H146">G83*$H$313</f>
        <v>10.522563538832326</v>
      </c>
      <c r="I83" s="88"/>
    </row>
    <row r="84" spans="1:9" ht="12.75" customHeight="1" outlineLevel="2">
      <c r="A84" s="106" t="s">
        <v>1057</v>
      </c>
      <c r="B84" s="89" t="s">
        <v>1117</v>
      </c>
      <c r="C84" s="89" t="s">
        <v>1116</v>
      </c>
      <c r="D84" s="89">
        <v>401661</v>
      </c>
      <c r="E84" s="89" t="s">
        <v>1134</v>
      </c>
      <c r="F84" s="90">
        <v>30.18</v>
      </c>
      <c r="G84" s="100">
        <f t="shared" si="4"/>
        <v>1.0139575864565315E-05</v>
      </c>
      <c r="H84" s="126">
        <f t="shared" si="5"/>
        <v>5.206935032004584</v>
      </c>
      <c r="I84" s="88"/>
    </row>
    <row r="85" spans="1:9" ht="12.75" customHeight="1" outlineLevel="2">
      <c r="A85" s="106" t="s">
        <v>1057</v>
      </c>
      <c r="B85" s="89" t="s">
        <v>1117</v>
      </c>
      <c r="C85" s="89" t="s">
        <v>1116</v>
      </c>
      <c r="D85" s="89">
        <v>404001</v>
      </c>
      <c r="E85" s="89" t="s">
        <v>1135</v>
      </c>
      <c r="F85" s="90">
        <v>71.13</v>
      </c>
      <c r="G85" s="100">
        <f t="shared" si="4"/>
        <v>2.3897549080401946E-05</v>
      </c>
      <c r="H85" s="126">
        <f t="shared" si="5"/>
        <v>12.27201089550981</v>
      </c>
      <c r="I85" s="88"/>
    </row>
    <row r="86" spans="1:9" ht="12.75" customHeight="1" outlineLevel="2">
      <c r="A86" s="106" t="s">
        <v>1057</v>
      </c>
      <c r="B86" s="89" t="s">
        <v>1117</v>
      </c>
      <c r="C86" s="89" t="s">
        <v>1116</v>
      </c>
      <c r="D86" s="89">
        <v>404002</v>
      </c>
      <c r="E86" s="89" t="s">
        <v>1136</v>
      </c>
      <c r="F86" s="90">
        <v>400.21</v>
      </c>
      <c r="G86" s="100">
        <f t="shared" si="4"/>
        <v>0.00013445857046910816</v>
      </c>
      <c r="H86" s="126">
        <f t="shared" si="5"/>
        <v>69.04796120472348</v>
      </c>
      <c r="I86" s="88"/>
    </row>
    <row r="87" spans="1:9" ht="12.75" customHeight="1" outlineLevel="2">
      <c r="A87" s="106" t="s">
        <v>1057</v>
      </c>
      <c r="B87" s="89" t="s">
        <v>1117</v>
      </c>
      <c r="C87" s="89" t="s">
        <v>1116</v>
      </c>
      <c r="D87" s="89">
        <v>404415</v>
      </c>
      <c r="E87" s="89" t="s">
        <v>1137</v>
      </c>
      <c r="F87" s="90">
        <v>1795.97</v>
      </c>
      <c r="G87" s="100">
        <f t="shared" si="4"/>
        <v>0.0006033921161525304</v>
      </c>
      <c r="H87" s="126">
        <f t="shared" si="5"/>
        <v>309.857492028803</v>
      </c>
      <c r="I87" s="88"/>
    </row>
    <row r="88" spans="1:9" ht="12.75" customHeight="1" outlineLevel="2">
      <c r="A88" s="106" t="s">
        <v>1057</v>
      </c>
      <c r="B88" s="89" t="s">
        <v>1117</v>
      </c>
      <c r="C88" s="89" t="s">
        <v>1116</v>
      </c>
      <c r="D88" s="89">
        <v>404415</v>
      </c>
      <c r="E88" s="89" t="s">
        <v>1137</v>
      </c>
      <c r="F88" s="90">
        <v>11210.6</v>
      </c>
      <c r="G88" s="100">
        <f t="shared" si="4"/>
        <v>0.0037664257517328005</v>
      </c>
      <c r="H88" s="126">
        <f t="shared" si="5"/>
        <v>1934.1572521468058</v>
      </c>
      <c r="I88" s="88"/>
    </row>
    <row r="89" spans="1:9" ht="12.75" customHeight="1" outlineLevel="2">
      <c r="A89" s="106" t="s">
        <v>1057</v>
      </c>
      <c r="B89" s="89" t="s">
        <v>1117</v>
      </c>
      <c r="C89" s="89" t="s">
        <v>1116</v>
      </c>
      <c r="D89" s="89">
        <v>404420</v>
      </c>
      <c r="E89" s="89" t="s">
        <v>1138</v>
      </c>
      <c r="F89" s="90">
        <v>1932.3</v>
      </c>
      <c r="G89" s="100">
        <f t="shared" si="4"/>
        <v>0.0006491949119648627</v>
      </c>
      <c r="H89" s="126">
        <f t="shared" si="5"/>
        <v>333.378414921884</v>
      </c>
      <c r="I89" s="88"/>
    </row>
    <row r="90" spans="1:9" ht="12.75" customHeight="1" outlineLevel="2">
      <c r="A90" s="106" t="s">
        <v>1057</v>
      </c>
      <c r="B90" s="89" t="s">
        <v>1117</v>
      </c>
      <c r="C90" s="89" t="s">
        <v>1116</v>
      </c>
      <c r="D90" s="89">
        <v>404420</v>
      </c>
      <c r="E90" s="89" t="s">
        <v>1138</v>
      </c>
      <c r="F90" s="90">
        <v>16559.15</v>
      </c>
      <c r="G90" s="100">
        <f t="shared" si="4"/>
        <v>0.0055633783193411775</v>
      </c>
      <c r="H90" s="126">
        <f t="shared" si="5"/>
        <v>2856.938973996644</v>
      </c>
      <c r="I90" s="88"/>
    </row>
    <row r="91" spans="1:9" ht="12.75" customHeight="1" outlineLevel="2">
      <c r="A91" s="106" t="s">
        <v>1057</v>
      </c>
      <c r="B91" s="89" t="s">
        <v>1117</v>
      </c>
      <c r="C91" s="89" t="s">
        <v>1116</v>
      </c>
      <c r="D91" s="89">
        <v>404420</v>
      </c>
      <c r="E91" s="89" t="s">
        <v>1138</v>
      </c>
      <c r="F91" s="90">
        <v>0</v>
      </c>
      <c r="G91" s="100">
        <f t="shared" si="4"/>
        <v>0</v>
      </c>
      <c r="H91" s="126">
        <f t="shared" si="5"/>
        <v>0</v>
      </c>
      <c r="I91" s="88"/>
    </row>
    <row r="92" spans="1:9" ht="12.75" customHeight="1" outlineLevel="2">
      <c r="A92" s="106" t="s">
        <v>1057</v>
      </c>
      <c r="B92" s="89" t="s">
        <v>1117</v>
      </c>
      <c r="C92" s="89" t="s">
        <v>1116</v>
      </c>
      <c r="D92" s="89">
        <v>404435</v>
      </c>
      <c r="E92" s="89" t="s">
        <v>1139</v>
      </c>
      <c r="F92" s="90">
        <v>1669.02</v>
      </c>
      <c r="G92" s="100">
        <f t="shared" si="4"/>
        <v>0.0005607407193332273</v>
      </c>
      <c r="H92" s="126">
        <f t="shared" si="5"/>
        <v>287.9548942053112</v>
      </c>
      <c r="I92" s="88"/>
    </row>
    <row r="93" spans="1:9" ht="12.75" customHeight="1" outlineLevel="2">
      <c r="A93" s="106" t="s">
        <v>1057</v>
      </c>
      <c r="B93" s="89" t="s">
        <v>1117</v>
      </c>
      <c r="C93" s="89" t="s">
        <v>1116</v>
      </c>
      <c r="D93" s="89">
        <v>404435</v>
      </c>
      <c r="E93" s="89" t="s">
        <v>1139</v>
      </c>
      <c r="F93" s="90">
        <v>12646.05</v>
      </c>
      <c r="G93" s="100">
        <f t="shared" si="4"/>
        <v>0.004248693948379264</v>
      </c>
      <c r="H93" s="126">
        <f t="shared" si="5"/>
        <v>2181.814471884744</v>
      </c>
      <c r="I93" s="88"/>
    </row>
    <row r="94" spans="1:9" ht="12.75" customHeight="1" outlineLevel="2">
      <c r="A94" s="106" t="s">
        <v>1057</v>
      </c>
      <c r="B94" s="89" t="s">
        <v>1117</v>
      </c>
      <c r="C94" s="89" t="s">
        <v>1116</v>
      </c>
      <c r="D94" s="89">
        <v>404503</v>
      </c>
      <c r="E94" s="89" t="s">
        <v>1140</v>
      </c>
      <c r="F94" s="90">
        <v>575.63</v>
      </c>
      <c r="G94" s="100">
        <f t="shared" si="4"/>
        <v>0.00019339443521934168</v>
      </c>
      <c r="H94" s="126">
        <f t="shared" si="5"/>
        <v>99.31305541659374</v>
      </c>
      <c r="I94" s="88"/>
    </row>
    <row r="95" spans="1:9" ht="12.75" customHeight="1" outlineLevel="2">
      <c r="A95" s="106" t="s">
        <v>1057</v>
      </c>
      <c r="B95" s="89" t="s">
        <v>1117</v>
      </c>
      <c r="C95" s="89" t="s">
        <v>1116</v>
      </c>
      <c r="D95" s="89">
        <v>404505</v>
      </c>
      <c r="E95" s="89" t="s">
        <v>1141</v>
      </c>
      <c r="F95" s="90">
        <v>584.55</v>
      </c>
      <c r="G95" s="100">
        <f t="shared" si="4"/>
        <v>0.00019639128799309654</v>
      </c>
      <c r="H95" s="126">
        <f t="shared" si="5"/>
        <v>100.85201699662954</v>
      </c>
      <c r="I95" s="88"/>
    </row>
    <row r="96" spans="1:9" ht="12.75" customHeight="1" outlineLevel="2">
      <c r="A96" s="106" t="s">
        <v>1057</v>
      </c>
      <c r="B96" s="89" t="s">
        <v>1117</v>
      </c>
      <c r="C96" s="89" t="s">
        <v>1116</v>
      </c>
      <c r="D96" s="89">
        <v>404505</v>
      </c>
      <c r="E96" s="89" t="s">
        <v>1141</v>
      </c>
      <c r="F96" s="90">
        <v>3105.3</v>
      </c>
      <c r="G96" s="100">
        <f t="shared" si="4"/>
        <v>0.0010432877711144689</v>
      </c>
      <c r="H96" s="126">
        <f t="shared" si="5"/>
        <v>535.7553132830959</v>
      </c>
      <c r="I96" s="88"/>
    </row>
    <row r="97" spans="1:9" ht="12.75" customHeight="1" outlineLevel="2">
      <c r="A97" s="106" t="s">
        <v>1057</v>
      </c>
      <c r="B97" s="89" t="s">
        <v>1117</v>
      </c>
      <c r="C97" s="89" t="s">
        <v>1116</v>
      </c>
      <c r="D97" s="89">
        <v>404505</v>
      </c>
      <c r="E97" s="89" t="s">
        <v>1141</v>
      </c>
      <c r="F97" s="90">
        <v>48.34</v>
      </c>
      <c r="G97" s="100">
        <f t="shared" si="4"/>
        <v>1.6240791825483346E-05</v>
      </c>
      <c r="H97" s="126">
        <f t="shared" si="5"/>
        <v>8.340067576113375</v>
      </c>
      <c r="I97" s="88"/>
    </row>
    <row r="98" spans="1:9" ht="12.75" customHeight="1" outlineLevel="2">
      <c r="A98" s="106" t="s">
        <v>1057</v>
      </c>
      <c r="B98" s="89" t="s">
        <v>1117</v>
      </c>
      <c r="C98" s="89" t="s">
        <v>1116</v>
      </c>
      <c r="D98" s="89">
        <v>404515</v>
      </c>
      <c r="E98" s="89" t="s">
        <v>1142</v>
      </c>
      <c r="F98" s="90">
        <v>1723.07</v>
      </c>
      <c r="G98" s="100">
        <f t="shared" si="4"/>
        <v>0.0005788999000979641</v>
      </c>
      <c r="H98" s="126">
        <f t="shared" si="5"/>
        <v>297.2801042278376</v>
      </c>
      <c r="I98" s="88"/>
    </row>
    <row r="99" spans="1:9" ht="12.75" customHeight="1" outlineLevel="2">
      <c r="A99" s="106" t="s">
        <v>1057</v>
      </c>
      <c r="B99" s="89" t="s">
        <v>1117</v>
      </c>
      <c r="C99" s="89" t="s">
        <v>1116</v>
      </c>
      <c r="D99" s="89">
        <v>404515</v>
      </c>
      <c r="E99" s="89" t="s">
        <v>1142</v>
      </c>
      <c r="F99" s="90">
        <v>8624.79</v>
      </c>
      <c r="G99" s="100">
        <f t="shared" si="4"/>
        <v>0.002897671057685364</v>
      </c>
      <c r="H99" s="126">
        <f t="shared" si="5"/>
        <v>1488.0291979682845</v>
      </c>
      <c r="I99" s="88"/>
    </row>
    <row r="100" spans="1:9" ht="12.75" customHeight="1" outlineLevel="2">
      <c r="A100" s="106" t="s">
        <v>1057</v>
      </c>
      <c r="B100" s="89" t="s">
        <v>1117</v>
      </c>
      <c r="C100" s="89" t="s">
        <v>1116</v>
      </c>
      <c r="D100" s="89">
        <v>404515</v>
      </c>
      <c r="E100" s="89" t="s">
        <v>1142</v>
      </c>
      <c r="F100" s="90">
        <v>66.57</v>
      </c>
      <c r="G100" s="100">
        <f t="shared" si="4"/>
        <v>2.2365525689334423E-05</v>
      </c>
      <c r="H100" s="126">
        <f t="shared" si="5"/>
        <v>11.48527717298029</v>
      </c>
      <c r="I100" s="88"/>
    </row>
    <row r="101" spans="1:9" ht="12.75" customHeight="1" outlineLevel="2">
      <c r="A101" s="106" t="s">
        <v>1057</v>
      </c>
      <c r="B101" s="89" t="s">
        <v>1117</v>
      </c>
      <c r="C101" s="89" t="s">
        <v>1116</v>
      </c>
      <c r="D101" s="89">
        <v>404520</v>
      </c>
      <c r="E101" s="89" t="s">
        <v>1143</v>
      </c>
      <c r="F101" s="90">
        <v>1015.53</v>
      </c>
      <c r="G101" s="100">
        <f t="shared" si="4"/>
        <v>0.0003411876566514915</v>
      </c>
      <c r="H101" s="126">
        <f t="shared" si="5"/>
        <v>175.20870553517614</v>
      </c>
      <c r="I101" s="88"/>
    </row>
    <row r="102" spans="1:9" ht="12.75" customHeight="1" outlineLevel="2">
      <c r="A102" s="106" t="s">
        <v>1057</v>
      </c>
      <c r="B102" s="89" t="s">
        <v>1117</v>
      </c>
      <c r="C102" s="89" t="s">
        <v>1116</v>
      </c>
      <c r="D102" s="89">
        <v>404520</v>
      </c>
      <c r="E102" s="89" t="s">
        <v>1143</v>
      </c>
      <c r="F102" s="90">
        <v>1451.41</v>
      </c>
      <c r="G102" s="100">
        <f t="shared" si="4"/>
        <v>0.0004876302785152003</v>
      </c>
      <c r="H102" s="126">
        <f t="shared" si="5"/>
        <v>250.41078776679174</v>
      </c>
      <c r="I102" s="88"/>
    </row>
    <row r="103" spans="1:9" ht="12.75" customHeight="1" outlineLevel="2">
      <c r="A103" s="106" t="s">
        <v>1057</v>
      </c>
      <c r="B103" s="89" t="s">
        <v>1117</v>
      </c>
      <c r="C103" s="89" t="s">
        <v>1116</v>
      </c>
      <c r="D103" s="89">
        <v>404520</v>
      </c>
      <c r="E103" s="89" t="s">
        <v>1143</v>
      </c>
      <c r="F103" s="90">
        <v>22.19</v>
      </c>
      <c r="G103" s="100">
        <f t="shared" si="4"/>
        <v>7.455175229778142E-06</v>
      </c>
      <c r="H103" s="126">
        <f t="shared" si="5"/>
        <v>3.8284257243267636</v>
      </c>
      <c r="I103" s="88"/>
    </row>
    <row r="104" spans="1:9" ht="12.75" customHeight="1" outlineLevel="2">
      <c r="A104" s="106" t="s">
        <v>1057</v>
      </c>
      <c r="B104" s="89" t="s">
        <v>1117</v>
      </c>
      <c r="C104" s="89" t="s">
        <v>1116</v>
      </c>
      <c r="D104" s="89">
        <v>404525</v>
      </c>
      <c r="E104" s="89" t="s">
        <v>1144</v>
      </c>
      <c r="F104" s="90">
        <v>704.6</v>
      </c>
      <c r="G104" s="100">
        <f t="shared" si="4"/>
        <v>0.00023672449152328432</v>
      </c>
      <c r="H104" s="126">
        <f t="shared" si="5"/>
        <v>121.56416247682009</v>
      </c>
      <c r="I104" s="88"/>
    </row>
    <row r="105" spans="1:9" ht="12.75" customHeight="1" outlineLevel="2">
      <c r="A105" s="106" t="s">
        <v>1057</v>
      </c>
      <c r="B105" s="89" t="s">
        <v>1117</v>
      </c>
      <c r="C105" s="89" t="s">
        <v>1116</v>
      </c>
      <c r="D105" s="89">
        <v>404525</v>
      </c>
      <c r="E105" s="89" t="s">
        <v>1144</v>
      </c>
      <c r="F105" s="90">
        <v>808.94</v>
      </c>
      <c r="G105" s="100">
        <f t="shared" si="4"/>
        <v>0.00027177960569521093</v>
      </c>
      <c r="H105" s="126">
        <f t="shared" si="5"/>
        <v>139.56587225943633</v>
      </c>
      <c r="I105" s="88"/>
    </row>
    <row r="106" spans="1:9" ht="12.75" customHeight="1" outlineLevel="2">
      <c r="A106" s="106" t="s">
        <v>1057</v>
      </c>
      <c r="B106" s="89" t="s">
        <v>1117</v>
      </c>
      <c r="C106" s="89" t="s">
        <v>1116</v>
      </c>
      <c r="D106" s="89">
        <v>404525</v>
      </c>
      <c r="E106" s="89" t="s">
        <v>1144</v>
      </c>
      <c r="F106" s="90">
        <v>0</v>
      </c>
      <c r="G106" s="100">
        <f t="shared" si="4"/>
        <v>0</v>
      </c>
      <c r="H106" s="126">
        <f t="shared" si="5"/>
        <v>0</v>
      </c>
      <c r="I106" s="88"/>
    </row>
    <row r="107" spans="1:9" ht="12.75" customHeight="1" outlineLevel="2">
      <c r="A107" s="106" t="s">
        <v>1057</v>
      </c>
      <c r="B107" s="89" t="s">
        <v>1117</v>
      </c>
      <c r="C107" s="89" t="s">
        <v>1116</v>
      </c>
      <c r="D107" s="89">
        <v>404530</v>
      </c>
      <c r="E107" s="89" t="s">
        <v>1145</v>
      </c>
      <c r="F107" s="90">
        <v>781.53</v>
      </c>
      <c r="G107" s="100">
        <f t="shared" si="4"/>
        <v>0.0002625706668467107</v>
      </c>
      <c r="H107" s="126">
        <f t="shared" si="5"/>
        <v>134.8368434580034</v>
      </c>
      <c r="I107" s="88"/>
    </row>
    <row r="108" spans="1:9" ht="12.75" customHeight="1" outlineLevel="2">
      <c r="A108" s="106" t="s">
        <v>1057</v>
      </c>
      <c r="B108" s="89" t="s">
        <v>1117</v>
      </c>
      <c r="C108" s="89" t="s">
        <v>1116</v>
      </c>
      <c r="D108" s="89">
        <v>404530</v>
      </c>
      <c r="E108" s="89" t="s">
        <v>1145</v>
      </c>
      <c r="F108" s="90">
        <v>7670.86</v>
      </c>
      <c r="G108" s="100">
        <f t="shared" si="4"/>
        <v>0.00257717915561496</v>
      </c>
      <c r="H108" s="126">
        <f t="shared" si="5"/>
        <v>1323.4482988602613</v>
      </c>
      <c r="I108" s="88"/>
    </row>
    <row r="109" spans="1:9" ht="12.75" customHeight="1" outlineLevel="2">
      <c r="A109" s="106" t="s">
        <v>1057</v>
      </c>
      <c r="B109" s="89" t="s">
        <v>1117</v>
      </c>
      <c r="C109" s="89" t="s">
        <v>1116</v>
      </c>
      <c r="D109" s="89">
        <v>404530</v>
      </c>
      <c r="E109" s="89" t="s">
        <v>1145</v>
      </c>
      <c r="F109" s="90">
        <v>44.38</v>
      </c>
      <c r="G109" s="100">
        <f t="shared" si="4"/>
        <v>1.4910350459556284E-05</v>
      </c>
      <c r="H109" s="126">
        <f t="shared" si="5"/>
        <v>7.656851448653527</v>
      </c>
      <c r="I109" s="88"/>
    </row>
    <row r="110" spans="1:9" ht="12.75" customHeight="1" outlineLevel="2">
      <c r="A110" s="106" t="s">
        <v>1057</v>
      </c>
      <c r="B110" s="89" t="s">
        <v>1117</v>
      </c>
      <c r="C110" s="89" t="s">
        <v>1116</v>
      </c>
      <c r="D110" s="89">
        <v>404535</v>
      </c>
      <c r="E110" s="89" t="s">
        <v>1146</v>
      </c>
      <c r="F110" s="90">
        <v>1214.24</v>
      </c>
      <c r="G110" s="100">
        <f t="shared" si="4"/>
        <v>0.000407948263677594</v>
      </c>
      <c r="H110" s="126">
        <f t="shared" si="5"/>
        <v>209.49200772900087</v>
      </c>
      <c r="I110" s="88"/>
    </row>
    <row r="111" spans="1:9" ht="12.75" customHeight="1" outlineLevel="2">
      <c r="A111" s="106" t="s">
        <v>1057</v>
      </c>
      <c r="B111" s="89" t="s">
        <v>1117</v>
      </c>
      <c r="C111" s="89" t="s">
        <v>1116</v>
      </c>
      <c r="D111" s="89">
        <v>404535</v>
      </c>
      <c r="E111" s="89" t="s">
        <v>1146</v>
      </c>
      <c r="F111" s="90">
        <v>10498.3</v>
      </c>
      <c r="G111" s="100">
        <f t="shared" si="4"/>
        <v>0.0035271142908868797</v>
      </c>
      <c r="H111" s="126">
        <f t="shared" si="5"/>
        <v>1811.2646138665912</v>
      </c>
      <c r="I111" s="88"/>
    </row>
    <row r="112" spans="1:9" ht="12.75" customHeight="1" outlineLevel="2">
      <c r="A112" s="106" t="s">
        <v>1057</v>
      </c>
      <c r="B112" s="89" t="s">
        <v>1117</v>
      </c>
      <c r="C112" s="89" t="s">
        <v>1116</v>
      </c>
      <c r="D112" s="89">
        <v>404535</v>
      </c>
      <c r="E112" s="89" t="s">
        <v>1146</v>
      </c>
      <c r="F112" s="90">
        <v>461.42</v>
      </c>
      <c r="G112" s="100">
        <f t="shared" si="4"/>
        <v>0.00015502329673385446</v>
      </c>
      <c r="H112" s="126">
        <f t="shared" si="5"/>
        <v>79.60848119508137</v>
      </c>
      <c r="I112" s="88"/>
    </row>
    <row r="113" spans="1:9" ht="12.75" customHeight="1" outlineLevel="2">
      <c r="A113" s="106" t="s">
        <v>1057</v>
      </c>
      <c r="B113" s="89" t="s">
        <v>1117</v>
      </c>
      <c r="C113" s="89" t="s">
        <v>1116</v>
      </c>
      <c r="D113" s="89">
        <v>404550</v>
      </c>
      <c r="E113" s="89" t="s">
        <v>1147</v>
      </c>
      <c r="F113" s="90">
        <v>521.5</v>
      </c>
      <c r="G113" s="100">
        <f t="shared" si="4"/>
        <v>0.00017520837685125286</v>
      </c>
      <c r="H113" s="126">
        <f t="shared" si="5"/>
        <v>89.97404304805801</v>
      </c>
      <c r="I113" s="88"/>
    </row>
    <row r="114" spans="1:9" ht="12.75" customHeight="1" outlineLevel="2">
      <c r="A114" s="106" t="s">
        <v>1057</v>
      </c>
      <c r="B114" s="89" t="s">
        <v>1117</v>
      </c>
      <c r="C114" s="89" t="s">
        <v>1116</v>
      </c>
      <c r="D114" s="89">
        <v>404550</v>
      </c>
      <c r="E114" s="89" t="s">
        <v>1147</v>
      </c>
      <c r="F114" s="90">
        <v>2068.51</v>
      </c>
      <c r="G114" s="100">
        <f t="shared" si="4"/>
        <v>0.000694957391372167</v>
      </c>
      <c r="H114" s="126">
        <f t="shared" si="5"/>
        <v>356.8786342959511</v>
      </c>
      <c r="I114" s="88"/>
    </row>
    <row r="115" spans="1:9" ht="12.75" customHeight="1" outlineLevel="2">
      <c r="A115" s="106" t="s">
        <v>1057</v>
      </c>
      <c r="B115" s="89" t="s">
        <v>1117</v>
      </c>
      <c r="C115" s="89" t="s">
        <v>1116</v>
      </c>
      <c r="D115" s="89">
        <v>404550</v>
      </c>
      <c r="E115" s="89" t="s">
        <v>1147</v>
      </c>
      <c r="F115" s="90">
        <v>22.19</v>
      </c>
      <c r="G115" s="100">
        <f t="shared" si="4"/>
        <v>7.455175229778142E-06</v>
      </c>
      <c r="H115" s="126">
        <f t="shared" si="5"/>
        <v>3.8284257243267636</v>
      </c>
      <c r="I115" s="88"/>
    </row>
    <row r="116" spans="1:9" ht="12.75" customHeight="1" outlineLevel="2">
      <c r="A116" s="106" t="s">
        <v>1057</v>
      </c>
      <c r="B116" s="89" t="s">
        <v>1117</v>
      </c>
      <c r="C116" s="89" t="s">
        <v>1116</v>
      </c>
      <c r="D116" s="89">
        <v>404555</v>
      </c>
      <c r="E116" s="89" t="s">
        <v>1148</v>
      </c>
      <c r="F116" s="90">
        <v>1046.62</v>
      </c>
      <c r="G116" s="100">
        <f t="shared" si="4"/>
        <v>0.0003516329652541865</v>
      </c>
      <c r="H116" s="126">
        <f t="shared" si="5"/>
        <v>180.57264225303635</v>
      </c>
      <c r="I116" s="88"/>
    </row>
    <row r="117" spans="1:9" ht="12.75" customHeight="1" outlineLevel="2">
      <c r="A117" s="106" t="s">
        <v>1057</v>
      </c>
      <c r="B117" s="89" t="s">
        <v>1117</v>
      </c>
      <c r="C117" s="89" t="s">
        <v>1116</v>
      </c>
      <c r="D117" s="89">
        <v>404555</v>
      </c>
      <c r="E117" s="89" t="s">
        <v>1148</v>
      </c>
      <c r="F117" s="90">
        <v>8953.76</v>
      </c>
      <c r="G117" s="100">
        <f t="shared" si="4"/>
        <v>0.003008195122369461</v>
      </c>
      <c r="H117" s="126">
        <f t="shared" si="5"/>
        <v>1544.786170051735</v>
      </c>
      <c r="I117" s="88"/>
    </row>
    <row r="118" spans="1:9" ht="12.75" customHeight="1" outlineLevel="2">
      <c r="A118" s="106" t="s">
        <v>1057</v>
      </c>
      <c r="B118" s="89" t="s">
        <v>1117</v>
      </c>
      <c r="C118" s="89" t="s">
        <v>1116</v>
      </c>
      <c r="D118" s="89">
        <v>404555</v>
      </c>
      <c r="E118" s="89" t="s">
        <v>1148</v>
      </c>
      <c r="F118" s="90">
        <v>88.76</v>
      </c>
      <c r="G118" s="100">
        <f t="shared" si="4"/>
        <v>2.982070091911257E-05</v>
      </c>
      <c r="H118" s="126">
        <f t="shared" si="5"/>
        <v>15.313702897307055</v>
      </c>
      <c r="I118" s="88"/>
    </row>
    <row r="119" spans="1:9" ht="12.75" customHeight="1" outlineLevel="2">
      <c r="A119" s="106" t="s">
        <v>1057</v>
      </c>
      <c r="B119" s="89" t="s">
        <v>1117</v>
      </c>
      <c r="C119" s="89" t="s">
        <v>1116</v>
      </c>
      <c r="D119" s="89">
        <v>404565</v>
      </c>
      <c r="E119" s="89" t="s">
        <v>1149</v>
      </c>
      <c r="F119" s="90">
        <v>1193.96</v>
      </c>
      <c r="G119" s="100">
        <f t="shared" si="4"/>
        <v>0.00040113479122784636</v>
      </c>
      <c r="H119" s="126">
        <f t="shared" si="5"/>
        <v>205.99311301564592</v>
      </c>
      <c r="I119" s="88"/>
    </row>
    <row r="120" spans="1:9" ht="12.75" customHeight="1" outlineLevel="2">
      <c r="A120" s="106" t="s">
        <v>1057</v>
      </c>
      <c r="B120" s="89" t="s">
        <v>1117</v>
      </c>
      <c r="C120" s="89" t="s">
        <v>1116</v>
      </c>
      <c r="D120" s="89">
        <v>404565</v>
      </c>
      <c r="E120" s="89" t="s">
        <v>1149</v>
      </c>
      <c r="F120" s="90">
        <v>7670.81</v>
      </c>
      <c r="G120" s="100">
        <f t="shared" si="4"/>
        <v>0.002577162357112865</v>
      </c>
      <c r="H120" s="126">
        <f t="shared" si="5"/>
        <v>1323.4396723940056</v>
      </c>
      <c r="I120" s="88"/>
    </row>
    <row r="121" spans="1:9" ht="12.75" customHeight="1" outlineLevel="2">
      <c r="A121" s="106" t="s">
        <v>1057</v>
      </c>
      <c r="B121" s="89" t="s">
        <v>1117</v>
      </c>
      <c r="C121" s="89" t="s">
        <v>1116</v>
      </c>
      <c r="D121" s="89">
        <v>404565</v>
      </c>
      <c r="E121" s="89" t="s">
        <v>1149</v>
      </c>
      <c r="F121" s="90">
        <v>110.95</v>
      </c>
      <c r="G121" s="100">
        <f t="shared" si="4"/>
        <v>3.7275876148890714E-05</v>
      </c>
      <c r="H121" s="126">
        <f t="shared" si="5"/>
        <v>19.14212862163382</v>
      </c>
      <c r="I121" s="88"/>
    </row>
    <row r="122" spans="1:9" ht="12.75" customHeight="1" outlineLevel="2">
      <c r="A122" s="106" t="s">
        <v>1057</v>
      </c>
      <c r="B122" s="89" t="s">
        <v>1117</v>
      </c>
      <c r="C122" s="89" t="s">
        <v>1116</v>
      </c>
      <c r="D122" s="89">
        <v>404701</v>
      </c>
      <c r="E122" s="89" t="s">
        <v>1150</v>
      </c>
      <c r="F122" s="90">
        <v>165.39</v>
      </c>
      <c r="G122" s="100">
        <f t="shared" si="4"/>
        <v>5.556608522996876E-05</v>
      </c>
      <c r="H122" s="126">
        <f t="shared" si="5"/>
        <v>28.53462508095554</v>
      </c>
      <c r="I122" s="88"/>
    </row>
    <row r="123" spans="1:9" ht="12.75" customHeight="1" outlineLevel="2">
      <c r="A123" s="106" t="s">
        <v>1057</v>
      </c>
      <c r="B123" s="89" t="s">
        <v>1117</v>
      </c>
      <c r="C123" s="89" t="s">
        <v>1116</v>
      </c>
      <c r="D123" s="89">
        <v>404701</v>
      </c>
      <c r="E123" s="89" t="s">
        <v>1150</v>
      </c>
      <c r="F123" s="90">
        <v>0</v>
      </c>
      <c r="G123" s="100">
        <f t="shared" si="4"/>
        <v>0</v>
      </c>
      <c r="H123" s="126">
        <f t="shared" si="5"/>
        <v>0</v>
      </c>
      <c r="I123" s="88"/>
    </row>
    <row r="124" spans="1:9" ht="12.75" customHeight="1" outlineLevel="2">
      <c r="A124" s="106" t="s">
        <v>1057</v>
      </c>
      <c r="B124" s="89" t="s">
        <v>1117</v>
      </c>
      <c r="C124" s="89" t="s">
        <v>1116</v>
      </c>
      <c r="D124" s="89">
        <v>404704</v>
      </c>
      <c r="E124" s="89" t="s">
        <v>1151</v>
      </c>
      <c r="F124" s="90">
        <v>15.24</v>
      </c>
      <c r="G124" s="100">
        <f t="shared" si="4"/>
        <v>5.120183438567773E-06</v>
      </c>
      <c r="H124" s="126">
        <f t="shared" si="5"/>
        <v>2.6293469147697106</v>
      </c>
      <c r="I124" s="88"/>
    </row>
    <row r="125" spans="1:9" ht="12.75" customHeight="1" outlineLevel="2">
      <c r="A125" s="106" t="s">
        <v>1057</v>
      </c>
      <c r="B125" s="89" t="s">
        <v>1117</v>
      </c>
      <c r="C125" s="89" t="s">
        <v>1116</v>
      </c>
      <c r="D125" s="89">
        <v>404704</v>
      </c>
      <c r="E125" s="89" t="s">
        <v>1151</v>
      </c>
      <c r="F125" s="90">
        <v>75</v>
      </c>
      <c r="G125" s="100">
        <f t="shared" si="4"/>
        <v>2.5197753142557938E-05</v>
      </c>
      <c r="H125" s="126">
        <f t="shared" si="5"/>
        <v>12.939699383709206</v>
      </c>
      <c r="I125" s="88"/>
    </row>
    <row r="126" spans="1:9" ht="12.75" customHeight="1" outlineLevel="2">
      <c r="A126" s="106" t="s">
        <v>1057</v>
      </c>
      <c r="B126" s="89" t="s">
        <v>1117</v>
      </c>
      <c r="C126" s="89" t="s">
        <v>1116</v>
      </c>
      <c r="D126" s="89">
        <v>404705</v>
      </c>
      <c r="E126" s="89" t="s">
        <v>1152</v>
      </c>
      <c r="F126" s="90">
        <v>23.24</v>
      </c>
      <c r="G126" s="100">
        <f t="shared" si="4"/>
        <v>7.807943773773953E-06</v>
      </c>
      <c r="H126" s="126">
        <f t="shared" si="5"/>
        <v>4.0095815156986925</v>
      </c>
      <c r="I126" s="88"/>
    </row>
    <row r="127" spans="1:9" ht="12.75" customHeight="1" outlineLevel="2">
      <c r="A127" s="106" t="s">
        <v>1057</v>
      </c>
      <c r="B127" s="89" t="s">
        <v>1117</v>
      </c>
      <c r="C127" s="89" t="s">
        <v>1116</v>
      </c>
      <c r="D127" s="89">
        <v>404710</v>
      </c>
      <c r="E127" s="89" t="s">
        <v>1153</v>
      </c>
      <c r="F127" s="90">
        <v>4307.04</v>
      </c>
      <c r="G127" s="100">
        <f t="shared" si="4"/>
        <v>0.0014470364092683033</v>
      </c>
      <c r="H127" s="126">
        <f t="shared" si="5"/>
        <v>743.0907044481454</v>
      </c>
      <c r="I127" s="88"/>
    </row>
    <row r="128" spans="1:9" ht="12.75" customHeight="1" outlineLevel="2">
      <c r="A128" s="106" t="s">
        <v>1057</v>
      </c>
      <c r="B128" s="89" t="s">
        <v>1117</v>
      </c>
      <c r="C128" s="89" t="s">
        <v>1116</v>
      </c>
      <c r="D128" s="89">
        <v>404710</v>
      </c>
      <c r="E128" s="89" t="s">
        <v>1153</v>
      </c>
      <c r="F128" s="90">
        <v>2848.48</v>
      </c>
      <c r="G128" s="100">
        <f t="shared" si="4"/>
        <v>0.0009570039449535125</v>
      </c>
      <c r="H128" s="126">
        <f t="shared" si="5"/>
        <v>491.44633200677333</v>
      </c>
      <c r="I128" s="88"/>
    </row>
    <row r="129" spans="1:9" ht="12.75" customHeight="1" outlineLevel="2">
      <c r="A129" s="106" t="s">
        <v>1057</v>
      </c>
      <c r="B129" s="89" t="s">
        <v>1117</v>
      </c>
      <c r="C129" s="89" t="s">
        <v>1116</v>
      </c>
      <c r="D129" s="89">
        <v>404710</v>
      </c>
      <c r="E129" s="89" t="s">
        <v>1153</v>
      </c>
      <c r="F129" s="90">
        <v>320.49</v>
      </c>
      <c r="G129" s="100">
        <f t="shared" si="4"/>
        <v>0.00010767503872877858</v>
      </c>
      <c r="H129" s="126">
        <f t="shared" si="5"/>
        <v>55.29392340646618</v>
      </c>
      <c r="I129" s="88"/>
    </row>
    <row r="130" spans="1:9" ht="12.75" customHeight="1" outlineLevel="2">
      <c r="A130" s="106" t="s">
        <v>1057</v>
      </c>
      <c r="B130" s="89" t="s">
        <v>1117</v>
      </c>
      <c r="C130" s="89" t="s">
        <v>1116</v>
      </c>
      <c r="D130" s="89">
        <v>404730</v>
      </c>
      <c r="E130" s="89" t="s">
        <v>1154</v>
      </c>
      <c r="F130" s="90">
        <v>4231.07</v>
      </c>
      <c r="G130" s="100">
        <f t="shared" si="4"/>
        <v>0.0014215127651851015</v>
      </c>
      <c r="H130" s="126">
        <f t="shared" si="5"/>
        <v>729.9836516190734</v>
      </c>
      <c r="I130" s="88"/>
    </row>
    <row r="131" spans="1:9" ht="12.75" customHeight="1" outlineLevel="2">
      <c r="A131" s="106" t="s">
        <v>1057</v>
      </c>
      <c r="B131" s="89" t="s">
        <v>1117</v>
      </c>
      <c r="C131" s="89" t="s">
        <v>1116</v>
      </c>
      <c r="D131" s="89">
        <v>404730</v>
      </c>
      <c r="E131" s="89" t="s">
        <v>1154</v>
      </c>
      <c r="F131" s="90">
        <v>557.69</v>
      </c>
      <c r="G131" s="100">
        <f t="shared" si="4"/>
        <v>0.00018736713266764184</v>
      </c>
      <c r="H131" s="126">
        <f t="shared" si="5"/>
        <v>96.21787932401051</v>
      </c>
      <c r="I131" s="88"/>
    </row>
    <row r="132" spans="1:9" ht="12.75" customHeight="1" outlineLevel="2">
      <c r="A132" s="106" t="s">
        <v>1057</v>
      </c>
      <c r="B132" s="89" t="s">
        <v>1117</v>
      </c>
      <c r="C132" s="89" t="s">
        <v>1116</v>
      </c>
      <c r="D132" s="89">
        <v>404730</v>
      </c>
      <c r="E132" s="89" t="s">
        <v>1154</v>
      </c>
      <c r="F132" s="90">
        <v>53.39</v>
      </c>
      <c r="G132" s="100">
        <f t="shared" si="4"/>
        <v>1.7937440537082245E-05</v>
      </c>
      <c r="H132" s="126">
        <f t="shared" si="5"/>
        <v>9.211340667949793</v>
      </c>
      <c r="I132" s="88"/>
    </row>
    <row r="133" spans="1:9" ht="12.75" customHeight="1" outlineLevel="2">
      <c r="A133" s="106" t="s">
        <v>1057</v>
      </c>
      <c r="B133" s="89" t="s">
        <v>1117</v>
      </c>
      <c r="C133" s="89" t="s">
        <v>1116</v>
      </c>
      <c r="D133" s="89">
        <v>404740</v>
      </c>
      <c r="E133" s="89" t="s">
        <v>1270</v>
      </c>
      <c r="F133" s="90">
        <v>26.93</v>
      </c>
      <c r="G133" s="100">
        <f t="shared" si="4"/>
        <v>9.047673228387804E-06</v>
      </c>
      <c r="H133" s="126">
        <f t="shared" si="5"/>
        <v>4.6462147253771855</v>
      </c>
      <c r="I133" s="88"/>
    </row>
    <row r="134" spans="1:9" ht="12.75" customHeight="1" outlineLevel="2">
      <c r="A134" s="106" t="s">
        <v>1057</v>
      </c>
      <c r="B134" s="89" t="s">
        <v>1117</v>
      </c>
      <c r="C134" s="89" t="s">
        <v>1116</v>
      </c>
      <c r="D134" s="89">
        <v>404770</v>
      </c>
      <c r="E134" s="89"/>
      <c r="F134" s="90">
        <v>1036.72</v>
      </c>
      <c r="G134" s="100">
        <f t="shared" si="4"/>
        <v>0.0003483068618393689</v>
      </c>
      <c r="H134" s="126">
        <f t="shared" si="5"/>
        <v>178.8646019343868</v>
      </c>
      <c r="I134" s="88"/>
    </row>
    <row r="135" spans="1:9" ht="12.75" customHeight="1" outlineLevel="2">
      <c r="A135" s="106" t="s">
        <v>1057</v>
      </c>
      <c r="B135" s="89" t="s">
        <v>1117</v>
      </c>
      <c r="C135" s="89" t="s">
        <v>1116</v>
      </c>
      <c r="D135" s="89">
        <v>404770</v>
      </c>
      <c r="E135" s="89"/>
      <c r="F135" s="90">
        <v>34.48</v>
      </c>
      <c r="G135" s="100">
        <f t="shared" si="4"/>
        <v>1.1584247044738636E-05</v>
      </c>
      <c r="H135" s="126">
        <f t="shared" si="5"/>
        <v>5.948811130003912</v>
      </c>
      <c r="I135" s="88"/>
    </row>
    <row r="136" spans="1:9" ht="12.75" customHeight="1" outlineLevel="2">
      <c r="A136" s="106" t="s">
        <v>1057</v>
      </c>
      <c r="B136" s="89" t="s">
        <v>1117</v>
      </c>
      <c r="C136" s="89" t="s">
        <v>1116</v>
      </c>
      <c r="D136" s="89">
        <v>404805</v>
      </c>
      <c r="E136" s="89" t="s">
        <v>1155</v>
      </c>
      <c r="F136" s="90">
        <v>40.35</v>
      </c>
      <c r="G136" s="100">
        <f t="shared" si="4"/>
        <v>1.3556391190696171E-05</v>
      </c>
      <c r="H136" s="126">
        <f t="shared" si="5"/>
        <v>6.961558268435553</v>
      </c>
      <c r="I136" s="88"/>
    </row>
    <row r="137" spans="1:9" ht="12.75" customHeight="1" outlineLevel="2">
      <c r="A137" s="106" t="s">
        <v>1057</v>
      </c>
      <c r="B137" s="89" t="s">
        <v>1117</v>
      </c>
      <c r="C137" s="89" t="s">
        <v>1116</v>
      </c>
      <c r="D137" s="89">
        <v>404805</v>
      </c>
      <c r="E137" s="89" t="s">
        <v>1155</v>
      </c>
      <c r="F137" s="90">
        <v>4.15</v>
      </c>
      <c r="G137" s="100">
        <f t="shared" si="4"/>
        <v>1.394275673888206E-06</v>
      </c>
      <c r="H137" s="126">
        <f t="shared" si="5"/>
        <v>0.7159966992319095</v>
      </c>
      <c r="I137" s="88"/>
    </row>
    <row r="138" spans="1:9" ht="12.75" customHeight="1" outlineLevel="2">
      <c r="A138" s="106" t="s">
        <v>1057</v>
      </c>
      <c r="B138" s="89" t="s">
        <v>1117</v>
      </c>
      <c r="C138" s="89" t="s">
        <v>1116</v>
      </c>
      <c r="D138" s="89">
        <v>404835</v>
      </c>
      <c r="E138" s="89" t="s">
        <v>1156</v>
      </c>
      <c r="F138" s="90">
        <v>725.46</v>
      </c>
      <c r="G138" s="100">
        <f t="shared" si="4"/>
        <v>0.00024373282659733445</v>
      </c>
      <c r="H138" s="126">
        <f t="shared" si="5"/>
        <v>125.16312419874242</v>
      </c>
      <c r="I138" s="88"/>
    </row>
    <row r="139" spans="1:9" ht="12.75" customHeight="1" outlineLevel="2">
      <c r="A139" s="106" t="s">
        <v>1057</v>
      </c>
      <c r="B139" s="89" t="s">
        <v>1117</v>
      </c>
      <c r="C139" s="89" t="s">
        <v>1116</v>
      </c>
      <c r="D139" s="89">
        <v>404835</v>
      </c>
      <c r="E139" s="89" t="s">
        <v>1156</v>
      </c>
      <c r="F139" s="90">
        <v>1215.49</v>
      </c>
      <c r="G139" s="100">
        <f t="shared" si="4"/>
        <v>0.00040836822622996997</v>
      </c>
      <c r="H139" s="126">
        <f t="shared" si="5"/>
        <v>209.70766938539603</v>
      </c>
      <c r="I139" s="88"/>
    </row>
    <row r="140" spans="1:9" ht="12.75" customHeight="1" outlineLevel="2">
      <c r="A140" s="106" t="s">
        <v>1057</v>
      </c>
      <c r="B140" s="89" t="s">
        <v>1117</v>
      </c>
      <c r="C140" s="89" t="s">
        <v>1116</v>
      </c>
      <c r="D140" s="89">
        <v>404835</v>
      </c>
      <c r="E140" s="89" t="s">
        <v>1156</v>
      </c>
      <c r="F140" s="90">
        <v>105.41</v>
      </c>
      <c r="G140" s="100">
        <f t="shared" si="4"/>
        <v>3.541460211676043E-05</v>
      </c>
      <c r="H140" s="126">
        <f t="shared" si="5"/>
        <v>18.1863161604905</v>
      </c>
      <c r="I140" s="88"/>
    </row>
    <row r="141" spans="1:9" ht="12.75" customHeight="1" outlineLevel="2">
      <c r="A141" s="106" t="s">
        <v>1057</v>
      </c>
      <c r="B141" s="89" t="s">
        <v>1117</v>
      </c>
      <c r="C141" s="89" t="s">
        <v>1116</v>
      </c>
      <c r="D141" s="89" t="s">
        <v>1118</v>
      </c>
      <c r="E141" s="89" t="s">
        <v>1157</v>
      </c>
      <c r="F141" s="90">
        <v>1058.34</v>
      </c>
      <c r="G141" s="100">
        <f t="shared" si="4"/>
        <v>0.00035557053414526354</v>
      </c>
      <c r="H141" s="126">
        <f t="shared" si="5"/>
        <v>182.59468594339734</v>
      </c>
      <c r="I141" s="88"/>
    </row>
    <row r="142" spans="1:9" ht="12.75" customHeight="1" outlineLevel="2">
      <c r="A142" s="106" t="s">
        <v>1057</v>
      </c>
      <c r="B142" s="89" t="s">
        <v>1117</v>
      </c>
      <c r="C142" s="89" t="s">
        <v>1116</v>
      </c>
      <c r="D142" s="89" t="s">
        <v>1119</v>
      </c>
      <c r="E142" s="89" t="s">
        <v>1158</v>
      </c>
      <c r="F142" s="90">
        <v>2305.94</v>
      </c>
      <c r="G142" s="100">
        <f t="shared" si="4"/>
        <v>0.0007747267584206674</v>
      </c>
      <c r="H142" s="126">
        <f t="shared" si="5"/>
        <v>397.84227195827214</v>
      </c>
      <c r="I142" s="88"/>
    </row>
    <row r="143" spans="1:9" ht="12.75" customHeight="1" outlineLevel="2">
      <c r="A143" s="106" t="s">
        <v>1057</v>
      </c>
      <c r="B143" s="89" t="s">
        <v>1117</v>
      </c>
      <c r="C143" s="89" t="s">
        <v>1116</v>
      </c>
      <c r="D143" s="89" t="s">
        <v>1119</v>
      </c>
      <c r="E143" s="89" t="s">
        <v>1158</v>
      </c>
      <c r="F143" s="90">
        <v>712.5</v>
      </c>
      <c r="G143" s="100">
        <f t="shared" si="4"/>
        <v>0.00023937865485430042</v>
      </c>
      <c r="H143" s="126">
        <f t="shared" si="5"/>
        <v>122.92714414523746</v>
      </c>
      <c r="I143" s="88"/>
    </row>
    <row r="144" spans="1:9" ht="12.75" customHeight="1" outlineLevel="2">
      <c r="A144" s="106" t="s">
        <v>1057</v>
      </c>
      <c r="B144" s="89" t="s">
        <v>1117</v>
      </c>
      <c r="C144" s="89" t="s">
        <v>1116</v>
      </c>
      <c r="D144" s="89" t="s">
        <v>1120</v>
      </c>
      <c r="E144" s="89" t="s">
        <v>1159</v>
      </c>
      <c r="F144" s="90">
        <v>3638.63</v>
      </c>
      <c r="G144" s="100">
        <f t="shared" si="4"/>
        <v>0.0012224706735614078</v>
      </c>
      <c r="H144" s="126">
        <f t="shared" si="5"/>
        <v>627.7703782472777</v>
      </c>
      <c r="I144" s="88"/>
    </row>
    <row r="145" spans="1:9" ht="12.75" customHeight="1" outlineLevel="2">
      <c r="A145" s="106" t="s">
        <v>1057</v>
      </c>
      <c r="B145" s="89" t="s">
        <v>1117</v>
      </c>
      <c r="C145" s="89" t="s">
        <v>1116</v>
      </c>
      <c r="D145" s="89" t="s">
        <v>1120</v>
      </c>
      <c r="E145" s="89" t="s">
        <v>1159</v>
      </c>
      <c r="F145" s="90">
        <v>86.54</v>
      </c>
      <c r="G145" s="100">
        <f t="shared" si="4"/>
        <v>2.9074847426092857E-05</v>
      </c>
      <c r="H145" s="126">
        <f t="shared" si="5"/>
        <v>14.930687795549265</v>
      </c>
      <c r="I145" s="88"/>
    </row>
    <row r="146" spans="1:9" ht="12.75" customHeight="1" outlineLevel="2">
      <c r="A146" s="106" t="s">
        <v>1057</v>
      </c>
      <c r="B146" s="89" t="s">
        <v>1117</v>
      </c>
      <c r="C146" s="89" t="s">
        <v>1116</v>
      </c>
      <c r="D146" s="89" t="s">
        <v>1121</v>
      </c>
      <c r="E146" s="89" t="s">
        <v>1160</v>
      </c>
      <c r="F146" s="90">
        <v>95.4</v>
      </c>
      <c r="G146" s="100">
        <f t="shared" si="4"/>
        <v>3.20515419973337E-05</v>
      </c>
      <c r="H146" s="126">
        <f t="shared" si="5"/>
        <v>16.45929761607811</v>
      </c>
      <c r="I146" s="88"/>
    </row>
    <row r="147" spans="1:9" ht="12.75" customHeight="1" outlineLevel="2">
      <c r="A147" s="106" t="s">
        <v>1057</v>
      </c>
      <c r="B147" s="89" t="s">
        <v>1117</v>
      </c>
      <c r="C147" s="89" t="s">
        <v>1116</v>
      </c>
      <c r="D147" s="89" t="s">
        <v>1122</v>
      </c>
      <c r="E147" s="89" t="s">
        <v>1161</v>
      </c>
      <c r="F147" s="90">
        <v>371.58</v>
      </c>
      <c r="G147" s="100">
        <f aca="true" t="shared" si="6" ref="G147:G169">F147/$F$313</f>
        <v>0.00012483974816948905</v>
      </c>
      <c r="H147" s="126">
        <f aca="true" t="shared" si="7" ref="H147:H169">G147*$H$313</f>
        <v>64.10844662664888</v>
      </c>
      <c r="I147" s="88"/>
    </row>
    <row r="148" spans="1:9" ht="12.75" customHeight="1" outlineLevel="2">
      <c r="A148" s="106" t="s">
        <v>1057</v>
      </c>
      <c r="B148" s="89" t="s">
        <v>1117</v>
      </c>
      <c r="C148" s="89" t="s">
        <v>1116</v>
      </c>
      <c r="D148" s="89" t="s">
        <v>1123</v>
      </c>
      <c r="E148" s="89" t="s">
        <v>1162</v>
      </c>
      <c r="F148" s="90">
        <v>1849.86</v>
      </c>
      <c r="G148" s="100">
        <f t="shared" si="6"/>
        <v>0.0006214975417105631</v>
      </c>
      <c r="H148" s="126">
        <f t="shared" si="7"/>
        <v>319.15509735931084</v>
      </c>
      <c r="I148" s="88"/>
    </row>
    <row r="149" spans="1:9" ht="12.75" customHeight="1" outlineLevel="2">
      <c r="A149" s="106" t="s">
        <v>1057</v>
      </c>
      <c r="B149" s="89" t="s">
        <v>1117</v>
      </c>
      <c r="C149" s="89" t="s">
        <v>1116</v>
      </c>
      <c r="D149" s="89" t="s">
        <v>1123</v>
      </c>
      <c r="E149" s="89" t="s">
        <v>1162</v>
      </c>
      <c r="F149" s="90">
        <v>75.51</v>
      </c>
      <c r="G149" s="100">
        <f t="shared" si="6"/>
        <v>2.5369097863927334E-05</v>
      </c>
      <c r="H149" s="126">
        <f t="shared" si="7"/>
        <v>13.02768933951843</v>
      </c>
      <c r="I149" s="88"/>
    </row>
    <row r="150" spans="1:9" ht="12.75" customHeight="1" outlineLevel="2">
      <c r="A150" s="106" t="s">
        <v>1057</v>
      </c>
      <c r="B150" s="89" t="s">
        <v>1117</v>
      </c>
      <c r="C150" s="89" t="s">
        <v>1116</v>
      </c>
      <c r="D150" s="89" t="s">
        <v>1123</v>
      </c>
      <c r="E150" s="89" t="s">
        <v>1162</v>
      </c>
      <c r="F150" s="90">
        <v>21.71</v>
      </c>
      <c r="G150" s="100">
        <f t="shared" si="6"/>
        <v>7.2939096096657715E-06</v>
      </c>
      <c r="H150" s="126">
        <f t="shared" si="7"/>
        <v>3.745611648271025</v>
      </c>
      <c r="I150" s="98"/>
    </row>
    <row r="151" spans="1:9" ht="12.75" customHeight="1" outlineLevel="2">
      <c r="A151" s="106" t="s">
        <v>1057</v>
      </c>
      <c r="B151" s="89" t="s">
        <v>1117</v>
      </c>
      <c r="C151" s="89" t="s">
        <v>1116</v>
      </c>
      <c r="D151" s="89" t="s">
        <v>1124</v>
      </c>
      <c r="E151" s="89" t="s">
        <v>1163</v>
      </c>
      <c r="F151" s="90">
        <v>69.24</v>
      </c>
      <c r="G151" s="100">
        <f t="shared" si="6"/>
        <v>2.3262565701209487E-05</v>
      </c>
      <c r="H151" s="126">
        <f t="shared" si="7"/>
        <v>11.945930471040338</v>
      </c>
      <c r="I151" s="88"/>
    </row>
    <row r="152" spans="1:9" ht="12.75" customHeight="1" outlineLevel="2">
      <c r="A152" s="106" t="s">
        <v>1057</v>
      </c>
      <c r="B152" s="89" t="s">
        <v>1117</v>
      </c>
      <c r="C152" s="89" t="s">
        <v>1116</v>
      </c>
      <c r="D152" s="89" t="s">
        <v>1124</v>
      </c>
      <c r="E152" s="89" t="s">
        <v>1163</v>
      </c>
      <c r="F152" s="90">
        <v>22.3</v>
      </c>
      <c r="G152" s="100">
        <f t="shared" si="6"/>
        <v>7.492131934387228E-06</v>
      </c>
      <c r="H152" s="126">
        <f t="shared" si="7"/>
        <v>3.8474039500895376</v>
      </c>
      <c r="I152" s="88"/>
    </row>
    <row r="153" spans="1:9" ht="12.75" customHeight="1" outlineLevel="2">
      <c r="A153" s="106" t="s">
        <v>1057</v>
      </c>
      <c r="B153" s="89" t="s">
        <v>1117</v>
      </c>
      <c r="C153" s="89" t="s">
        <v>1116</v>
      </c>
      <c r="D153" s="89" t="s">
        <v>1125</v>
      </c>
      <c r="E153" s="89" t="s">
        <v>1140</v>
      </c>
      <c r="F153" s="90">
        <v>501.59</v>
      </c>
      <c r="G153" s="100">
        <f t="shared" si="6"/>
        <v>0.00016851921331700848</v>
      </c>
      <c r="H153" s="126">
        <f t="shared" si="7"/>
        <v>86.53898418499601</v>
      </c>
      <c r="I153" s="88"/>
    </row>
    <row r="154" spans="1:9" ht="12.75" customHeight="1" outlineLevel="2">
      <c r="A154" s="106" t="s">
        <v>1057</v>
      </c>
      <c r="B154" s="89" t="s">
        <v>1117</v>
      </c>
      <c r="C154" s="89" t="s">
        <v>1116</v>
      </c>
      <c r="D154" s="89" t="s">
        <v>1126</v>
      </c>
      <c r="E154" s="89" t="s">
        <v>1164</v>
      </c>
      <c r="F154" s="90">
        <v>81.66</v>
      </c>
      <c r="G154" s="100">
        <f t="shared" si="6"/>
        <v>2.7435313621617084E-05</v>
      </c>
      <c r="H154" s="126">
        <f t="shared" si="7"/>
        <v>14.088744688982583</v>
      </c>
      <c r="I154" s="88"/>
    </row>
    <row r="155" spans="1:9" ht="12.75" customHeight="1" outlineLevel="2">
      <c r="A155" s="106" t="s">
        <v>1057</v>
      </c>
      <c r="B155" s="89" t="s">
        <v>1117</v>
      </c>
      <c r="C155" s="89" t="s">
        <v>1116</v>
      </c>
      <c r="D155" s="89" t="s">
        <v>1126</v>
      </c>
      <c r="E155" s="89" t="s">
        <v>1164</v>
      </c>
      <c r="F155" s="90">
        <v>612.97</v>
      </c>
      <c r="G155" s="100">
        <f t="shared" si="6"/>
        <v>0.00020593955658391655</v>
      </c>
      <c r="H155" s="126">
        <f t="shared" si="7"/>
        <v>105.75530041642978</v>
      </c>
      <c r="I155" s="88"/>
    </row>
    <row r="156" spans="1:9" ht="12.75" customHeight="1" outlineLevel="2">
      <c r="A156" s="106" t="s">
        <v>1057</v>
      </c>
      <c r="B156" s="89" t="s">
        <v>1117</v>
      </c>
      <c r="C156" s="89" t="s">
        <v>1116</v>
      </c>
      <c r="D156" s="89" t="s">
        <v>1273</v>
      </c>
      <c r="E156" s="89" t="s">
        <v>1271</v>
      </c>
      <c r="F156" s="90">
        <v>577.1</v>
      </c>
      <c r="G156" s="100">
        <f t="shared" si="6"/>
        <v>0.00019388831118093583</v>
      </c>
      <c r="H156" s="126">
        <f t="shared" si="7"/>
        <v>99.56667352451444</v>
      </c>
      <c r="I156" s="88"/>
    </row>
    <row r="157" spans="1:9" ht="12.75" customHeight="1" outlineLevel="2">
      <c r="A157" s="106" t="s">
        <v>1057</v>
      </c>
      <c r="B157" s="89" t="s">
        <v>1117</v>
      </c>
      <c r="C157" s="89" t="s">
        <v>1116</v>
      </c>
      <c r="D157" s="89" t="s">
        <v>1127</v>
      </c>
      <c r="E157" s="89" t="s">
        <v>1165</v>
      </c>
      <c r="F157" s="90">
        <v>81.66</v>
      </c>
      <c r="G157" s="100">
        <f t="shared" si="6"/>
        <v>2.7435313621617084E-05</v>
      </c>
      <c r="H157" s="126">
        <f t="shared" si="7"/>
        <v>14.088744688982583</v>
      </c>
      <c r="I157" s="88"/>
    </row>
    <row r="158" spans="1:9" ht="12.75" customHeight="1" outlineLevel="2">
      <c r="A158" s="106" t="s">
        <v>1057</v>
      </c>
      <c r="B158" s="89" t="s">
        <v>1117</v>
      </c>
      <c r="C158" s="89" t="s">
        <v>1116</v>
      </c>
      <c r="D158" s="89" t="s">
        <v>1127</v>
      </c>
      <c r="E158" s="89" t="s">
        <v>1165</v>
      </c>
      <c r="F158" s="90">
        <v>614.96</v>
      </c>
      <c r="G158" s="100">
        <f t="shared" si="6"/>
        <v>0.00020660813696729907</v>
      </c>
      <c r="H158" s="126">
        <f t="shared" si="7"/>
        <v>106.09863377341085</v>
      </c>
      <c r="I158" s="88"/>
    </row>
    <row r="159" spans="1:9" ht="12.75" customHeight="1" outlineLevel="2">
      <c r="A159" s="106" t="s">
        <v>1057</v>
      </c>
      <c r="B159" s="89" t="s">
        <v>1117</v>
      </c>
      <c r="C159" s="89" t="s">
        <v>1116</v>
      </c>
      <c r="D159" s="89" t="s">
        <v>1274</v>
      </c>
      <c r="E159" s="89" t="s">
        <v>1272</v>
      </c>
      <c r="F159" s="90">
        <v>575</v>
      </c>
      <c r="G159" s="100">
        <f t="shared" si="6"/>
        <v>0.0001931827740929442</v>
      </c>
      <c r="H159" s="126">
        <f t="shared" si="7"/>
        <v>99.20436194177059</v>
      </c>
      <c r="I159" s="88"/>
    </row>
    <row r="160" spans="1:9" ht="12.75" customHeight="1" outlineLevel="2">
      <c r="A160" s="106" t="s">
        <v>1057</v>
      </c>
      <c r="B160" s="89" t="s">
        <v>1117</v>
      </c>
      <c r="C160" s="89" t="s">
        <v>1116</v>
      </c>
      <c r="D160" s="89" t="s">
        <v>1128</v>
      </c>
      <c r="E160" s="89" t="s">
        <v>1166</v>
      </c>
      <c r="F160" s="90">
        <v>122.49</v>
      </c>
      <c r="G160" s="100">
        <f t="shared" si="6"/>
        <v>4.115297043242562E-05</v>
      </c>
      <c r="H160" s="126">
        <f t="shared" si="7"/>
        <v>21.133117033473873</v>
      </c>
      <c r="I160" s="88"/>
    </row>
    <row r="161" spans="1:9" ht="12.75" customHeight="1" outlineLevel="2">
      <c r="A161" s="106" t="s">
        <v>1057</v>
      </c>
      <c r="B161" s="89" t="s">
        <v>1117</v>
      </c>
      <c r="C161" s="89" t="s">
        <v>1116</v>
      </c>
      <c r="D161" s="89" t="s">
        <v>1128</v>
      </c>
      <c r="E161" s="89" t="s">
        <v>1166</v>
      </c>
      <c r="F161" s="90">
        <v>632.96</v>
      </c>
      <c r="G161" s="100">
        <f t="shared" si="6"/>
        <v>0.00021265559772151298</v>
      </c>
      <c r="H161" s="126">
        <f t="shared" si="7"/>
        <v>109.20416162550106</v>
      </c>
      <c r="I161" s="88"/>
    </row>
    <row r="162" spans="1:9" ht="12.75" customHeight="1" outlineLevel="2">
      <c r="A162" s="106" t="s">
        <v>1057</v>
      </c>
      <c r="B162" s="89" t="s">
        <v>1117</v>
      </c>
      <c r="C162" s="89" t="s">
        <v>1116</v>
      </c>
      <c r="D162" s="89" t="s">
        <v>1129</v>
      </c>
      <c r="E162" s="89" t="s">
        <v>1167</v>
      </c>
      <c r="F162" s="90">
        <v>122.49</v>
      </c>
      <c r="G162" s="100">
        <f t="shared" si="6"/>
        <v>4.115297043242562E-05</v>
      </c>
      <c r="H162" s="126">
        <f t="shared" si="7"/>
        <v>21.133117033473873</v>
      </c>
      <c r="I162" s="88"/>
    </row>
    <row r="163" spans="1:9" ht="12.75" customHeight="1" outlineLevel="2">
      <c r="A163" s="106" t="s">
        <v>1057</v>
      </c>
      <c r="B163" s="89" t="s">
        <v>1117</v>
      </c>
      <c r="C163" s="89" t="s">
        <v>1116</v>
      </c>
      <c r="D163" s="89" t="s">
        <v>1129</v>
      </c>
      <c r="E163" s="89" t="s">
        <v>1167</v>
      </c>
      <c r="F163" s="90">
        <v>628.98</v>
      </c>
      <c r="G163" s="100">
        <f t="shared" si="6"/>
        <v>0.0002113184369547479</v>
      </c>
      <c r="H163" s="126">
        <f t="shared" si="7"/>
        <v>108.51749491153889</v>
      </c>
      <c r="I163" s="88"/>
    </row>
    <row r="164" spans="1:9" ht="12.75" customHeight="1" outlineLevel="2">
      <c r="A164" s="106" t="s">
        <v>1057</v>
      </c>
      <c r="B164" s="89" t="s">
        <v>1117</v>
      </c>
      <c r="C164" s="89" t="s">
        <v>1116</v>
      </c>
      <c r="D164" s="89" t="s">
        <v>1130</v>
      </c>
      <c r="E164" s="89" t="s">
        <v>1168</v>
      </c>
      <c r="F164" s="90">
        <v>204.15</v>
      </c>
      <c r="G164" s="100">
        <f t="shared" si="6"/>
        <v>6.858828405404271E-05</v>
      </c>
      <c r="H164" s="126">
        <f t="shared" si="7"/>
        <v>35.22186172245646</v>
      </c>
      <c r="I164" s="88"/>
    </row>
    <row r="165" spans="1:9" ht="12.75" customHeight="1" outlineLevel="2">
      <c r="A165" s="106" t="s">
        <v>1057</v>
      </c>
      <c r="B165" s="89" t="s">
        <v>1117</v>
      </c>
      <c r="C165" s="89" t="s">
        <v>1116</v>
      </c>
      <c r="D165" s="89" t="s">
        <v>1130</v>
      </c>
      <c r="E165" s="89" t="s">
        <v>1168</v>
      </c>
      <c r="F165" s="90">
        <v>632.96</v>
      </c>
      <c r="G165" s="100">
        <f t="shared" si="6"/>
        <v>0.00021265559772151298</v>
      </c>
      <c r="H165" s="126">
        <f t="shared" si="7"/>
        <v>109.20416162550106</v>
      </c>
      <c r="I165" s="88"/>
    </row>
    <row r="166" spans="1:9" ht="12.75" customHeight="1" outlineLevel="2">
      <c r="A166" s="106" t="s">
        <v>1057</v>
      </c>
      <c r="B166" s="89" t="s">
        <v>1117</v>
      </c>
      <c r="C166" s="89" t="s">
        <v>1116</v>
      </c>
      <c r="D166" s="89" t="s">
        <v>1131</v>
      </c>
      <c r="E166" s="89" t="s">
        <v>1169</v>
      </c>
      <c r="F166" s="90">
        <v>131.34</v>
      </c>
      <c r="G166" s="100">
        <f t="shared" si="6"/>
        <v>4.412630530324746E-05</v>
      </c>
      <c r="H166" s="126">
        <f t="shared" si="7"/>
        <v>22.660001560751564</v>
      </c>
      <c r="I166" s="88"/>
    </row>
    <row r="167" spans="1:9" ht="12.75" customHeight="1" outlineLevel="2">
      <c r="A167" s="106" t="s">
        <v>1057</v>
      </c>
      <c r="B167" s="89" t="s">
        <v>1117</v>
      </c>
      <c r="C167" s="89" t="s">
        <v>1116</v>
      </c>
      <c r="D167" s="89" t="s">
        <v>1131</v>
      </c>
      <c r="E167" s="89" t="s">
        <v>1169</v>
      </c>
      <c r="F167" s="90">
        <v>632.96</v>
      </c>
      <c r="G167" s="100">
        <f t="shared" si="6"/>
        <v>0.00021265559772151298</v>
      </c>
      <c r="H167" s="126">
        <f t="shared" si="7"/>
        <v>109.20416162550106</v>
      </c>
      <c r="I167" s="88"/>
    </row>
    <row r="168" spans="1:9" ht="12.75" customHeight="1" outlineLevel="2">
      <c r="A168" s="106" t="s">
        <v>1057</v>
      </c>
      <c r="B168" s="89" t="s">
        <v>1117</v>
      </c>
      <c r="C168" s="89" t="s">
        <v>1116</v>
      </c>
      <c r="D168" s="89" t="s">
        <v>1132</v>
      </c>
      <c r="E168" s="89" t="s">
        <v>1170</v>
      </c>
      <c r="F168" s="90">
        <v>81.66</v>
      </c>
      <c r="G168" s="100">
        <f t="shared" si="6"/>
        <v>2.7435313621617084E-05</v>
      </c>
      <c r="H168" s="126">
        <f t="shared" si="7"/>
        <v>14.088744688982583</v>
      </c>
      <c r="I168" s="88"/>
    </row>
    <row r="169" spans="1:9" ht="12.75" customHeight="1" outlineLevel="2">
      <c r="A169" s="106" t="s">
        <v>1057</v>
      </c>
      <c r="B169" s="89" t="s">
        <v>1117</v>
      </c>
      <c r="C169" s="89" t="s">
        <v>1116</v>
      </c>
      <c r="D169" s="89" t="s">
        <v>1132</v>
      </c>
      <c r="E169" s="89" t="s">
        <v>1170</v>
      </c>
      <c r="F169" s="90">
        <v>612.97</v>
      </c>
      <c r="G169" s="100">
        <f t="shared" si="6"/>
        <v>0.00020593955658391655</v>
      </c>
      <c r="H169" s="126">
        <f t="shared" si="7"/>
        <v>105.75530041642978</v>
      </c>
      <c r="I169" s="88"/>
    </row>
    <row r="170" spans="1:9" ht="12.75" customHeight="1" outlineLevel="1">
      <c r="A170" s="106"/>
      <c r="B170" s="95" t="s">
        <v>1282</v>
      </c>
      <c r="C170" s="89"/>
      <c r="D170" s="89"/>
      <c r="E170" s="89"/>
      <c r="F170" s="96">
        <f>SUBTOTAL(9,F83:F169)</f>
        <v>140395.77999999994</v>
      </c>
      <c r="G170" s="150">
        <f>SUBTOTAL(9,G83:G169)</f>
        <v>0.047168776089291625</v>
      </c>
      <c r="H170" s="127">
        <f>SUBTOTAL(9,H83:H169)</f>
        <v>24222.389172551648</v>
      </c>
      <c r="I170" s="88"/>
    </row>
    <row r="171" spans="1:9" ht="12.75" customHeight="1" outlineLevel="2">
      <c r="A171" s="106" t="s">
        <v>1057</v>
      </c>
      <c r="B171" s="89" t="s">
        <v>1173</v>
      </c>
      <c r="C171" s="89" t="s">
        <v>1171</v>
      </c>
      <c r="D171" s="89">
        <v>404400</v>
      </c>
      <c r="E171" s="89" t="s">
        <v>1172</v>
      </c>
      <c r="F171" s="90">
        <v>54.17</v>
      </c>
      <c r="G171" s="100">
        <f>F171/$F$313</f>
        <v>1.8199497169764846E-05</v>
      </c>
      <c r="H171" s="126">
        <f>G171*$H$313</f>
        <v>9.34591354154037</v>
      </c>
      <c r="I171" s="88"/>
    </row>
    <row r="172" spans="1:9" ht="12.75" customHeight="1" outlineLevel="1">
      <c r="A172" s="106"/>
      <c r="B172" s="95" t="s">
        <v>1283</v>
      </c>
      <c r="C172" s="89"/>
      <c r="D172" s="89"/>
      <c r="E172" s="89"/>
      <c r="F172" s="96">
        <f>SUBTOTAL(9,F171:F171)</f>
        <v>54.17</v>
      </c>
      <c r="G172" s="150">
        <f>SUBTOTAL(9,G171:G171)</f>
        <v>1.8199497169764846E-05</v>
      </c>
      <c r="H172" s="127">
        <f>SUBTOTAL(9,H171:H171)</f>
        <v>9.34591354154037</v>
      </c>
      <c r="I172" s="88"/>
    </row>
    <row r="173" spans="1:9" ht="12.75" customHeight="1" outlineLevel="2">
      <c r="A173" s="106" t="s">
        <v>1057</v>
      </c>
      <c r="B173" s="89" t="s">
        <v>1182</v>
      </c>
      <c r="C173" s="89" t="s">
        <v>1174</v>
      </c>
      <c r="D173" s="89">
        <v>404504</v>
      </c>
      <c r="E173" s="89" t="s">
        <v>1175</v>
      </c>
      <c r="F173" s="90">
        <v>1868.04</v>
      </c>
      <c r="G173" s="100">
        <f aca="true" t="shared" si="8" ref="G173:G191">F173/$F$313</f>
        <v>0.0006276054770723191</v>
      </c>
      <c r="H173" s="126">
        <f aca="true" t="shared" si="9" ref="H173:H191">G173*$H$313</f>
        <v>322.29168048992193</v>
      </c>
      <c r="I173" s="88"/>
    </row>
    <row r="174" spans="1:9" ht="12.75" customHeight="1" outlineLevel="2">
      <c r="A174" s="106" t="s">
        <v>1057</v>
      </c>
      <c r="B174" s="89" t="s">
        <v>1182</v>
      </c>
      <c r="C174" s="89" t="s">
        <v>1174</v>
      </c>
      <c r="D174" s="89">
        <v>404504</v>
      </c>
      <c r="E174" s="89" t="s">
        <v>1175</v>
      </c>
      <c r="F174" s="90">
        <v>374.49</v>
      </c>
      <c r="G174" s="100">
        <f t="shared" si="8"/>
        <v>0.0001258174209914203</v>
      </c>
      <c r="H174" s="126">
        <f t="shared" si="9"/>
        <v>64.6105069627368</v>
      </c>
      <c r="I174" s="88"/>
    </row>
    <row r="175" spans="1:9" ht="12.75" customHeight="1" outlineLevel="2">
      <c r="A175" s="106" t="s">
        <v>1057</v>
      </c>
      <c r="B175" s="89" t="s">
        <v>1182</v>
      </c>
      <c r="C175" s="89" t="s">
        <v>1174</v>
      </c>
      <c r="D175" s="89">
        <v>404504</v>
      </c>
      <c r="E175" s="89" t="s">
        <v>1175</v>
      </c>
      <c r="F175" s="90">
        <v>421.62</v>
      </c>
      <c r="G175" s="100">
        <f t="shared" si="8"/>
        <v>0.00014165168906620372</v>
      </c>
      <c r="H175" s="126">
        <f t="shared" si="9"/>
        <v>72.74181405545968</v>
      </c>
      <c r="I175" s="88"/>
    </row>
    <row r="176" spans="1:9" ht="12.75" customHeight="1" outlineLevel="2">
      <c r="A176" s="106" t="s">
        <v>1057</v>
      </c>
      <c r="B176" s="89" t="s">
        <v>1182</v>
      </c>
      <c r="C176" s="89" t="s">
        <v>1174</v>
      </c>
      <c r="D176" s="89">
        <v>404504</v>
      </c>
      <c r="E176" s="89" t="s">
        <v>1175</v>
      </c>
      <c r="F176" s="90">
        <v>142.68</v>
      </c>
      <c r="G176" s="100">
        <f t="shared" si="8"/>
        <v>4.7936205578402225E-05</v>
      </c>
      <c r="H176" s="126">
        <f t="shared" si="9"/>
        <v>24.616484107568397</v>
      </c>
      <c r="I176" s="88"/>
    </row>
    <row r="177" spans="1:9" ht="12.75" customHeight="1" outlineLevel="2">
      <c r="A177" s="106" t="s">
        <v>1057</v>
      </c>
      <c r="B177" s="89" t="s">
        <v>1182</v>
      </c>
      <c r="C177" s="89" t="s">
        <v>1174</v>
      </c>
      <c r="D177" s="89">
        <v>404510</v>
      </c>
      <c r="E177" s="89" t="s">
        <v>1176</v>
      </c>
      <c r="F177" s="90">
        <v>1116.67</v>
      </c>
      <c r="G177" s="100">
        <f t="shared" si="8"/>
        <v>0.00037516766668933566</v>
      </c>
      <c r="H177" s="126">
        <f t="shared" si="9"/>
        <v>192.6583214774208</v>
      </c>
      <c r="I177" s="88"/>
    </row>
    <row r="178" spans="1:9" ht="12.75" customHeight="1" outlineLevel="2">
      <c r="A178" s="106" t="s">
        <v>1057</v>
      </c>
      <c r="B178" s="89" t="s">
        <v>1182</v>
      </c>
      <c r="C178" s="89" t="s">
        <v>1174</v>
      </c>
      <c r="D178" s="89">
        <v>404510</v>
      </c>
      <c r="E178" s="89" t="s">
        <v>1176</v>
      </c>
      <c r="F178" s="90">
        <v>9472.25</v>
      </c>
      <c r="G178" s="100">
        <f t="shared" si="8"/>
        <v>0.0031823922293945923</v>
      </c>
      <c r="H178" s="126">
        <f t="shared" si="9"/>
        <v>1634.2408998311937</v>
      </c>
      <c r="I178" s="88"/>
    </row>
    <row r="179" spans="1:9" ht="12.75" customHeight="1" outlineLevel="2">
      <c r="A179" s="106" t="s">
        <v>1057</v>
      </c>
      <c r="B179" s="89" t="s">
        <v>1182</v>
      </c>
      <c r="C179" s="89" t="s">
        <v>1174</v>
      </c>
      <c r="D179" s="89">
        <v>404510</v>
      </c>
      <c r="E179" s="89" t="s">
        <v>1176</v>
      </c>
      <c r="F179" s="90">
        <v>169.18</v>
      </c>
      <c r="G179" s="100">
        <f t="shared" si="8"/>
        <v>5.6839411688772695E-05</v>
      </c>
      <c r="H179" s="126">
        <f t="shared" si="9"/>
        <v>29.188511223145646</v>
      </c>
      <c r="I179" s="88"/>
    </row>
    <row r="180" spans="1:9" ht="12.75" customHeight="1" outlineLevel="2">
      <c r="A180" s="106" t="s">
        <v>1057</v>
      </c>
      <c r="B180" s="89" t="s">
        <v>1182</v>
      </c>
      <c r="C180" s="89" t="s">
        <v>1174</v>
      </c>
      <c r="D180" s="89">
        <v>404545</v>
      </c>
      <c r="E180" s="89" t="s">
        <v>1177</v>
      </c>
      <c r="F180" s="90">
        <v>1380.14</v>
      </c>
      <c r="G180" s="100">
        <f t="shared" si="8"/>
        <v>0.0004636856936289322</v>
      </c>
      <c r="H180" s="126">
        <f t="shared" si="9"/>
        <v>238.11462276576566</v>
      </c>
      <c r="I180" s="88"/>
    </row>
    <row r="181" spans="1:9" ht="12.75" customHeight="1" outlineLevel="2">
      <c r="A181" s="106" t="s">
        <v>1057</v>
      </c>
      <c r="B181" s="89" t="s">
        <v>1182</v>
      </c>
      <c r="C181" s="89" t="s">
        <v>1174</v>
      </c>
      <c r="D181" s="89">
        <v>404545</v>
      </c>
      <c r="E181" s="89" t="s">
        <v>1177</v>
      </c>
      <c r="F181" s="90">
        <v>14616.84</v>
      </c>
      <c r="G181" s="100">
        <f t="shared" si="8"/>
        <v>0.004910820347256888</v>
      </c>
      <c r="H181" s="126">
        <f t="shared" si="9"/>
        <v>2521.833540530348</v>
      </c>
      <c r="I181" s="88"/>
    </row>
    <row r="182" spans="1:9" ht="12.75" customHeight="1" outlineLevel="2">
      <c r="A182" s="106" t="s">
        <v>1057</v>
      </c>
      <c r="B182" s="89" t="s">
        <v>1182</v>
      </c>
      <c r="C182" s="89" t="s">
        <v>1174</v>
      </c>
      <c r="D182" s="89">
        <v>404545</v>
      </c>
      <c r="E182" s="89" t="s">
        <v>1177</v>
      </c>
      <c r="F182" s="90">
        <v>66.57</v>
      </c>
      <c r="G182" s="100">
        <f t="shared" si="8"/>
        <v>2.2365525689334423E-05</v>
      </c>
      <c r="H182" s="126">
        <f t="shared" si="9"/>
        <v>11.48527717298029</v>
      </c>
      <c r="I182" s="88"/>
    </row>
    <row r="183" spans="1:9" ht="12.75" customHeight="1" outlineLevel="2">
      <c r="A183" s="106" t="s">
        <v>1057</v>
      </c>
      <c r="B183" s="89" t="s">
        <v>1182</v>
      </c>
      <c r="C183" s="89" t="s">
        <v>1174</v>
      </c>
      <c r="D183" s="89">
        <v>404575</v>
      </c>
      <c r="E183" s="89" t="s">
        <v>1178</v>
      </c>
      <c r="F183" s="90">
        <v>687.24</v>
      </c>
      <c r="G183" s="100">
        <f t="shared" si="8"/>
        <v>0.00023089205159588692</v>
      </c>
      <c r="H183" s="126">
        <f t="shared" si="9"/>
        <v>118.56905339280421</v>
      </c>
      <c r="I183" s="88"/>
    </row>
    <row r="184" spans="1:9" ht="12.75" customHeight="1" outlineLevel="2">
      <c r="A184" s="106" t="s">
        <v>1057</v>
      </c>
      <c r="B184" s="89" t="s">
        <v>1182</v>
      </c>
      <c r="C184" s="89" t="s">
        <v>1174</v>
      </c>
      <c r="D184" s="89">
        <v>404575</v>
      </c>
      <c r="E184" s="89" t="s">
        <v>1178</v>
      </c>
      <c r="F184" s="90">
        <v>2732.26</v>
      </c>
      <c r="G184" s="100">
        <f t="shared" si="8"/>
        <v>0.0009179575066838048</v>
      </c>
      <c r="H184" s="126">
        <f t="shared" si="9"/>
        <v>471.3949738417776</v>
      </c>
      <c r="I184" s="88"/>
    </row>
    <row r="185" spans="1:9" ht="12.75" customHeight="1" outlineLevel="2">
      <c r="A185" s="106" t="s">
        <v>1057</v>
      </c>
      <c r="B185" s="89" t="s">
        <v>1182</v>
      </c>
      <c r="C185" s="89" t="s">
        <v>1174</v>
      </c>
      <c r="D185" s="89">
        <v>404575</v>
      </c>
      <c r="E185" s="89" t="s">
        <v>1178</v>
      </c>
      <c r="F185" s="90">
        <v>44.38</v>
      </c>
      <c r="G185" s="100">
        <f t="shared" si="8"/>
        <v>1.4910350459556284E-05</v>
      </c>
      <c r="H185" s="126">
        <f t="shared" si="9"/>
        <v>7.656851448653527</v>
      </c>
      <c r="I185" s="88"/>
    </row>
    <row r="186" spans="1:9" ht="12.75" customHeight="1" outlineLevel="2">
      <c r="A186" s="106" t="s">
        <v>1057</v>
      </c>
      <c r="B186" s="89" t="s">
        <v>1182</v>
      </c>
      <c r="C186" s="89" t="s">
        <v>1174</v>
      </c>
      <c r="D186" s="89" t="s">
        <v>1183</v>
      </c>
      <c r="E186" s="89" t="s">
        <v>1179</v>
      </c>
      <c r="F186" s="90">
        <v>131.34</v>
      </c>
      <c r="G186" s="100">
        <f t="shared" si="8"/>
        <v>4.412630530324746E-05</v>
      </c>
      <c r="H186" s="126">
        <f t="shared" si="9"/>
        <v>22.660001560751564</v>
      </c>
      <c r="I186" s="88"/>
    </row>
    <row r="187" spans="1:9" ht="12.75" customHeight="1" outlineLevel="2">
      <c r="A187" s="106" t="s">
        <v>1057</v>
      </c>
      <c r="B187" s="89" t="s">
        <v>1182</v>
      </c>
      <c r="C187" s="89" t="s">
        <v>1174</v>
      </c>
      <c r="D187" s="89" t="s">
        <v>1183</v>
      </c>
      <c r="E187" s="89" t="s">
        <v>1179</v>
      </c>
      <c r="F187" s="90">
        <v>634.95</v>
      </c>
      <c r="G187" s="100">
        <f t="shared" si="8"/>
        <v>0.00021332417810489553</v>
      </c>
      <c r="H187" s="126">
        <f t="shared" si="9"/>
        <v>109.54749498248215</v>
      </c>
      <c r="I187" s="88"/>
    </row>
    <row r="188" spans="1:9" ht="12.75" customHeight="1" outlineLevel="2">
      <c r="A188" s="106" t="s">
        <v>1057</v>
      </c>
      <c r="B188" s="89" t="s">
        <v>1182</v>
      </c>
      <c r="C188" s="89" t="s">
        <v>1174</v>
      </c>
      <c r="D188" s="89" t="s">
        <v>1184</v>
      </c>
      <c r="E188" s="89" t="s">
        <v>1180</v>
      </c>
      <c r="F188" s="90">
        <v>260.18</v>
      </c>
      <c r="G188" s="100">
        <f t="shared" si="8"/>
        <v>8.7412685501743E-05</v>
      </c>
      <c r="H188" s="126">
        <f t="shared" si="9"/>
        <v>44.88867980871282</v>
      </c>
      <c r="I188" s="88"/>
    </row>
    <row r="189" spans="1:9" ht="12.75" customHeight="1" outlineLevel="2">
      <c r="A189" s="106" t="s">
        <v>1057</v>
      </c>
      <c r="B189" s="89" t="s">
        <v>1182</v>
      </c>
      <c r="C189" s="89" t="s">
        <v>1174</v>
      </c>
      <c r="D189" s="89" t="s">
        <v>1184</v>
      </c>
      <c r="E189" s="89" t="s">
        <v>1180</v>
      </c>
      <c r="F189" s="90">
        <v>670.94</v>
      </c>
      <c r="G189" s="100">
        <f t="shared" si="8"/>
        <v>0.00022541573991290433</v>
      </c>
      <c r="H189" s="126">
        <f t="shared" si="9"/>
        <v>115.7568253934114</v>
      </c>
      <c r="I189" s="88"/>
    </row>
    <row r="190" spans="1:9" ht="12.75" customHeight="1" outlineLevel="2">
      <c r="A190" s="106" t="s">
        <v>1057</v>
      </c>
      <c r="B190" s="89" t="s">
        <v>1182</v>
      </c>
      <c r="C190" s="89" t="s">
        <v>1174</v>
      </c>
      <c r="D190" s="89" t="s">
        <v>1185</v>
      </c>
      <c r="E190" s="89" t="s">
        <v>1181</v>
      </c>
      <c r="F190" s="90">
        <v>122.49</v>
      </c>
      <c r="G190" s="100">
        <f t="shared" si="8"/>
        <v>4.115297043242562E-05</v>
      </c>
      <c r="H190" s="126">
        <f t="shared" si="9"/>
        <v>21.133117033473873</v>
      </c>
      <c r="I190" s="88"/>
    </row>
    <row r="191" spans="1:9" ht="12.75" customHeight="1" outlineLevel="2">
      <c r="A191" s="106" t="s">
        <v>1057</v>
      </c>
      <c r="B191" s="89" t="s">
        <v>1182</v>
      </c>
      <c r="C191" s="89" t="s">
        <v>1174</v>
      </c>
      <c r="D191" s="89" t="s">
        <v>1185</v>
      </c>
      <c r="E191" s="89" t="s">
        <v>1181</v>
      </c>
      <c r="F191" s="90">
        <v>632.96</v>
      </c>
      <c r="G191" s="100">
        <f t="shared" si="8"/>
        <v>0.00021265559772151298</v>
      </c>
      <c r="H191" s="126">
        <f t="shared" si="9"/>
        <v>109.20416162550106</v>
      </c>
      <c r="I191" s="88"/>
    </row>
    <row r="192" spans="1:9" ht="12.75" customHeight="1" outlineLevel="1">
      <c r="A192" s="106"/>
      <c r="B192" s="95" t="s">
        <v>1284</v>
      </c>
      <c r="C192" s="89"/>
      <c r="D192" s="89"/>
      <c r="E192" s="89"/>
      <c r="F192" s="96">
        <f>SUBTOTAL(9,F173:F191)</f>
        <v>35545.219999999994</v>
      </c>
      <c r="G192" s="150">
        <f>SUBTOTAL(9,G173:G191)</f>
        <v>0.011942129052772182</v>
      </c>
      <c r="H192" s="127">
        <f>SUBTOTAL(9,H173:H191)</f>
        <v>6132.59281770411</v>
      </c>
      <c r="I192" s="88"/>
    </row>
    <row r="193" spans="1:9" ht="12.75" customHeight="1" outlineLevel="2">
      <c r="A193" s="106" t="s">
        <v>1057</v>
      </c>
      <c r="B193" s="89" t="s">
        <v>1259</v>
      </c>
      <c r="C193" s="89" t="s">
        <v>1260</v>
      </c>
      <c r="D193" s="89" t="s">
        <v>1262</v>
      </c>
      <c r="E193" s="89" t="s">
        <v>1261</v>
      </c>
      <c r="F193" s="90">
        <v>33.76</v>
      </c>
      <c r="G193" s="100">
        <f>F193/$F$313</f>
        <v>1.1342348614570079E-05</v>
      </c>
      <c r="H193" s="126">
        <f>G193*$H$313</f>
        <v>5.824590015920303</v>
      </c>
      <c r="I193" s="88"/>
    </row>
    <row r="194" spans="1:9" ht="12.75" customHeight="1" outlineLevel="1">
      <c r="A194" s="106"/>
      <c r="B194" s="95" t="s">
        <v>1285</v>
      </c>
      <c r="C194" s="89"/>
      <c r="D194" s="89"/>
      <c r="E194" s="89"/>
      <c r="F194" s="96">
        <f>SUBTOTAL(9,F193:F193)</f>
        <v>33.76</v>
      </c>
      <c r="G194" s="150">
        <f>SUBTOTAL(9,G193:G193)</f>
        <v>1.1342348614570079E-05</v>
      </c>
      <c r="H194" s="127">
        <f>SUBTOTAL(9,H193:H193)</f>
        <v>5.824590015920303</v>
      </c>
      <c r="I194" s="88"/>
    </row>
    <row r="195" spans="1:9" ht="12.75" customHeight="1" outlineLevel="2">
      <c r="A195" s="106" t="s">
        <v>1057</v>
      </c>
      <c r="B195" s="89" t="s">
        <v>1186</v>
      </c>
      <c r="C195" s="89" t="s">
        <v>1187</v>
      </c>
      <c r="D195" s="89">
        <v>405001</v>
      </c>
      <c r="E195" s="89" t="s">
        <v>1277</v>
      </c>
      <c r="F195" s="90">
        <v>107.72</v>
      </c>
      <c r="G195" s="100">
        <f aca="true" t="shared" si="10" ref="G195:G205">F195/$F$313</f>
        <v>3.6190692913551214E-05</v>
      </c>
      <c r="H195" s="126">
        <f aca="true" t="shared" si="11" ref="H195:H205">G195*$H$313</f>
        <v>18.584858901508742</v>
      </c>
      <c r="I195" s="88"/>
    </row>
    <row r="196" spans="1:9" ht="12.75" customHeight="1" outlineLevel="2">
      <c r="A196" s="106" t="s">
        <v>1057</v>
      </c>
      <c r="B196" s="89" t="s">
        <v>1186</v>
      </c>
      <c r="C196" s="89" t="s">
        <v>1187</v>
      </c>
      <c r="D196" s="89">
        <v>405500</v>
      </c>
      <c r="E196" s="89" t="s">
        <v>1188</v>
      </c>
      <c r="F196" s="90">
        <v>12100.61</v>
      </c>
      <c r="G196" s="100">
        <f t="shared" si="10"/>
        <v>0.004065442448724907</v>
      </c>
      <c r="H196" s="126">
        <f t="shared" si="11"/>
        <v>2087.710076793406</v>
      </c>
      <c r="I196" s="88"/>
    </row>
    <row r="197" spans="1:9" ht="12.75" customHeight="1" outlineLevel="2">
      <c r="A197" s="106" t="s">
        <v>1057</v>
      </c>
      <c r="B197" s="89" t="s">
        <v>1186</v>
      </c>
      <c r="C197" s="89" t="s">
        <v>1187</v>
      </c>
      <c r="D197" s="89">
        <v>405500</v>
      </c>
      <c r="E197" s="89" t="s">
        <v>1188</v>
      </c>
      <c r="F197" s="90">
        <v>20810.2</v>
      </c>
      <c r="G197" s="100">
        <f t="shared" si="10"/>
        <v>0.006991603765963457</v>
      </c>
      <c r="H197" s="126">
        <f t="shared" si="11"/>
        <v>3590.3697615315377</v>
      </c>
      <c r="I197" s="88"/>
    </row>
    <row r="198" spans="1:9" ht="12.75" customHeight="1" outlineLevel="2">
      <c r="A198" s="106" t="s">
        <v>1057</v>
      </c>
      <c r="B198" s="89" t="s">
        <v>1186</v>
      </c>
      <c r="C198" s="89" t="s">
        <v>1187</v>
      </c>
      <c r="D198" s="89">
        <v>405500</v>
      </c>
      <c r="E198" s="89" t="s">
        <v>1188</v>
      </c>
      <c r="F198" s="90">
        <v>432.71</v>
      </c>
      <c r="G198" s="100">
        <f t="shared" si="10"/>
        <v>0.00014537759683088327</v>
      </c>
      <c r="H198" s="126">
        <f t="shared" si="11"/>
        <v>74.65516427099747</v>
      </c>
      <c r="I198" s="88"/>
    </row>
    <row r="199" spans="1:9" ht="12.75" customHeight="1" outlineLevel="2">
      <c r="A199" s="106" t="s">
        <v>1057</v>
      </c>
      <c r="B199" s="89" t="s">
        <v>1186</v>
      </c>
      <c r="C199" s="89" t="s">
        <v>1187</v>
      </c>
      <c r="D199" s="89">
        <v>405550</v>
      </c>
      <c r="E199" s="89" t="s">
        <v>1189</v>
      </c>
      <c r="F199" s="90">
        <v>2648.93</v>
      </c>
      <c r="G199" s="100">
        <f t="shared" si="10"/>
        <v>0.0008899611230922133</v>
      </c>
      <c r="H199" s="126">
        <f t="shared" si="11"/>
        <v>457.018105179851</v>
      </c>
      <c r="I199" s="88"/>
    </row>
    <row r="200" spans="1:9" ht="12.75" customHeight="1" outlineLevel="2">
      <c r="A200" s="106" t="s">
        <v>1057</v>
      </c>
      <c r="B200" s="89" t="s">
        <v>1186</v>
      </c>
      <c r="C200" s="89" t="s">
        <v>1187</v>
      </c>
      <c r="D200" s="89">
        <v>405550</v>
      </c>
      <c r="E200" s="89" t="s">
        <v>1189</v>
      </c>
      <c r="F200" s="90">
        <v>2173.92</v>
      </c>
      <c r="G200" s="100">
        <f t="shared" si="10"/>
        <v>0.0007303719934889274</v>
      </c>
      <c r="H200" s="126">
        <f t="shared" si="11"/>
        <v>375.0649504564416</v>
      </c>
      <c r="I200" s="88"/>
    </row>
    <row r="201" spans="1:9" ht="12.75" customHeight="1" outlineLevel="2">
      <c r="A201" s="106" t="s">
        <v>1057</v>
      </c>
      <c r="B201" s="89" t="s">
        <v>1186</v>
      </c>
      <c r="C201" s="89" t="s">
        <v>1187</v>
      </c>
      <c r="D201" s="89">
        <v>405550</v>
      </c>
      <c r="E201" s="89" t="s">
        <v>1189</v>
      </c>
      <c r="F201" s="90">
        <v>105.41</v>
      </c>
      <c r="G201" s="100">
        <f t="shared" si="10"/>
        <v>3.541460211676043E-05</v>
      </c>
      <c r="H201" s="126">
        <f t="shared" si="11"/>
        <v>18.1863161604905</v>
      </c>
      <c r="I201" s="88"/>
    </row>
    <row r="202" spans="1:9" ht="12.75" customHeight="1" outlineLevel="2">
      <c r="A202" s="106" t="s">
        <v>1057</v>
      </c>
      <c r="B202" s="89" t="s">
        <v>1186</v>
      </c>
      <c r="C202" s="89" t="s">
        <v>1187</v>
      </c>
      <c r="D202" s="89">
        <v>405760</v>
      </c>
      <c r="E202" s="89" t="s">
        <v>1190</v>
      </c>
      <c r="F202" s="90">
        <v>12625.84</v>
      </c>
      <c r="G202" s="100">
        <f t="shared" si="10"/>
        <v>0.0042419039938324495</v>
      </c>
      <c r="H202" s="126">
        <f t="shared" si="11"/>
        <v>2178.327654224147</v>
      </c>
      <c r="I202" s="88"/>
    </row>
    <row r="203" spans="1:9" ht="12.75" customHeight="1" outlineLevel="2">
      <c r="A203" s="106" t="s">
        <v>1057</v>
      </c>
      <c r="B203" s="89" t="s">
        <v>1186</v>
      </c>
      <c r="C203" s="89" t="s">
        <v>1187</v>
      </c>
      <c r="D203" s="89">
        <v>405760</v>
      </c>
      <c r="E203" s="89" t="s">
        <v>1190</v>
      </c>
      <c r="F203" s="90">
        <v>19842.31</v>
      </c>
      <c r="G203" s="100">
        <f t="shared" si="10"/>
        <v>0.006666421722108118</v>
      </c>
      <c r="H203" s="126">
        <f t="shared" si="11"/>
        <v>3423.3803530448936</v>
      </c>
      <c r="I203" s="88"/>
    </row>
    <row r="204" spans="1:9" ht="12.75" customHeight="1" outlineLevel="2">
      <c r="A204" s="106" t="s">
        <v>1057</v>
      </c>
      <c r="B204" s="89" t="s">
        <v>1186</v>
      </c>
      <c r="C204" s="89" t="s">
        <v>1187</v>
      </c>
      <c r="D204" s="89">
        <v>405760</v>
      </c>
      <c r="E204" s="89" t="s">
        <v>1190</v>
      </c>
      <c r="F204" s="90">
        <v>3528.84</v>
      </c>
      <c r="G204" s="100">
        <f t="shared" si="10"/>
        <v>0.0011855845226611222</v>
      </c>
      <c r="H204" s="126">
        <f t="shared" si="11"/>
        <v>608.8283836427787</v>
      </c>
      <c r="I204" s="88"/>
    </row>
    <row r="205" spans="1:9" ht="12.75" customHeight="1" outlineLevel="2">
      <c r="A205" s="106" t="s">
        <v>1057</v>
      </c>
      <c r="B205" s="89" t="s">
        <v>1186</v>
      </c>
      <c r="C205" s="89" t="s">
        <v>1187</v>
      </c>
      <c r="D205" s="89">
        <v>405760</v>
      </c>
      <c r="E205" s="89" t="s">
        <v>1190</v>
      </c>
      <c r="F205" s="90">
        <v>186.41</v>
      </c>
      <c r="G205" s="100">
        <f t="shared" si="10"/>
        <v>6.2628175510723E-05</v>
      </c>
      <c r="H205" s="126">
        <f t="shared" si="11"/>
        <v>32.16119149489644</v>
      </c>
      <c r="I205" s="88"/>
    </row>
    <row r="206" spans="1:9" ht="12.75" customHeight="1" outlineLevel="1">
      <c r="A206" s="106"/>
      <c r="B206" s="95" t="s">
        <v>1286</v>
      </c>
      <c r="C206" s="89"/>
      <c r="D206" s="89"/>
      <c r="E206" s="89"/>
      <c r="F206" s="96">
        <f>SUBTOTAL(9,F195:F205)</f>
        <v>74562.9</v>
      </c>
      <c r="G206" s="150">
        <f>SUBTOTAL(9,G195:G205)</f>
        <v>0.025050900637243113</v>
      </c>
      <c r="H206" s="127">
        <f>SUBTOTAL(9,H195:H205)</f>
        <v>12864.286815700949</v>
      </c>
      <c r="I206" s="88"/>
    </row>
    <row r="207" spans="1:9" ht="12.75" customHeight="1" outlineLevel="2">
      <c r="A207" s="106" t="s">
        <v>1057</v>
      </c>
      <c r="B207" s="89" t="s">
        <v>1191</v>
      </c>
      <c r="C207" s="89" t="s">
        <v>1192</v>
      </c>
      <c r="D207" s="89">
        <v>406001</v>
      </c>
      <c r="E207" s="89" t="s">
        <v>1263</v>
      </c>
      <c r="F207" s="90">
        <v>4194.78</v>
      </c>
      <c r="G207" s="100">
        <f aca="true" t="shared" si="12" ref="G207:G223">F207/$F$313</f>
        <v>0.0014093204123645225</v>
      </c>
      <c r="H207" s="126">
        <f aca="true" t="shared" si="13" ref="H207:H223">G207*$H$313</f>
        <v>723.7225624106094</v>
      </c>
      <c r="I207" s="88"/>
    </row>
    <row r="208" spans="1:9" ht="12.75" customHeight="1" outlineLevel="2">
      <c r="A208" s="106" t="s">
        <v>1057</v>
      </c>
      <c r="B208" s="89" t="s">
        <v>1191</v>
      </c>
      <c r="C208" s="89" t="s">
        <v>1192</v>
      </c>
      <c r="D208" s="89">
        <v>406001</v>
      </c>
      <c r="E208" s="89" t="s">
        <v>1263</v>
      </c>
      <c r="F208" s="90">
        <v>26.93</v>
      </c>
      <c r="G208" s="100">
        <f t="shared" si="12"/>
        <v>9.047673228387804E-06</v>
      </c>
      <c r="H208" s="126">
        <f t="shared" si="13"/>
        <v>4.6462147253771855</v>
      </c>
      <c r="I208" s="88"/>
    </row>
    <row r="209" spans="1:9" ht="12.75" customHeight="1" outlineLevel="2">
      <c r="A209" s="106" t="s">
        <v>1057</v>
      </c>
      <c r="B209" s="89" t="s">
        <v>1191</v>
      </c>
      <c r="C209" s="89" t="s">
        <v>1192</v>
      </c>
      <c r="D209" s="89">
        <v>406150</v>
      </c>
      <c r="E209" s="89" t="s">
        <v>1193</v>
      </c>
      <c r="F209" s="90">
        <v>742.41</v>
      </c>
      <c r="G209" s="100">
        <f t="shared" si="12"/>
        <v>0.0002494275188075525</v>
      </c>
      <c r="H209" s="126">
        <f t="shared" si="13"/>
        <v>128.0874962594607</v>
      </c>
      <c r="I209" s="88"/>
    </row>
    <row r="210" spans="1:9" ht="12.75" customHeight="1" outlineLevel="2">
      <c r="A210" s="106" t="s">
        <v>1057</v>
      </c>
      <c r="B210" s="89" t="s">
        <v>1191</v>
      </c>
      <c r="C210" s="89" t="s">
        <v>1192</v>
      </c>
      <c r="D210" s="89">
        <v>406150</v>
      </c>
      <c r="E210" s="89" t="s">
        <v>1193</v>
      </c>
      <c r="F210" s="90">
        <v>7129.58</v>
      </c>
      <c r="G210" s="100">
        <f t="shared" si="12"/>
        <v>0.0023953252913349096</v>
      </c>
      <c r="H210" s="126">
        <f t="shared" si="13"/>
        <v>1230.0616257614063</v>
      </c>
      <c r="I210" s="88"/>
    </row>
    <row r="211" spans="1:9" ht="12.75" customHeight="1" outlineLevel="2">
      <c r="A211" s="106" t="s">
        <v>1057</v>
      </c>
      <c r="B211" s="89" t="s">
        <v>1191</v>
      </c>
      <c r="C211" s="89" t="s">
        <v>1192</v>
      </c>
      <c r="D211" s="89">
        <v>406150</v>
      </c>
      <c r="E211" s="89" t="s">
        <v>1193</v>
      </c>
      <c r="F211" s="90">
        <v>11451</v>
      </c>
      <c r="G211" s="100">
        <f t="shared" si="12"/>
        <v>0.003847192949805746</v>
      </c>
      <c r="H211" s="126">
        <f t="shared" si="13"/>
        <v>1975.6333019047215</v>
      </c>
      <c r="I211" s="88"/>
    </row>
    <row r="212" spans="1:9" ht="12.75" customHeight="1" outlineLevel="2">
      <c r="A212" s="106" t="s">
        <v>1057</v>
      </c>
      <c r="B212" s="89" t="s">
        <v>1191</v>
      </c>
      <c r="C212" s="89" t="s">
        <v>1192</v>
      </c>
      <c r="D212" s="89">
        <v>406200</v>
      </c>
      <c r="E212" s="89" t="s">
        <v>1194</v>
      </c>
      <c r="F212" s="90">
        <v>77.7</v>
      </c>
      <c r="G212" s="100">
        <f t="shared" si="12"/>
        <v>2.6104872255690026E-05</v>
      </c>
      <c r="H212" s="126">
        <f t="shared" si="13"/>
        <v>13.405528561522738</v>
      </c>
      <c r="I212" s="88"/>
    </row>
    <row r="213" spans="1:9" ht="12.75" customHeight="1" outlineLevel="2">
      <c r="A213" s="106" t="s">
        <v>1057</v>
      </c>
      <c r="B213" s="89" t="s">
        <v>1191</v>
      </c>
      <c r="C213" s="89" t="s">
        <v>1192</v>
      </c>
      <c r="D213" s="89">
        <v>406250</v>
      </c>
      <c r="E213" s="89" t="s">
        <v>1195</v>
      </c>
      <c r="F213" s="90">
        <v>1881.2</v>
      </c>
      <c r="G213" s="100">
        <f t="shared" si="12"/>
        <v>0.0006320268428237333</v>
      </c>
      <c r="H213" s="126">
        <f t="shared" si="13"/>
        <v>324.56216640845014</v>
      </c>
      <c r="I213" s="88"/>
    </row>
    <row r="214" spans="1:9" ht="12.75" customHeight="1" outlineLevel="2">
      <c r="A214" s="106" t="s">
        <v>1057</v>
      </c>
      <c r="B214" s="89" t="s">
        <v>1191</v>
      </c>
      <c r="C214" s="89" t="s">
        <v>1192</v>
      </c>
      <c r="D214" s="89">
        <v>406250</v>
      </c>
      <c r="E214" s="89" t="s">
        <v>1195</v>
      </c>
      <c r="F214" s="90">
        <v>231.91</v>
      </c>
      <c r="G214" s="100">
        <f t="shared" si="12"/>
        <v>7.791481241720815E-05</v>
      </c>
      <c r="H214" s="126">
        <f t="shared" si="13"/>
        <v>40.01127578768002</v>
      </c>
      <c r="I214" s="88"/>
    </row>
    <row r="215" spans="1:9" ht="12.75" customHeight="1" outlineLevel="2">
      <c r="A215" s="106" t="s">
        <v>1057</v>
      </c>
      <c r="B215" s="89" t="s">
        <v>1191</v>
      </c>
      <c r="C215" s="89" t="s">
        <v>1192</v>
      </c>
      <c r="D215" s="89">
        <v>406550</v>
      </c>
      <c r="E215" s="89" t="s">
        <v>1196</v>
      </c>
      <c r="F215" s="90">
        <v>2495.08</v>
      </c>
      <c r="G215" s="100">
        <f t="shared" si="12"/>
        <v>0.0008382721321457795</v>
      </c>
      <c r="H215" s="126">
        <f t="shared" si="13"/>
        <v>430.47446851073556</v>
      </c>
      <c r="I215" s="88"/>
    </row>
    <row r="216" spans="1:9" ht="12.75" customHeight="1" outlineLevel="2">
      <c r="A216" s="106" t="s">
        <v>1057</v>
      </c>
      <c r="B216" s="89" t="s">
        <v>1191</v>
      </c>
      <c r="C216" s="89" t="s">
        <v>1192</v>
      </c>
      <c r="D216" s="89">
        <v>406550</v>
      </c>
      <c r="E216" s="89" t="s">
        <v>1196</v>
      </c>
      <c r="F216" s="90">
        <v>29205.26</v>
      </c>
      <c r="G216" s="100">
        <f t="shared" si="12"/>
        <v>0.009812092425922955</v>
      </c>
      <c r="H216" s="126">
        <f t="shared" si="13"/>
        <v>5038.763797640894</v>
      </c>
      <c r="I216" s="88"/>
    </row>
    <row r="217" spans="1:9" ht="12.75" customHeight="1" outlineLevel="2">
      <c r="A217" s="106" t="s">
        <v>1057</v>
      </c>
      <c r="B217" s="89" t="s">
        <v>1191</v>
      </c>
      <c r="C217" s="89" t="s">
        <v>1192</v>
      </c>
      <c r="D217" s="89">
        <v>406600</v>
      </c>
      <c r="E217" s="89" t="s">
        <v>1197</v>
      </c>
      <c r="F217" s="90">
        <v>1125.64</v>
      </c>
      <c r="G217" s="100">
        <f t="shared" si="12"/>
        <v>0.0003781813179651856</v>
      </c>
      <c r="H217" s="126">
        <f t="shared" si="13"/>
        <v>194.20590952371242</v>
      </c>
      <c r="I217" s="88"/>
    </row>
    <row r="218" spans="1:9" ht="12.75" customHeight="1" outlineLevel="2">
      <c r="A218" s="106" t="s">
        <v>1057</v>
      </c>
      <c r="B218" s="89" t="s">
        <v>1191</v>
      </c>
      <c r="C218" s="89" t="s">
        <v>1192</v>
      </c>
      <c r="D218" s="89">
        <v>406600</v>
      </c>
      <c r="E218" s="89" t="s">
        <v>1197</v>
      </c>
      <c r="F218" s="90">
        <v>21263.25</v>
      </c>
      <c r="G218" s="100">
        <f t="shared" si="12"/>
        <v>0.007143814993446601</v>
      </c>
      <c r="H218" s="126">
        <f t="shared" si="13"/>
        <v>3668.534172275397</v>
      </c>
      <c r="I218" s="88"/>
    </row>
    <row r="219" spans="1:9" ht="12.75" customHeight="1" outlineLevel="2">
      <c r="A219" s="106" t="s">
        <v>1057</v>
      </c>
      <c r="B219" s="89" t="s">
        <v>1191</v>
      </c>
      <c r="C219" s="89" t="s">
        <v>1192</v>
      </c>
      <c r="D219" s="89">
        <v>406650</v>
      </c>
      <c r="E219" s="89" t="s">
        <v>1198</v>
      </c>
      <c r="F219" s="90">
        <v>1248.18</v>
      </c>
      <c r="G219" s="100">
        <f t="shared" si="12"/>
        <v>0.0004193510868997063</v>
      </c>
      <c r="H219" s="126">
        <f t="shared" si="13"/>
        <v>215.34765302344212</v>
      </c>
      <c r="I219" s="88"/>
    </row>
    <row r="220" spans="1:9" ht="12.75" customHeight="1" outlineLevel="2">
      <c r="A220" s="106" t="s">
        <v>1057</v>
      </c>
      <c r="B220" s="89" t="s">
        <v>1191</v>
      </c>
      <c r="C220" s="89" t="s">
        <v>1192</v>
      </c>
      <c r="D220" s="89">
        <v>406650</v>
      </c>
      <c r="E220" s="89" t="s">
        <v>1198</v>
      </c>
      <c r="F220" s="90">
        <v>22885.13</v>
      </c>
      <c r="G220" s="100">
        <f t="shared" si="12"/>
        <v>0.007688718085004626</v>
      </c>
      <c r="H220" s="126">
        <f t="shared" si="13"/>
        <v>3948.3560340947342</v>
      </c>
      <c r="I220" s="88"/>
    </row>
    <row r="221" spans="1:9" ht="12.75" customHeight="1" outlineLevel="2">
      <c r="A221" s="106" t="s">
        <v>1057</v>
      </c>
      <c r="B221" s="89" t="s">
        <v>1191</v>
      </c>
      <c r="C221" s="89" t="s">
        <v>1192</v>
      </c>
      <c r="D221" s="89">
        <v>406650</v>
      </c>
      <c r="E221" s="89" t="s">
        <v>1198</v>
      </c>
      <c r="F221" s="90">
        <v>9.02</v>
      </c>
      <c r="G221" s="100">
        <f t="shared" si="12"/>
        <v>3.030449777944968E-06</v>
      </c>
      <c r="H221" s="126">
        <f t="shared" si="13"/>
        <v>1.5562145125474272</v>
      </c>
      <c r="I221" s="88"/>
    </row>
    <row r="222" spans="1:9" ht="12.75" customHeight="1" outlineLevel="2">
      <c r="A222" s="106" t="s">
        <v>1057</v>
      </c>
      <c r="B222" s="89" t="s">
        <v>1191</v>
      </c>
      <c r="C222" s="89" t="s">
        <v>1192</v>
      </c>
      <c r="D222" s="89">
        <v>406750</v>
      </c>
      <c r="E222" s="89" t="s">
        <v>1199</v>
      </c>
      <c r="F222" s="90">
        <v>1188.48</v>
      </c>
      <c r="G222" s="100">
        <f t="shared" si="12"/>
        <v>0.00039929367539823013</v>
      </c>
      <c r="H222" s="126">
        <f t="shared" si="13"/>
        <v>205.04765231400958</v>
      </c>
      <c r="I222" s="88"/>
    </row>
    <row r="223" spans="1:9" ht="12.75" customHeight="1" outlineLevel="2">
      <c r="A223" s="106" t="s">
        <v>1057</v>
      </c>
      <c r="B223" s="89" t="s">
        <v>1191</v>
      </c>
      <c r="C223" s="89" t="s">
        <v>1192</v>
      </c>
      <c r="D223" s="89">
        <v>406750</v>
      </c>
      <c r="E223" s="89" t="s">
        <v>1199</v>
      </c>
      <c r="F223" s="90">
        <v>30980.8</v>
      </c>
      <c r="G223" s="100">
        <f t="shared" si="12"/>
        <v>0.010408620674119453</v>
      </c>
      <c r="H223" s="126">
        <f t="shared" si="13"/>
        <v>5345.096515557576</v>
      </c>
      <c r="I223" s="88"/>
    </row>
    <row r="224" spans="1:9" ht="12.75" customHeight="1" outlineLevel="1">
      <c r="A224" s="106"/>
      <c r="B224" s="95" t="s">
        <v>1287</v>
      </c>
      <c r="C224" s="89"/>
      <c r="D224" s="89"/>
      <c r="E224" s="89"/>
      <c r="F224" s="96">
        <f>SUBTOTAL(9,F207:F223)</f>
        <v>136136.35</v>
      </c>
      <c r="G224" s="150">
        <f>SUBTOTAL(9,G207:G223)</f>
        <v>0.04573773521371824</v>
      </c>
      <c r="H224" s="127">
        <f>SUBTOTAL(9,H207:H223)</f>
        <v>23487.512589272275</v>
      </c>
      <c r="I224" s="88"/>
    </row>
    <row r="225" spans="1:9" ht="12.75" customHeight="1" outlineLevel="2">
      <c r="A225" s="106" t="s">
        <v>1057</v>
      </c>
      <c r="B225" s="89" t="s">
        <v>1200</v>
      </c>
      <c r="C225" s="89" t="s">
        <v>1225</v>
      </c>
      <c r="D225" s="89">
        <v>407001</v>
      </c>
      <c r="E225" s="89" t="s">
        <v>1208</v>
      </c>
      <c r="F225" s="90">
        <v>137.26</v>
      </c>
      <c r="G225" s="100">
        <f aca="true" t="shared" si="14" ref="G225:G265">F225/$F$313</f>
        <v>4.611524795130003E-05</v>
      </c>
      <c r="H225" s="126">
        <f aca="true" t="shared" si="15" ref="H225:H236">G225*$H$313</f>
        <v>23.681375165439007</v>
      </c>
      <c r="I225" s="88"/>
    </row>
    <row r="226" spans="1:9" ht="12.75" customHeight="1" outlineLevel="2">
      <c r="A226" s="106" t="s">
        <v>1057</v>
      </c>
      <c r="B226" s="89" t="s">
        <v>1200</v>
      </c>
      <c r="C226" s="89" t="s">
        <v>1225</v>
      </c>
      <c r="D226" s="89">
        <v>407050</v>
      </c>
      <c r="E226" s="89" t="s">
        <v>1209</v>
      </c>
      <c r="F226" s="90">
        <v>403.94</v>
      </c>
      <c r="G226" s="100">
        <f t="shared" si="14"/>
        <v>0.00013571173872539805</v>
      </c>
      <c r="H226" s="126">
        <f t="shared" si="15"/>
        <v>69.69149558740662</v>
      </c>
      <c r="I226" s="88"/>
    </row>
    <row r="227" spans="1:9" ht="12.75" customHeight="1" outlineLevel="2">
      <c r="A227" s="106" t="s">
        <v>1057</v>
      </c>
      <c r="B227" s="89" t="s">
        <v>1200</v>
      </c>
      <c r="C227" s="89" t="s">
        <v>1225</v>
      </c>
      <c r="D227" s="89">
        <v>407100</v>
      </c>
      <c r="E227" s="89" t="s">
        <v>1210</v>
      </c>
      <c r="F227" s="90">
        <v>4186.1</v>
      </c>
      <c r="G227" s="100">
        <f t="shared" si="14"/>
        <v>0.001406404192400824</v>
      </c>
      <c r="H227" s="126">
        <f t="shared" si="15"/>
        <v>722.2250078686016</v>
      </c>
      <c r="I227" s="88"/>
    </row>
    <row r="228" spans="1:9" ht="12.75" customHeight="1" outlineLevel="2">
      <c r="A228" s="106" t="s">
        <v>1057</v>
      </c>
      <c r="B228" s="89" t="s">
        <v>1200</v>
      </c>
      <c r="C228" s="89" t="s">
        <v>1225</v>
      </c>
      <c r="D228" s="89">
        <v>407500</v>
      </c>
      <c r="E228" s="89" t="s">
        <v>1211</v>
      </c>
      <c r="F228" s="90">
        <v>7318.39</v>
      </c>
      <c r="G228" s="100">
        <f t="shared" si="14"/>
        <v>0.002458759794946195</v>
      </c>
      <c r="H228" s="126">
        <f t="shared" si="15"/>
        <v>1262.6368876365816</v>
      </c>
      <c r="I228" s="88"/>
    </row>
    <row r="229" spans="1:9" ht="12.75" customHeight="1" outlineLevel="2">
      <c r="A229" s="106" t="s">
        <v>1057</v>
      </c>
      <c r="B229" s="89" t="s">
        <v>1200</v>
      </c>
      <c r="C229" s="89" t="s">
        <v>1225</v>
      </c>
      <c r="D229" s="89">
        <v>407500</v>
      </c>
      <c r="E229" s="89" t="s">
        <v>1211</v>
      </c>
      <c r="F229" s="90">
        <v>63595.73</v>
      </c>
      <c r="G229" s="100">
        <f t="shared" si="14"/>
        <v>0.021366260072810218</v>
      </c>
      <c r="H229" s="126">
        <f t="shared" si="15"/>
        <v>10972.128377167162</v>
      </c>
      <c r="I229" s="88"/>
    </row>
    <row r="230" spans="1:9" ht="12.75" customHeight="1" outlineLevel="2">
      <c r="A230" s="106" t="s">
        <v>1057</v>
      </c>
      <c r="B230" s="89" t="s">
        <v>1200</v>
      </c>
      <c r="C230" s="89" t="s">
        <v>1225</v>
      </c>
      <c r="D230" s="89">
        <v>407500</v>
      </c>
      <c r="E230" s="89" t="s">
        <v>1211</v>
      </c>
      <c r="F230" s="90">
        <v>9565.85</v>
      </c>
      <c r="G230" s="100">
        <f t="shared" si="14"/>
        <v>0.003213839025316505</v>
      </c>
      <c r="H230" s="126">
        <f t="shared" si="15"/>
        <v>1650.389644662063</v>
      </c>
      <c r="I230" s="88"/>
    </row>
    <row r="231" spans="1:9" ht="12.75" customHeight="1" outlineLevel="2">
      <c r="A231" s="106" t="s">
        <v>1057</v>
      </c>
      <c r="B231" s="89" t="s">
        <v>1200</v>
      </c>
      <c r="C231" s="89" t="s">
        <v>1225</v>
      </c>
      <c r="D231" s="89">
        <v>407500</v>
      </c>
      <c r="E231" s="89" t="s">
        <v>1211</v>
      </c>
      <c r="F231" s="90">
        <v>51.18</v>
      </c>
      <c r="G231" s="100">
        <f t="shared" si="14"/>
        <v>1.7194946744481536E-05</v>
      </c>
      <c r="H231" s="126">
        <f t="shared" si="15"/>
        <v>8.830050859443162</v>
      </c>
      <c r="I231" s="88"/>
    </row>
    <row r="232" spans="1:9" ht="12.75" customHeight="1" outlineLevel="2">
      <c r="A232" s="106" t="s">
        <v>1057</v>
      </c>
      <c r="B232" s="89" t="s">
        <v>1200</v>
      </c>
      <c r="C232" s="89" t="s">
        <v>1225</v>
      </c>
      <c r="D232" s="89">
        <v>407525</v>
      </c>
      <c r="E232" s="89" t="s">
        <v>1212</v>
      </c>
      <c r="F232" s="90">
        <v>966.17</v>
      </c>
      <c r="G232" s="100">
        <f t="shared" si="14"/>
        <v>0.00032460417538326936</v>
      </c>
      <c r="H232" s="126">
        <f t="shared" si="15"/>
        <v>166.6926580474443</v>
      </c>
      <c r="I232" s="88"/>
    </row>
    <row r="233" spans="1:9" ht="12.75" customHeight="1" outlineLevel="2">
      <c r="A233" s="106" t="s">
        <v>1057</v>
      </c>
      <c r="B233" s="89" t="s">
        <v>1200</v>
      </c>
      <c r="C233" s="89" t="s">
        <v>1225</v>
      </c>
      <c r="D233" s="89">
        <v>407525</v>
      </c>
      <c r="E233" s="89" t="s">
        <v>1212</v>
      </c>
      <c r="F233" s="90">
        <v>5161.9</v>
      </c>
      <c r="G233" s="100">
        <f t="shared" si="14"/>
        <v>0.0017342437592875975</v>
      </c>
      <c r="H233" s="126">
        <f t="shared" si="15"/>
        <v>890.579123316914</v>
      </c>
      <c r="I233" s="88"/>
    </row>
    <row r="234" spans="1:9" ht="12.75" customHeight="1" outlineLevel="2">
      <c r="A234" s="106" t="s">
        <v>1057</v>
      </c>
      <c r="B234" s="89" t="s">
        <v>1200</v>
      </c>
      <c r="C234" s="89" t="s">
        <v>1225</v>
      </c>
      <c r="D234" s="89">
        <v>407525</v>
      </c>
      <c r="E234" s="89" t="s">
        <v>1212</v>
      </c>
      <c r="F234" s="90">
        <v>0</v>
      </c>
      <c r="G234" s="100">
        <f t="shared" si="14"/>
        <v>0</v>
      </c>
      <c r="H234" s="126">
        <f t="shared" si="15"/>
        <v>0</v>
      </c>
      <c r="I234" s="98"/>
    </row>
    <row r="235" spans="1:9" ht="12.75" customHeight="1" outlineLevel="2">
      <c r="A235" s="106" t="s">
        <v>1057</v>
      </c>
      <c r="B235" s="89" t="s">
        <v>1200</v>
      </c>
      <c r="C235" s="89" t="s">
        <v>1225</v>
      </c>
      <c r="D235" s="89">
        <v>407550</v>
      </c>
      <c r="E235" s="89" t="s">
        <v>1213</v>
      </c>
      <c r="F235" s="90">
        <v>13932.67</v>
      </c>
      <c r="G235" s="100">
        <f t="shared" si="14"/>
        <v>0.004680959723689636</v>
      </c>
      <c r="H235" s="126">
        <f t="shared" si="15"/>
        <v>2403.79415216565</v>
      </c>
      <c r="I235" s="88"/>
    </row>
    <row r="236" spans="1:9" ht="12.75" customHeight="1" outlineLevel="2">
      <c r="A236" s="106" t="s">
        <v>1057</v>
      </c>
      <c r="B236" s="89" t="s">
        <v>1200</v>
      </c>
      <c r="C236" s="89" t="s">
        <v>1225</v>
      </c>
      <c r="D236" s="89">
        <v>407550</v>
      </c>
      <c r="E236" s="89" t="s">
        <v>1213</v>
      </c>
      <c r="F236" s="90">
        <v>72808.81</v>
      </c>
      <c r="G236" s="100">
        <f t="shared" si="14"/>
        <v>0.024461578946445385</v>
      </c>
      <c r="H236" s="126">
        <f t="shared" si="15"/>
        <v>12561.654851808009</v>
      </c>
      <c r="I236" s="88"/>
    </row>
    <row r="237" spans="1:9" ht="12.75" customHeight="1" outlineLevel="2">
      <c r="A237" s="106" t="s">
        <v>1057</v>
      </c>
      <c r="B237" s="89" t="s">
        <v>1200</v>
      </c>
      <c r="C237" s="89" t="s">
        <v>1225</v>
      </c>
      <c r="D237" s="89">
        <v>407550</v>
      </c>
      <c r="E237" s="89" t="s">
        <v>1213</v>
      </c>
      <c r="F237" s="90">
        <v>18051.88</v>
      </c>
      <c r="G237" s="100">
        <f t="shared" si="14"/>
        <v>0.006064890879987718</v>
      </c>
      <c r="H237" s="126">
        <f aca="true" t="shared" si="16" ref="H237:H265">G237*$H$313</f>
        <v>3114.478673477234</v>
      </c>
      <c r="I237" s="88"/>
    </row>
    <row r="238" spans="1:9" ht="12.75" customHeight="1" outlineLevel="2">
      <c r="A238" s="106" t="s">
        <v>1057</v>
      </c>
      <c r="B238" s="89" t="s">
        <v>1200</v>
      </c>
      <c r="C238" s="89" t="s">
        <v>1225</v>
      </c>
      <c r="D238" s="89">
        <v>407600</v>
      </c>
      <c r="E238" s="89" t="s">
        <v>1214</v>
      </c>
      <c r="F238" s="90">
        <v>9358.78</v>
      </c>
      <c r="G238" s="100">
        <f t="shared" si="14"/>
        <v>0.003144269708740112</v>
      </c>
      <c r="H238" s="126">
        <f t="shared" si="16"/>
        <v>1614.6639973102674</v>
      </c>
      <c r="I238" s="88"/>
    </row>
    <row r="239" spans="1:9" ht="12.75" customHeight="1" outlineLevel="2">
      <c r="A239" s="106" t="s">
        <v>1057</v>
      </c>
      <c r="B239" s="89" t="s">
        <v>1200</v>
      </c>
      <c r="C239" s="89" t="s">
        <v>1225</v>
      </c>
      <c r="D239" s="89">
        <v>407600</v>
      </c>
      <c r="E239" s="89" t="s">
        <v>1214</v>
      </c>
      <c r="F239" s="90">
        <v>31702.09</v>
      </c>
      <c r="G239" s="100">
        <f t="shared" si="14"/>
        <v>0.010650952505642061</v>
      </c>
      <c r="H239" s="126">
        <f t="shared" si="16"/>
        <v>5469.540192470584</v>
      </c>
      <c r="I239" s="88"/>
    </row>
    <row r="240" spans="1:9" ht="12.75" customHeight="1" outlineLevel="2">
      <c r="A240" s="106" t="s">
        <v>1057</v>
      </c>
      <c r="B240" s="89" t="s">
        <v>1200</v>
      </c>
      <c r="C240" s="89" t="s">
        <v>1225</v>
      </c>
      <c r="D240" s="89">
        <v>407600</v>
      </c>
      <c r="E240" s="89" t="s">
        <v>1214</v>
      </c>
      <c r="F240" s="90">
        <v>11779.65</v>
      </c>
      <c r="G240" s="100">
        <f t="shared" si="14"/>
        <v>0.003957609504076435</v>
      </c>
      <c r="H240" s="126">
        <f t="shared" si="16"/>
        <v>2032.3350646041354</v>
      </c>
      <c r="I240" s="88"/>
    </row>
    <row r="241" spans="1:9" ht="12.75" customHeight="1" outlineLevel="2">
      <c r="A241" s="106" t="s">
        <v>1057</v>
      </c>
      <c r="B241" s="89" t="s">
        <v>1200</v>
      </c>
      <c r="C241" s="89" t="s">
        <v>1225</v>
      </c>
      <c r="D241" s="89">
        <v>407600</v>
      </c>
      <c r="E241" s="89" t="s">
        <v>1214</v>
      </c>
      <c r="F241" s="90">
        <v>41.83</v>
      </c>
      <c r="G241" s="100">
        <f t="shared" si="14"/>
        <v>1.4053626852709313E-05</v>
      </c>
      <c r="H241" s="126">
        <f t="shared" si="16"/>
        <v>7.216901669607414</v>
      </c>
      <c r="I241" s="88"/>
    </row>
    <row r="242" spans="1:9" ht="12.75" customHeight="1" outlineLevel="2">
      <c r="A242" s="106" t="s">
        <v>1057</v>
      </c>
      <c r="B242" s="89" t="s">
        <v>1200</v>
      </c>
      <c r="C242" s="89" t="s">
        <v>1225</v>
      </c>
      <c r="D242" s="89">
        <v>407650</v>
      </c>
      <c r="E242" s="89" t="s">
        <v>1215</v>
      </c>
      <c r="F242" s="90">
        <v>9706.33</v>
      </c>
      <c r="G242" s="100">
        <f t="shared" si="14"/>
        <v>0.0032610360968027253</v>
      </c>
      <c r="H242" s="126">
        <f t="shared" si="16"/>
        <v>1674.6265642543758</v>
      </c>
      <c r="I242" s="88"/>
    </row>
    <row r="243" spans="1:9" ht="12.75" customHeight="1" outlineLevel="2">
      <c r="A243" s="106" t="s">
        <v>1057</v>
      </c>
      <c r="B243" s="89" t="s">
        <v>1200</v>
      </c>
      <c r="C243" s="89" t="s">
        <v>1225</v>
      </c>
      <c r="D243" s="89">
        <v>407650</v>
      </c>
      <c r="E243" s="89" t="s">
        <v>1215</v>
      </c>
      <c r="F243" s="90">
        <v>43288.82</v>
      </c>
      <c r="G243" s="100">
        <f t="shared" si="14"/>
        <v>0.014543746669234999</v>
      </c>
      <c r="H243" s="126">
        <f t="shared" si="16"/>
        <v>7468.590899673317</v>
      </c>
      <c r="I243" s="88"/>
    </row>
    <row r="244" spans="1:9" ht="12.75" customHeight="1" outlineLevel="2">
      <c r="A244" s="106" t="s">
        <v>1057</v>
      </c>
      <c r="B244" s="89" t="s">
        <v>1200</v>
      </c>
      <c r="C244" s="89" t="s">
        <v>1225</v>
      </c>
      <c r="D244" s="89">
        <v>407650</v>
      </c>
      <c r="E244" s="89" t="s">
        <v>1215</v>
      </c>
      <c r="F244" s="90">
        <v>17575.66</v>
      </c>
      <c r="G244" s="100">
        <f t="shared" si="14"/>
        <v>0.005904895226633731</v>
      </c>
      <c r="H244" s="126">
        <f t="shared" si="16"/>
        <v>3032.3167582704336</v>
      </c>
      <c r="I244" s="88"/>
    </row>
    <row r="245" spans="1:9" ht="12.75" customHeight="1" outlineLevel="2">
      <c r="A245" s="106" t="s">
        <v>1057</v>
      </c>
      <c r="B245" s="89" t="s">
        <v>1200</v>
      </c>
      <c r="C245" s="89" t="s">
        <v>1225</v>
      </c>
      <c r="D245" s="89">
        <v>407750</v>
      </c>
      <c r="E245" s="89" t="s">
        <v>1216</v>
      </c>
      <c r="F245" s="90">
        <v>9318.3</v>
      </c>
      <c r="G245" s="100">
        <f t="shared" si="14"/>
        <v>0.0031306696414439682</v>
      </c>
      <c r="H245" s="126">
        <f t="shared" si="16"/>
        <v>1607.6800102295665</v>
      </c>
      <c r="I245" s="88"/>
    </row>
    <row r="246" spans="1:9" ht="12.75" customHeight="1" outlineLevel="2">
      <c r="A246" s="106" t="s">
        <v>1057</v>
      </c>
      <c r="B246" s="89" t="s">
        <v>1200</v>
      </c>
      <c r="C246" s="89" t="s">
        <v>1225</v>
      </c>
      <c r="D246" s="89">
        <v>407750</v>
      </c>
      <c r="E246" s="89" t="s">
        <v>1216</v>
      </c>
      <c r="F246" s="90">
        <v>42120.06</v>
      </c>
      <c r="G246" s="100">
        <f t="shared" si="14"/>
        <v>0.014151078323063051</v>
      </c>
      <c r="H246" s="126">
        <f t="shared" si="16"/>
        <v>7266.945525650596</v>
      </c>
      <c r="I246" s="88"/>
    </row>
    <row r="247" spans="1:9" ht="12.75" customHeight="1" outlineLevel="2">
      <c r="A247" s="106" t="s">
        <v>1057</v>
      </c>
      <c r="B247" s="89" t="s">
        <v>1200</v>
      </c>
      <c r="C247" s="89" t="s">
        <v>1225</v>
      </c>
      <c r="D247" s="89">
        <v>407750</v>
      </c>
      <c r="E247" s="89" t="s">
        <v>1216</v>
      </c>
      <c r="F247" s="90">
        <v>16338.36</v>
      </c>
      <c r="G247" s="100">
        <f t="shared" si="14"/>
        <v>0.005489199493789906</v>
      </c>
      <c r="H247" s="126">
        <f t="shared" si="16"/>
        <v>2818.8462243042554</v>
      </c>
      <c r="I247" s="88"/>
    </row>
    <row r="248" spans="1:9" ht="12.75" customHeight="1" outlineLevel="2">
      <c r="A248" s="106" t="s">
        <v>1057</v>
      </c>
      <c r="B248" s="89" t="s">
        <v>1200</v>
      </c>
      <c r="C248" s="89" t="s">
        <v>1225</v>
      </c>
      <c r="D248" s="89">
        <v>407800</v>
      </c>
      <c r="E248" s="89" t="s">
        <v>1217</v>
      </c>
      <c r="F248" s="90">
        <v>3430.54</v>
      </c>
      <c r="G248" s="100">
        <f t="shared" si="14"/>
        <v>0.0011525586675422762</v>
      </c>
      <c r="H248" s="126">
        <f t="shared" si="16"/>
        <v>591.8687509838637</v>
      </c>
      <c r="I248" s="88"/>
    </row>
    <row r="249" spans="1:9" ht="12.75" customHeight="1" outlineLevel="2">
      <c r="A249" s="106" t="s">
        <v>1057</v>
      </c>
      <c r="B249" s="89" t="s">
        <v>1200</v>
      </c>
      <c r="C249" s="89" t="s">
        <v>1225</v>
      </c>
      <c r="D249" s="89">
        <v>407800</v>
      </c>
      <c r="E249" s="89" t="s">
        <v>1217</v>
      </c>
      <c r="F249" s="90">
        <v>18387</v>
      </c>
      <c r="G249" s="100">
        <f t="shared" si="14"/>
        <v>0.006177481160429504</v>
      </c>
      <c r="H249" s="126">
        <f t="shared" si="16"/>
        <v>3172.296700910149</v>
      </c>
      <c r="I249" s="88"/>
    </row>
    <row r="250" spans="1:9" ht="12.75" customHeight="1" outlineLevel="2">
      <c r="A250" s="106" t="s">
        <v>1057</v>
      </c>
      <c r="B250" s="89" t="s">
        <v>1200</v>
      </c>
      <c r="C250" s="89" t="s">
        <v>1225</v>
      </c>
      <c r="D250" s="89">
        <v>407800</v>
      </c>
      <c r="E250" s="89" t="s">
        <v>1217</v>
      </c>
      <c r="F250" s="90">
        <v>2565.13</v>
      </c>
      <c r="G250" s="100">
        <f t="shared" si="14"/>
        <v>0.0008618068335809287</v>
      </c>
      <c r="H250" s="126">
        <f t="shared" si="16"/>
        <v>442.56014773512</v>
      </c>
      <c r="I250" s="88"/>
    </row>
    <row r="251" spans="1:9" ht="12.75" customHeight="1" outlineLevel="2">
      <c r="A251" s="106" t="s">
        <v>1057</v>
      </c>
      <c r="B251" s="89" t="s">
        <v>1200</v>
      </c>
      <c r="C251" s="89" t="s">
        <v>1225</v>
      </c>
      <c r="D251" s="89" t="s">
        <v>1201</v>
      </c>
      <c r="E251" s="89" t="s">
        <v>1218</v>
      </c>
      <c r="F251" s="90">
        <v>45.41</v>
      </c>
      <c r="G251" s="100">
        <f t="shared" si="14"/>
        <v>1.5256399602714079E-05</v>
      </c>
      <c r="H251" s="126">
        <f t="shared" si="16"/>
        <v>7.8345566535231335</v>
      </c>
      <c r="I251" s="88"/>
    </row>
    <row r="252" spans="1:9" ht="12.75" customHeight="1" outlineLevel="2">
      <c r="A252" s="106" t="s">
        <v>1057</v>
      </c>
      <c r="B252" s="89" t="s">
        <v>1200</v>
      </c>
      <c r="C252" s="89" t="s">
        <v>1225</v>
      </c>
      <c r="D252" s="89" t="s">
        <v>1201</v>
      </c>
      <c r="E252" s="89" t="s">
        <v>1218</v>
      </c>
      <c r="F252" s="90">
        <v>269.27</v>
      </c>
      <c r="G252" s="100">
        <f t="shared" si="14"/>
        <v>9.046665318262101E-05</v>
      </c>
      <c r="H252" s="126">
        <f t="shared" si="16"/>
        <v>46.45697137401837</v>
      </c>
      <c r="I252" s="88"/>
    </row>
    <row r="253" spans="1:9" ht="12.75" customHeight="1" outlineLevel="2">
      <c r="A253" s="106" t="s">
        <v>1057</v>
      </c>
      <c r="B253" s="89" t="s">
        <v>1200</v>
      </c>
      <c r="C253" s="89" t="s">
        <v>1225</v>
      </c>
      <c r="D253" s="89" t="s">
        <v>1202</v>
      </c>
      <c r="E253" s="89" t="s">
        <v>1219</v>
      </c>
      <c r="F253" s="90">
        <v>77.4</v>
      </c>
      <c r="G253" s="100">
        <f t="shared" si="14"/>
        <v>2.6004081243119793E-05</v>
      </c>
      <c r="H253" s="126">
        <f t="shared" si="16"/>
        <v>13.3537697639879</v>
      </c>
      <c r="I253" s="88"/>
    </row>
    <row r="254" spans="1:9" ht="12.75" customHeight="1" outlineLevel="2">
      <c r="A254" s="106" t="s">
        <v>1057</v>
      </c>
      <c r="B254" s="89" t="s">
        <v>1200</v>
      </c>
      <c r="C254" s="89" t="s">
        <v>1225</v>
      </c>
      <c r="D254" s="89" t="s">
        <v>1275</v>
      </c>
      <c r="E254" s="89" t="s">
        <v>1276</v>
      </c>
      <c r="F254" s="90">
        <v>22.92</v>
      </c>
      <c r="G254" s="100">
        <f t="shared" si="14"/>
        <v>7.700433360365707E-06</v>
      </c>
      <c r="H254" s="126">
        <f t="shared" si="16"/>
        <v>3.954372131661534</v>
      </c>
      <c r="I254" s="88"/>
    </row>
    <row r="255" spans="1:9" ht="12.75" customHeight="1" outlineLevel="2">
      <c r="A255" s="106" t="s">
        <v>1057</v>
      </c>
      <c r="B255" s="89" t="s">
        <v>1200</v>
      </c>
      <c r="C255" s="89" t="s">
        <v>1225</v>
      </c>
      <c r="D255" s="89" t="s">
        <v>1203</v>
      </c>
      <c r="E255" s="89" t="s">
        <v>1220</v>
      </c>
      <c r="F255" s="90">
        <v>28.31</v>
      </c>
      <c r="G255" s="100">
        <f t="shared" si="14"/>
        <v>9.511311886210869E-06</v>
      </c>
      <c r="H255" s="126">
        <f t="shared" si="16"/>
        <v>4.8843051940374345</v>
      </c>
      <c r="I255" s="88"/>
    </row>
    <row r="256" spans="1:9" ht="12.75" customHeight="1" outlineLevel="2">
      <c r="A256" s="106" t="s">
        <v>1057</v>
      </c>
      <c r="B256" s="89" t="s">
        <v>1200</v>
      </c>
      <c r="C256" s="89" t="s">
        <v>1225</v>
      </c>
      <c r="D256" s="89" t="s">
        <v>1203</v>
      </c>
      <c r="E256" s="89" t="s">
        <v>1220</v>
      </c>
      <c r="F256" s="90">
        <v>225.72</v>
      </c>
      <c r="G256" s="100">
        <f t="shared" si="14"/>
        <v>7.583515785784237E-05</v>
      </c>
      <c r="H256" s="126">
        <f t="shared" si="16"/>
        <v>38.94331926521122</v>
      </c>
      <c r="I256" s="88"/>
    </row>
    <row r="257" spans="1:9" ht="12.75" customHeight="1" outlineLevel="2">
      <c r="A257" s="106" t="s">
        <v>1057</v>
      </c>
      <c r="B257" s="89" t="s">
        <v>1200</v>
      </c>
      <c r="C257" s="89" t="s">
        <v>1225</v>
      </c>
      <c r="D257" s="89" t="s">
        <v>1203</v>
      </c>
      <c r="E257" s="89" t="s">
        <v>1220</v>
      </c>
      <c r="F257" s="90">
        <v>3409.51</v>
      </c>
      <c r="G257" s="100">
        <f t="shared" si="14"/>
        <v>0.001145493217561103</v>
      </c>
      <c r="H257" s="126">
        <f t="shared" si="16"/>
        <v>588.2404592766718</v>
      </c>
      <c r="I257" s="88"/>
    </row>
    <row r="258" spans="1:9" ht="12.75" customHeight="1" outlineLevel="2">
      <c r="A258" s="106" t="s">
        <v>1057</v>
      </c>
      <c r="B258" s="89" t="s">
        <v>1200</v>
      </c>
      <c r="C258" s="89" t="s">
        <v>1225</v>
      </c>
      <c r="D258" s="89" t="s">
        <v>1203</v>
      </c>
      <c r="E258" s="89" t="s">
        <v>1220</v>
      </c>
      <c r="F258" s="90">
        <v>1413.22</v>
      </c>
      <c r="G258" s="100">
        <f t="shared" si="14"/>
        <v>0.00047479958261500976</v>
      </c>
      <c r="H258" s="126">
        <f t="shared" si="16"/>
        <v>243.821892840607</v>
      </c>
      <c r="I258" s="88"/>
    </row>
    <row r="259" spans="1:9" ht="12.75" customHeight="1" outlineLevel="2">
      <c r="A259" s="106" t="s">
        <v>1057</v>
      </c>
      <c r="B259" s="89" t="s">
        <v>1200</v>
      </c>
      <c r="C259" s="89" t="s">
        <v>1225</v>
      </c>
      <c r="D259" s="89" t="s">
        <v>1204</v>
      </c>
      <c r="E259" s="89" t="s">
        <v>1221</v>
      </c>
      <c r="F259" s="90">
        <v>24.1</v>
      </c>
      <c r="G259" s="100">
        <f t="shared" si="14"/>
        <v>8.096878009808618E-06</v>
      </c>
      <c r="H259" s="126">
        <f t="shared" si="16"/>
        <v>4.1579567352985585</v>
      </c>
      <c r="I259" s="88"/>
    </row>
    <row r="260" spans="1:9" ht="15" outlineLevel="2">
      <c r="A260" s="106" t="s">
        <v>1057</v>
      </c>
      <c r="B260" s="89" t="s">
        <v>1200</v>
      </c>
      <c r="C260" s="89" t="s">
        <v>1225</v>
      </c>
      <c r="D260" s="89" t="s">
        <v>1204</v>
      </c>
      <c r="E260" s="89" t="s">
        <v>1221</v>
      </c>
      <c r="F260" s="90">
        <v>404.8</v>
      </c>
      <c r="G260" s="100">
        <f t="shared" si="14"/>
        <v>0.00013600067296143273</v>
      </c>
      <c r="H260" s="126">
        <f t="shared" si="16"/>
        <v>69.83987080700649</v>
      </c>
      <c r="I260" s="88"/>
    </row>
    <row r="261" spans="1:9" ht="15" outlineLevel="2">
      <c r="A261" s="106" t="s">
        <v>1057</v>
      </c>
      <c r="B261" s="89" t="s">
        <v>1200</v>
      </c>
      <c r="C261" s="89" t="s">
        <v>1225</v>
      </c>
      <c r="D261" s="89" t="s">
        <v>1265</v>
      </c>
      <c r="E261" s="89" t="s">
        <v>1264</v>
      </c>
      <c r="F261" s="90">
        <v>335.32</v>
      </c>
      <c r="G261" s="100">
        <f t="shared" si="14"/>
        <v>0.00011265747445016704</v>
      </c>
      <c r="H261" s="126">
        <f t="shared" si="16"/>
        <v>57.85253329793828</v>
      </c>
      <c r="I261" s="88"/>
    </row>
    <row r="262" spans="1:9" ht="15" outlineLevel="2">
      <c r="A262" s="106" t="s">
        <v>1057</v>
      </c>
      <c r="B262" s="89" t="s">
        <v>1200</v>
      </c>
      <c r="C262" s="89" t="s">
        <v>1225</v>
      </c>
      <c r="D262" s="89" t="s">
        <v>1205</v>
      </c>
      <c r="E262" s="89" t="s">
        <v>1222</v>
      </c>
      <c r="F262" s="90">
        <v>124.74</v>
      </c>
      <c r="G262" s="100">
        <f t="shared" si="14"/>
        <v>4.1908903026702364E-05</v>
      </c>
      <c r="H262" s="126">
        <f t="shared" si="16"/>
        <v>21.521308014985152</v>
      </c>
      <c r="I262" s="88"/>
    </row>
    <row r="263" spans="1:9" ht="15" outlineLevel="2">
      <c r="A263" s="106" t="s">
        <v>1057</v>
      </c>
      <c r="B263" s="89" t="s">
        <v>1200</v>
      </c>
      <c r="C263" s="89" t="s">
        <v>1225</v>
      </c>
      <c r="D263" s="89" t="s">
        <v>1206</v>
      </c>
      <c r="E263" s="89" t="s">
        <v>1223</v>
      </c>
      <c r="F263" s="90">
        <v>2000.67</v>
      </c>
      <c r="G263" s="100">
        <f t="shared" si="14"/>
        <v>0.0006721651837296186</v>
      </c>
      <c r="H263" s="126">
        <f t="shared" si="16"/>
        <v>345.17424488007333</v>
      </c>
      <c r="I263" s="88"/>
    </row>
    <row r="264" spans="1:9" ht="15" outlineLevel="2">
      <c r="A264" s="106" t="s">
        <v>1057</v>
      </c>
      <c r="B264" s="89" t="s">
        <v>1200</v>
      </c>
      <c r="C264" s="89" t="s">
        <v>1225</v>
      </c>
      <c r="D264" s="89" t="s">
        <v>1206</v>
      </c>
      <c r="E264" s="89" t="s">
        <v>1223</v>
      </c>
      <c r="F264" s="90">
        <v>358.15</v>
      </c>
      <c r="G264" s="100">
        <f t="shared" si="14"/>
        <v>0.00012032767050676167</v>
      </c>
      <c r="H264" s="126">
        <f t="shared" si="16"/>
        <v>61.79137779033936</v>
      </c>
      <c r="I264" s="88"/>
    </row>
    <row r="265" spans="1:9" ht="15" outlineLevel="2">
      <c r="A265" s="106" t="s">
        <v>1057</v>
      </c>
      <c r="B265" s="89" t="s">
        <v>1200</v>
      </c>
      <c r="C265" s="89" t="s">
        <v>1225</v>
      </c>
      <c r="D265" s="89" t="s">
        <v>1207</v>
      </c>
      <c r="E265" s="89" t="s">
        <v>1224</v>
      </c>
      <c r="F265" s="90">
        <v>33.35</v>
      </c>
      <c r="G265" s="100">
        <f t="shared" si="14"/>
        <v>1.1204600897390763E-05</v>
      </c>
      <c r="H265" s="126">
        <f t="shared" si="16"/>
        <v>5.753852992622694</v>
      </c>
      <c r="I265" s="88"/>
    </row>
    <row r="266" spans="1:9" ht="15" outlineLevel="1">
      <c r="A266" s="106"/>
      <c r="B266" s="95" t="s">
        <v>1288</v>
      </c>
      <c r="C266" s="89"/>
      <c r="D266" s="89"/>
      <c r="E266" s="89"/>
      <c r="F266" s="96">
        <f>SUBTOTAL(9,F225:F265)</f>
        <v>420565.3199999998</v>
      </c>
      <c r="G266" s="150">
        <f>SUBTOTAL(9,G225:G265)</f>
        <v>0.14129734818241182</v>
      </c>
      <c r="H266" s="127">
        <f>SUBTOTAL(9,H225:H265)</f>
        <v>72559.85082684622</v>
      </c>
      <c r="I266" s="88"/>
    </row>
    <row r="267" spans="1:9" ht="15" outlineLevel="2">
      <c r="A267" s="106" t="s">
        <v>1057</v>
      </c>
      <c r="B267" s="89" t="s">
        <v>1226</v>
      </c>
      <c r="C267" s="89" t="s">
        <v>1227</v>
      </c>
      <c r="D267" s="89">
        <v>407002</v>
      </c>
      <c r="E267" s="89" t="s">
        <v>1228</v>
      </c>
      <c r="F267" s="90">
        <v>1959.33</v>
      </c>
      <c r="G267" s="100">
        <f aca="true" t="shared" si="17" ref="G267:G293">F267/$F$313</f>
        <v>0.0006582761821974406</v>
      </c>
      <c r="H267" s="126">
        <f aca="true" t="shared" si="18" ref="H267:H293">G267*$H$313</f>
        <v>338.0418825797728</v>
      </c>
      <c r="I267" s="88"/>
    </row>
    <row r="268" spans="1:9" ht="15" outlineLevel="2">
      <c r="A268" s="106" t="s">
        <v>1057</v>
      </c>
      <c r="B268" s="89" t="s">
        <v>1226</v>
      </c>
      <c r="C268" s="89" t="s">
        <v>1227</v>
      </c>
      <c r="D268" s="89">
        <v>407002</v>
      </c>
      <c r="E268" s="89" t="s">
        <v>1228</v>
      </c>
      <c r="F268" s="90">
        <v>12.79</v>
      </c>
      <c r="G268" s="100">
        <f t="shared" si="17"/>
        <v>4.29705683591088E-06</v>
      </c>
      <c r="H268" s="126">
        <f t="shared" si="18"/>
        <v>2.2066500682352097</v>
      </c>
      <c r="I268" s="88"/>
    </row>
    <row r="269" spans="1:9" ht="15" outlineLevel="2">
      <c r="A269" s="106" t="s">
        <v>1057</v>
      </c>
      <c r="B269" s="89" t="s">
        <v>1226</v>
      </c>
      <c r="C269" s="89" t="s">
        <v>1227</v>
      </c>
      <c r="D269" s="89">
        <v>407006</v>
      </c>
      <c r="E269" s="89" t="s">
        <v>1229</v>
      </c>
      <c r="F269" s="90">
        <v>142.15</v>
      </c>
      <c r="G269" s="100">
        <f t="shared" si="17"/>
        <v>4.775814145619481E-05</v>
      </c>
      <c r="H269" s="126">
        <f t="shared" si="18"/>
        <v>24.525043565256848</v>
      </c>
      <c r="I269" s="88"/>
    </row>
    <row r="270" spans="1:9" ht="15" outlineLevel="2">
      <c r="A270" s="106" t="s">
        <v>1057</v>
      </c>
      <c r="B270" s="89" t="s">
        <v>1226</v>
      </c>
      <c r="C270" s="89" t="s">
        <v>1227</v>
      </c>
      <c r="D270" s="89">
        <v>407020</v>
      </c>
      <c r="E270" s="89" t="s">
        <v>1230</v>
      </c>
      <c r="F270" s="90">
        <v>598.35</v>
      </c>
      <c r="G270" s="100">
        <f t="shared" si="17"/>
        <v>0.00020102767457132724</v>
      </c>
      <c r="H270" s="126">
        <f t="shared" si="18"/>
        <v>103.23292168323205</v>
      </c>
      <c r="I270" s="88"/>
    </row>
    <row r="271" spans="1:9" ht="15" outlineLevel="2">
      <c r="A271" s="106" t="s">
        <v>1057</v>
      </c>
      <c r="B271" s="89" t="s">
        <v>1226</v>
      </c>
      <c r="C271" s="89" t="s">
        <v>1227</v>
      </c>
      <c r="D271" s="89">
        <v>407060</v>
      </c>
      <c r="E271" s="89" t="s">
        <v>1231</v>
      </c>
      <c r="F271" s="90">
        <v>187.89</v>
      </c>
      <c r="G271" s="100">
        <f t="shared" si="17"/>
        <v>6.312541117273615E-05</v>
      </c>
      <c r="H271" s="126">
        <f t="shared" si="18"/>
        <v>32.416534896068306</v>
      </c>
      <c r="I271" s="88"/>
    </row>
    <row r="272" spans="1:9" ht="15" outlineLevel="2">
      <c r="A272" s="106" t="s">
        <v>1057</v>
      </c>
      <c r="B272" s="89" t="s">
        <v>1226</v>
      </c>
      <c r="C272" s="89" t="s">
        <v>1227</v>
      </c>
      <c r="D272" s="89">
        <v>408200</v>
      </c>
      <c r="E272" s="89" t="s">
        <v>1232</v>
      </c>
      <c r="F272" s="90">
        <v>707.06</v>
      </c>
      <c r="G272" s="100">
        <f t="shared" si="17"/>
        <v>0.0002375509778263602</v>
      </c>
      <c r="H272" s="126">
        <f t="shared" si="18"/>
        <v>121.98858461660573</v>
      </c>
      <c r="I272" s="88"/>
    </row>
    <row r="273" spans="1:9" ht="15" outlineLevel="2">
      <c r="A273" s="106" t="s">
        <v>1057</v>
      </c>
      <c r="B273" s="89" t="s">
        <v>1226</v>
      </c>
      <c r="C273" s="89" t="s">
        <v>1227</v>
      </c>
      <c r="D273" s="89">
        <v>408200</v>
      </c>
      <c r="E273" s="89" t="s">
        <v>1232</v>
      </c>
      <c r="F273" s="90">
        <v>18.04</v>
      </c>
      <c r="G273" s="100">
        <f t="shared" si="17"/>
        <v>6.060899555889936E-06</v>
      </c>
      <c r="H273" s="126">
        <f t="shared" si="18"/>
        <v>3.1124290250948543</v>
      </c>
      <c r="I273" s="88"/>
    </row>
    <row r="274" spans="1:9" ht="15" outlineLevel="2">
      <c r="A274" s="106" t="s">
        <v>1057</v>
      </c>
      <c r="B274" s="89" t="s">
        <v>1226</v>
      </c>
      <c r="C274" s="89" t="s">
        <v>1227</v>
      </c>
      <c r="D274" s="89">
        <v>408210</v>
      </c>
      <c r="E274" s="89" t="s">
        <v>1233</v>
      </c>
      <c r="F274" s="90">
        <v>2150.65</v>
      </c>
      <c r="G274" s="100">
        <f t="shared" si="17"/>
        <v>0.0007225539706138965</v>
      </c>
      <c r="H274" s="126">
        <f t="shared" si="18"/>
        <v>371.0501930609894</v>
      </c>
      <c r="I274" s="88"/>
    </row>
    <row r="275" spans="1:9" ht="15" outlineLevel="2">
      <c r="A275" s="106" t="s">
        <v>1057</v>
      </c>
      <c r="B275" s="89" t="s">
        <v>1226</v>
      </c>
      <c r="C275" s="89" t="s">
        <v>1227</v>
      </c>
      <c r="D275" s="89">
        <v>408210</v>
      </c>
      <c r="E275" s="89" t="s">
        <v>1233</v>
      </c>
      <c r="F275" s="90">
        <v>42683.87</v>
      </c>
      <c r="G275" s="100">
        <f t="shared" si="17"/>
        <v>0.014340501592387127</v>
      </c>
      <c r="H275" s="126">
        <f t="shared" si="18"/>
        <v>7364.219284444319</v>
      </c>
      <c r="I275" s="98"/>
    </row>
    <row r="276" spans="1:9" ht="15" outlineLevel="2">
      <c r="A276" s="106" t="s">
        <v>1057</v>
      </c>
      <c r="B276" s="89" t="s">
        <v>1226</v>
      </c>
      <c r="C276" s="89" t="s">
        <v>1227</v>
      </c>
      <c r="D276" s="89">
        <v>408210</v>
      </c>
      <c r="E276" s="89" t="s">
        <v>1233</v>
      </c>
      <c r="F276" s="90">
        <v>31.2</v>
      </c>
      <c r="G276" s="100">
        <f t="shared" si="17"/>
        <v>1.0482265307304103E-05</v>
      </c>
      <c r="H276" s="126">
        <f t="shared" si="18"/>
        <v>5.38291494362303</v>
      </c>
      <c r="I276" s="88"/>
    </row>
    <row r="277" spans="1:9" ht="15" outlineLevel="2">
      <c r="A277" s="106" t="s">
        <v>1057</v>
      </c>
      <c r="B277" s="89" t="s">
        <v>1226</v>
      </c>
      <c r="C277" s="89" t="s">
        <v>1227</v>
      </c>
      <c r="D277" s="89">
        <v>408220</v>
      </c>
      <c r="E277" s="89" t="s">
        <v>1266</v>
      </c>
      <c r="F277" s="90">
        <v>2106.19</v>
      </c>
      <c r="G277" s="100">
        <f t="shared" si="17"/>
        <v>0.000707616742550988</v>
      </c>
      <c r="H277" s="126">
        <f t="shared" si="18"/>
        <v>363.37953926632656</v>
      </c>
      <c r="I277" s="88"/>
    </row>
    <row r="278" spans="1:9" ht="15" outlineLevel="2">
      <c r="A278" s="106" t="s">
        <v>1057</v>
      </c>
      <c r="B278" s="89" t="s">
        <v>1226</v>
      </c>
      <c r="C278" s="89" t="s">
        <v>1227</v>
      </c>
      <c r="D278" s="89">
        <v>408225</v>
      </c>
      <c r="E278" s="89" t="s">
        <v>1234</v>
      </c>
      <c r="F278" s="90">
        <v>1220.62</v>
      </c>
      <c r="G278" s="100">
        <f t="shared" si="17"/>
        <v>0.0004100917525449209</v>
      </c>
      <c r="H278" s="126">
        <f t="shared" si="18"/>
        <v>210.59274482324173</v>
      </c>
      <c r="I278" s="88"/>
    </row>
    <row r="279" spans="1:9" ht="15" outlineLevel="2">
      <c r="A279" s="106" t="s">
        <v>1057</v>
      </c>
      <c r="B279" s="89" t="s">
        <v>1226</v>
      </c>
      <c r="C279" s="89" t="s">
        <v>1227</v>
      </c>
      <c r="D279" s="89">
        <v>408225</v>
      </c>
      <c r="E279" s="89" t="s">
        <v>1234</v>
      </c>
      <c r="F279" s="90">
        <v>121356.26</v>
      </c>
      <c r="G279" s="100">
        <f t="shared" si="17"/>
        <v>0.04077206775712104</v>
      </c>
      <c r="H279" s="126">
        <f t="shared" si="18"/>
        <v>20937.513636416723</v>
      </c>
      <c r="I279" s="88"/>
    </row>
    <row r="280" spans="1:9" ht="15" outlineLevel="2">
      <c r="A280" s="106" t="s">
        <v>1057</v>
      </c>
      <c r="B280" s="89" t="s">
        <v>1226</v>
      </c>
      <c r="C280" s="89" t="s">
        <v>1227</v>
      </c>
      <c r="D280" s="89">
        <v>408225</v>
      </c>
      <c r="E280" s="89" t="s">
        <v>1234</v>
      </c>
      <c r="F280" s="90">
        <v>1887.6</v>
      </c>
      <c r="G280" s="100">
        <f t="shared" si="17"/>
        <v>0.0006341770510918982</v>
      </c>
      <c r="H280" s="126">
        <f t="shared" si="18"/>
        <v>325.6663540891933</v>
      </c>
      <c r="I280" s="88"/>
    </row>
    <row r="281" spans="1:9" ht="15" outlineLevel="2">
      <c r="A281" s="106" t="s">
        <v>1057</v>
      </c>
      <c r="B281" s="89" t="s">
        <v>1226</v>
      </c>
      <c r="C281" s="89" t="s">
        <v>1227</v>
      </c>
      <c r="D281" s="89">
        <v>408230</v>
      </c>
      <c r="E281" s="89" t="s">
        <v>1235</v>
      </c>
      <c r="F281" s="90">
        <v>789.32</v>
      </c>
      <c r="G281" s="100">
        <f t="shared" si="17"/>
        <v>0.0002651878734731178</v>
      </c>
      <c r="H281" s="126">
        <f t="shared" si="18"/>
        <v>136.18084690065803</v>
      </c>
      <c r="I281" s="88"/>
    </row>
    <row r="282" spans="1:9" ht="15" outlineLevel="2">
      <c r="A282" s="106" t="s">
        <v>1057</v>
      </c>
      <c r="B282" s="89" t="s">
        <v>1226</v>
      </c>
      <c r="C282" s="89" t="s">
        <v>1227</v>
      </c>
      <c r="D282" s="89">
        <v>408230</v>
      </c>
      <c r="E282" s="89" t="s">
        <v>1235</v>
      </c>
      <c r="F282" s="90">
        <v>31450.17</v>
      </c>
      <c r="G282" s="100">
        <f t="shared" si="17"/>
        <v>0.010566314932686418</v>
      </c>
      <c r="H282" s="126">
        <f t="shared" si="18"/>
        <v>5426.07660488733</v>
      </c>
      <c r="I282" s="88"/>
    </row>
    <row r="283" spans="1:9" ht="15" outlineLevel="2">
      <c r="A283" s="106" t="s">
        <v>1057</v>
      </c>
      <c r="B283" s="89" t="s">
        <v>1226</v>
      </c>
      <c r="C283" s="89" t="s">
        <v>1227</v>
      </c>
      <c r="D283" s="89">
        <v>408230</v>
      </c>
      <c r="E283" s="89" t="s">
        <v>1235</v>
      </c>
      <c r="F283" s="90">
        <v>780</v>
      </c>
      <c r="G283" s="100">
        <f t="shared" si="17"/>
        <v>0.0002620566326826026</v>
      </c>
      <c r="H283" s="126">
        <f t="shared" si="18"/>
        <v>134.57287359057577</v>
      </c>
      <c r="I283" s="88"/>
    </row>
    <row r="284" spans="1:9" ht="15" outlineLevel="2">
      <c r="A284" s="106" t="s">
        <v>1057</v>
      </c>
      <c r="B284" s="89" t="s">
        <v>1226</v>
      </c>
      <c r="C284" s="89" t="s">
        <v>1227</v>
      </c>
      <c r="D284" s="89">
        <v>408235</v>
      </c>
      <c r="E284" s="89" t="s">
        <v>1236</v>
      </c>
      <c r="F284" s="90">
        <v>582.31</v>
      </c>
      <c r="G284" s="100">
        <f t="shared" si="17"/>
        <v>0.00019563871509923882</v>
      </c>
      <c r="H284" s="126">
        <f t="shared" si="18"/>
        <v>100.46555130836943</v>
      </c>
      <c r="I284" s="88"/>
    </row>
    <row r="285" spans="1:9" ht="15" outlineLevel="2">
      <c r="A285" s="106" t="s">
        <v>1057</v>
      </c>
      <c r="B285" s="89" t="s">
        <v>1226</v>
      </c>
      <c r="C285" s="89" t="s">
        <v>1227</v>
      </c>
      <c r="D285" s="89">
        <v>408235</v>
      </c>
      <c r="E285" s="89" t="s">
        <v>1236</v>
      </c>
      <c r="F285" s="90">
        <v>25858.81</v>
      </c>
      <c r="G285" s="100">
        <f t="shared" si="17"/>
        <v>0.008687785479204116</v>
      </c>
      <c r="H285" s="126">
        <f t="shared" si="18"/>
        <v>4461.403037606046</v>
      </c>
      <c r="I285" s="88"/>
    </row>
    <row r="286" spans="1:9" ht="15" outlineLevel="2">
      <c r="A286" s="106" t="s">
        <v>1057</v>
      </c>
      <c r="B286" s="89" t="s">
        <v>1226</v>
      </c>
      <c r="C286" s="89" t="s">
        <v>1227</v>
      </c>
      <c r="D286" s="89">
        <v>408235</v>
      </c>
      <c r="E286" s="89" t="s">
        <v>1236</v>
      </c>
      <c r="F286" s="90">
        <v>244.4</v>
      </c>
      <c r="G286" s="100">
        <f t="shared" si="17"/>
        <v>8.21110782405488E-05</v>
      </c>
      <c r="H286" s="126">
        <f t="shared" si="18"/>
        <v>42.1661670583804</v>
      </c>
      <c r="I286" s="88"/>
    </row>
    <row r="287" spans="1:9" ht="15" outlineLevel="2">
      <c r="A287" s="106" t="s">
        <v>1057</v>
      </c>
      <c r="B287" s="89" t="s">
        <v>1226</v>
      </c>
      <c r="C287" s="89" t="s">
        <v>1227</v>
      </c>
      <c r="D287" s="89">
        <v>408240</v>
      </c>
      <c r="E287" s="89" t="s">
        <v>1237</v>
      </c>
      <c r="F287" s="90">
        <v>524.4</v>
      </c>
      <c r="G287" s="100">
        <f t="shared" si="17"/>
        <v>0.0001761826899727651</v>
      </c>
      <c r="H287" s="126">
        <f t="shared" si="18"/>
        <v>90.47437809089477</v>
      </c>
      <c r="I287" s="88"/>
    </row>
    <row r="288" spans="1:9" ht="15" outlineLevel="2">
      <c r="A288" s="106" t="s">
        <v>1057</v>
      </c>
      <c r="B288" s="89" t="s">
        <v>1226</v>
      </c>
      <c r="C288" s="89" t="s">
        <v>1227</v>
      </c>
      <c r="D288" s="89">
        <v>408240</v>
      </c>
      <c r="E288" s="89" t="s">
        <v>1237</v>
      </c>
      <c r="F288" s="90">
        <v>28339.6</v>
      </c>
      <c r="G288" s="100">
        <f t="shared" si="17"/>
        <v>0.009521256599451132</v>
      </c>
      <c r="H288" s="126">
        <f t="shared" si="18"/>
        <v>4889.412062060872</v>
      </c>
      <c r="I288" s="88"/>
    </row>
    <row r="289" spans="1:9" ht="15" outlineLevel="2">
      <c r="A289" s="106" t="s">
        <v>1057</v>
      </c>
      <c r="B289" s="89" t="s">
        <v>1226</v>
      </c>
      <c r="C289" s="89" t="s">
        <v>1227</v>
      </c>
      <c r="D289" s="89">
        <v>408240</v>
      </c>
      <c r="E289" s="89" t="s">
        <v>1237</v>
      </c>
      <c r="F289" s="90">
        <v>904.8</v>
      </c>
      <c r="G289" s="100">
        <f t="shared" si="17"/>
        <v>0.00030398569391181895</v>
      </c>
      <c r="H289" s="126">
        <f t="shared" si="18"/>
        <v>156.10453336506785</v>
      </c>
      <c r="I289" s="88"/>
    </row>
    <row r="290" spans="1:9" ht="15" outlineLevel="2">
      <c r="A290" s="106" t="s">
        <v>1057</v>
      </c>
      <c r="B290" s="89" t="s">
        <v>1226</v>
      </c>
      <c r="C290" s="89" t="s">
        <v>1227</v>
      </c>
      <c r="D290" s="89">
        <v>408300</v>
      </c>
      <c r="E290" s="89" t="s">
        <v>1238</v>
      </c>
      <c r="F290" s="90">
        <v>1014.83</v>
      </c>
      <c r="G290" s="100">
        <f t="shared" si="17"/>
        <v>0.000340952477622161</v>
      </c>
      <c r="H290" s="126">
        <f t="shared" si="18"/>
        <v>175.08793500759487</v>
      </c>
      <c r="I290" s="88"/>
    </row>
    <row r="291" spans="1:9" ht="15" outlineLevel="2">
      <c r="A291" s="106" t="s">
        <v>1057</v>
      </c>
      <c r="B291" s="89" t="s">
        <v>1226</v>
      </c>
      <c r="C291" s="89" t="s">
        <v>1227</v>
      </c>
      <c r="D291" s="89">
        <v>408300</v>
      </c>
      <c r="E291" s="89" t="s">
        <v>1238</v>
      </c>
      <c r="F291" s="90">
        <v>3939.59</v>
      </c>
      <c r="G291" s="100">
        <f t="shared" si="17"/>
        <v>0.0013235842173718645</v>
      </c>
      <c r="H291" s="126">
        <f t="shared" si="18"/>
        <v>679.6948039342261</v>
      </c>
      <c r="I291" s="88"/>
    </row>
    <row r="292" spans="1:9" ht="15" outlineLevel="2">
      <c r="A292" s="106" t="s">
        <v>1057</v>
      </c>
      <c r="B292" s="89" t="s">
        <v>1226</v>
      </c>
      <c r="C292" s="89" t="s">
        <v>1227</v>
      </c>
      <c r="D292" s="89">
        <v>408501</v>
      </c>
      <c r="E292" s="89" t="s">
        <v>1239</v>
      </c>
      <c r="F292" s="90">
        <v>33.6</v>
      </c>
      <c r="G292" s="100">
        <f t="shared" si="17"/>
        <v>1.1288593407865957E-05</v>
      </c>
      <c r="H292" s="126">
        <f t="shared" si="18"/>
        <v>5.796985323901725</v>
      </c>
      <c r="I292" s="88"/>
    </row>
    <row r="293" spans="1:9" ht="15" outlineLevel="2">
      <c r="A293" s="106" t="s">
        <v>1057</v>
      </c>
      <c r="B293" s="89" t="s">
        <v>1226</v>
      </c>
      <c r="C293" s="89" t="s">
        <v>1227</v>
      </c>
      <c r="D293" s="89">
        <v>408502</v>
      </c>
      <c r="E293" s="89" t="s">
        <v>1240</v>
      </c>
      <c r="F293" s="90">
        <v>32.05</v>
      </c>
      <c r="G293" s="100">
        <f t="shared" si="17"/>
        <v>1.0767839842919757E-05</v>
      </c>
      <c r="H293" s="126">
        <f t="shared" si="18"/>
        <v>5.5295648699717335</v>
      </c>
      <c r="I293" s="88"/>
    </row>
    <row r="294" spans="1:9" ht="15" outlineLevel="1">
      <c r="A294" s="106"/>
      <c r="B294" s="95" t="s">
        <v>1289</v>
      </c>
      <c r="C294" s="89"/>
      <c r="D294" s="89"/>
      <c r="E294" s="89"/>
      <c r="F294" s="96">
        <f>SUBTOTAL(9,F267:F293)</f>
        <v>269555.87999999995</v>
      </c>
      <c r="G294" s="150">
        <f>SUBTOTAL(9,G267:G293)</f>
        <v>0.0905627002981996</v>
      </c>
      <c r="H294" s="127">
        <f>SUBTOTAL(9,H267:H293)</f>
        <v>46506.29405748256</v>
      </c>
      <c r="I294" s="88"/>
    </row>
    <row r="295" spans="1:9" ht="15" outlineLevel="2">
      <c r="A295" s="106" t="s">
        <v>1057</v>
      </c>
      <c r="B295" s="89" t="s">
        <v>1241</v>
      </c>
      <c r="C295" s="89" t="s">
        <v>1242</v>
      </c>
      <c r="D295" s="89">
        <v>400011</v>
      </c>
      <c r="E295" s="89" t="s">
        <v>1267</v>
      </c>
      <c r="F295" s="90">
        <v>5.67</v>
      </c>
      <c r="G295" s="100">
        <f aca="true" t="shared" si="19" ref="G295:G311">F295/$F$313</f>
        <v>1.90495013757738E-06</v>
      </c>
      <c r="H295" s="126">
        <f aca="true" t="shared" si="20" ref="H295:H311">G295*$H$313</f>
        <v>0.9782412734084159</v>
      </c>
      <c r="I295" s="88"/>
    </row>
    <row r="296" spans="1:9" ht="15" outlineLevel="2">
      <c r="A296" s="106" t="s">
        <v>1057</v>
      </c>
      <c r="B296" s="89" t="s">
        <v>1241</v>
      </c>
      <c r="C296" s="89" t="s">
        <v>1242</v>
      </c>
      <c r="D296" s="89">
        <v>409001</v>
      </c>
      <c r="E296" s="89" t="s">
        <v>1243</v>
      </c>
      <c r="F296" s="90">
        <v>2588.05</v>
      </c>
      <c r="G296" s="100">
        <f t="shared" si="19"/>
        <v>0.0008695072669412943</v>
      </c>
      <c r="H296" s="126">
        <f t="shared" si="20"/>
        <v>446.5145198667815</v>
      </c>
      <c r="I296" s="88"/>
    </row>
    <row r="297" spans="1:9" ht="15" outlineLevel="2">
      <c r="A297" s="106" t="s">
        <v>1057</v>
      </c>
      <c r="B297" s="89" t="s">
        <v>1241</v>
      </c>
      <c r="C297" s="89" t="s">
        <v>1242</v>
      </c>
      <c r="D297" s="89">
        <v>409050</v>
      </c>
      <c r="E297" s="89" t="s">
        <v>1244</v>
      </c>
      <c r="F297" s="90">
        <v>283.1</v>
      </c>
      <c r="G297" s="100">
        <f t="shared" si="19"/>
        <v>9.511311886210871E-05</v>
      </c>
      <c r="H297" s="126">
        <f t="shared" si="20"/>
        <v>48.84305194037435</v>
      </c>
      <c r="I297" s="88"/>
    </row>
    <row r="298" spans="1:9" ht="15" outlineLevel="2">
      <c r="A298" s="106" t="s">
        <v>1057</v>
      </c>
      <c r="B298" s="89" t="s">
        <v>1241</v>
      </c>
      <c r="C298" s="89" t="s">
        <v>1242</v>
      </c>
      <c r="D298" s="89">
        <v>409100</v>
      </c>
      <c r="E298" s="89" t="s">
        <v>1245</v>
      </c>
      <c r="F298" s="90">
        <v>341.2</v>
      </c>
      <c r="G298" s="100">
        <f t="shared" si="19"/>
        <v>0.00011463297829654358</v>
      </c>
      <c r="H298" s="126">
        <f t="shared" si="20"/>
        <v>58.867005729621084</v>
      </c>
      <c r="I298" s="88"/>
    </row>
    <row r="299" spans="1:9" ht="15" outlineLevel="2">
      <c r="A299" s="106" t="s">
        <v>1057</v>
      </c>
      <c r="B299" s="89" t="s">
        <v>1241</v>
      </c>
      <c r="C299" s="89" t="s">
        <v>1242</v>
      </c>
      <c r="D299" s="89">
        <v>409140</v>
      </c>
      <c r="E299" s="89" t="s">
        <v>1246</v>
      </c>
      <c r="F299" s="90">
        <v>85.62</v>
      </c>
      <c r="G299" s="100">
        <f t="shared" si="19"/>
        <v>2.8765754987544145E-05</v>
      </c>
      <c r="H299" s="126">
        <f t="shared" si="20"/>
        <v>14.771960816442432</v>
      </c>
      <c r="I299" s="88"/>
    </row>
    <row r="300" spans="1:9" ht="15" outlineLevel="2">
      <c r="A300" s="106" t="s">
        <v>1057</v>
      </c>
      <c r="B300" s="89" t="s">
        <v>1241</v>
      </c>
      <c r="C300" s="89" t="s">
        <v>1242</v>
      </c>
      <c r="D300" s="89">
        <v>409150</v>
      </c>
      <c r="E300" s="89" t="s">
        <v>1247</v>
      </c>
      <c r="F300" s="90">
        <v>703.49</v>
      </c>
      <c r="G300" s="100">
        <f t="shared" si="19"/>
        <v>0.00023635156477677446</v>
      </c>
      <c r="H300" s="126">
        <f t="shared" si="20"/>
        <v>121.37265492594119</v>
      </c>
      <c r="I300" s="88"/>
    </row>
    <row r="301" spans="1:9" ht="15" outlineLevel="2">
      <c r="A301" s="106" t="s">
        <v>1057</v>
      </c>
      <c r="B301" s="89" t="s">
        <v>1241</v>
      </c>
      <c r="C301" s="89" t="s">
        <v>1242</v>
      </c>
      <c r="D301" s="89">
        <v>409150</v>
      </c>
      <c r="E301" s="89" t="s">
        <v>1247</v>
      </c>
      <c r="F301" s="90">
        <v>31.8</v>
      </c>
      <c r="G301" s="100">
        <f t="shared" si="19"/>
        <v>1.0683847332444566E-05</v>
      </c>
      <c r="H301" s="126">
        <f t="shared" si="20"/>
        <v>5.4864325386927035</v>
      </c>
      <c r="I301" s="88"/>
    </row>
    <row r="302" spans="1:9" ht="15" outlineLevel="2">
      <c r="A302" s="106" t="s">
        <v>1057</v>
      </c>
      <c r="B302" s="89" t="s">
        <v>1241</v>
      </c>
      <c r="C302" s="89" t="s">
        <v>1242</v>
      </c>
      <c r="D302" s="89">
        <v>409155</v>
      </c>
      <c r="E302" s="89" t="s">
        <v>1248</v>
      </c>
      <c r="F302" s="90">
        <v>1165.81</v>
      </c>
      <c r="G302" s="100">
        <f t="shared" si="19"/>
        <v>0.00039167723454833957</v>
      </c>
      <c r="H302" s="126">
        <f t="shared" si="20"/>
        <v>201.13641251362705</v>
      </c>
      <c r="I302" s="88"/>
    </row>
    <row r="303" spans="1:9" ht="15" outlineLevel="2">
      <c r="A303" s="106" t="s">
        <v>1057</v>
      </c>
      <c r="B303" s="89" t="s">
        <v>1241</v>
      </c>
      <c r="C303" s="89" t="s">
        <v>1242</v>
      </c>
      <c r="D303" s="89">
        <v>409155</v>
      </c>
      <c r="E303" s="89" t="s">
        <v>1248</v>
      </c>
      <c r="F303" s="90">
        <v>31.8</v>
      </c>
      <c r="G303" s="100">
        <f t="shared" si="19"/>
        <v>1.0683847332444566E-05</v>
      </c>
      <c r="H303" s="126">
        <f t="shared" si="20"/>
        <v>5.4864325386927035</v>
      </c>
      <c r="I303" s="88"/>
    </row>
    <row r="304" spans="1:9" ht="15" outlineLevel="2">
      <c r="A304" s="106" t="s">
        <v>1057</v>
      </c>
      <c r="B304" s="89" t="s">
        <v>1241</v>
      </c>
      <c r="C304" s="89" t="s">
        <v>1242</v>
      </c>
      <c r="D304" s="89">
        <v>409200</v>
      </c>
      <c r="E304" s="89" t="s">
        <v>1249</v>
      </c>
      <c r="F304" s="90">
        <v>646.76</v>
      </c>
      <c r="G304" s="100">
        <f t="shared" si="19"/>
        <v>0.00021729198429974362</v>
      </c>
      <c r="H304" s="126">
        <f t="shared" si="20"/>
        <v>111.58506631210354</v>
      </c>
      <c r="I304" s="88"/>
    </row>
    <row r="305" spans="1:9" ht="15" outlineLevel="2">
      <c r="A305" s="106" t="s">
        <v>1057</v>
      </c>
      <c r="B305" s="89" t="s">
        <v>1241</v>
      </c>
      <c r="C305" s="89" t="s">
        <v>1242</v>
      </c>
      <c r="D305" s="89">
        <v>409300</v>
      </c>
      <c r="E305" s="89" t="s">
        <v>1250</v>
      </c>
      <c r="F305" s="90">
        <v>1897.81</v>
      </c>
      <c r="G305" s="100">
        <f t="shared" si="19"/>
        <v>0.0006376073052197051</v>
      </c>
      <c r="H305" s="126">
        <f t="shared" si="20"/>
        <v>327.4278784986289</v>
      </c>
      <c r="I305" s="88"/>
    </row>
    <row r="306" spans="1:9" ht="15" outlineLevel="2">
      <c r="A306" s="106" t="s">
        <v>1057</v>
      </c>
      <c r="B306" s="89" t="s">
        <v>1241</v>
      </c>
      <c r="C306" s="89" t="s">
        <v>1242</v>
      </c>
      <c r="D306" s="89">
        <v>409300</v>
      </c>
      <c r="E306" s="89" t="s">
        <v>1250</v>
      </c>
      <c r="F306" s="90">
        <v>15.47</v>
      </c>
      <c r="G306" s="100">
        <f t="shared" si="19"/>
        <v>5.197456548204951E-06</v>
      </c>
      <c r="H306" s="126">
        <f t="shared" si="20"/>
        <v>2.6690286595464188</v>
      </c>
      <c r="I306" s="88"/>
    </row>
    <row r="307" spans="1:9" ht="15" outlineLevel="2">
      <c r="A307" s="106" t="s">
        <v>1057</v>
      </c>
      <c r="B307" s="89" t="s">
        <v>1241</v>
      </c>
      <c r="C307" s="89" t="s">
        <v>1242</v>
      </c>
      <c r="D307" s="89">
        <v>409305</v>
      </c>
      <c r="E307" s="89" t="s">
        <v>1251</v>
      </c>
      <c r="F307" s="90">
        <v>3010.51</v>
      </c>
      <c r="G307" s="100">
        <f t="shared" si="19"/>
        <v>0.0010114411708426947</v>
      </c>
      <c r="H307" s="126">
        <f t="shared" si="20"/>
        <v>519.4012585553387</v>
      </c>
      <c r="I307" s="88"/>
    </row>
    <row r="308" spans="1:9" ht="15" outlineLevel="2">
      <c r="A308" s="106" t="s">
        <v>1057</v>
      </c>
      <c r="B308" s="89" t="s">
        <v>1241</v>
      </c>
      <c r="C308" s="89" t="s">
        <v>1242</v>
      </c>
      <c r="D308" s="89">
        <v>409305</v>
      </c>
      <c r="E308" s="89" t="s">
        <v>1251</v>
      </c>
      <c r="F308" s="90">
        <v>95.89</v>
      </c>
      <c r="G308" s="100">
        <f t="shared" si="19"/>
        <v>3.221616731786508E-05</v>
      </c>
      <c r="H308" s="126">
        <f t="shared" si="20"/>
        <v>16.543836985385013</v>
      </c>
      <c r="I308" s="88"/>
    </row>
    <row r="309" spans="1:9" ht="15" outlineLevel="2">
      <c r="A309" s="106" t="s">
        <v>1057</v>
      </c>
      <c r="B309" s="89" t="s">
        <v>1241</v>
      </c>
      <c r="C309" s="89" t="s">
        <v>1242</v>
      </c>
      <c r="D309" s="89">
        <v>409305</v>
      </c>
      <c r="E309" s="89" t="s">
        <v>1251</v>
      </c>
      <c r="F309" s="90">
        <v>9.02</v>
      </c>
      <c r="G309" s="100">
        <f t="shared" si="19"/>
        <v>3.030449777944968E-06</v>
      </c>
      <c r="H309" s="126">
        <f t="shared" si="20"/>
        <v>1.5562145125474272</v>
      </c>
      <c r="I309" s="88"/>
    </row>
    <row r="310" spans="1:9" ht="15" outlineLevel="2">
      <c r="A310" s="106" t="s">
        <v>1057</v>
      </c>
      <c r="B310" s="89" t="s">
        <v>1241</v>
      </c>
      <c r="C310" s="89" t="s">
        <v>1242</v>
      </c>
      <c r="D310" s="89">
        <v>409320</v>
      </c>
      <c r="E310" s="89" t="s">
        <v>1252</v>
      </c>
      <c r="F310" s="90">
        <v>134.56</v>
      </c>
      <c r="G310" s="100">
        <f t="shared" si="19"/>
        <v>4.520812883816795E-05</v>
      </c>
      <c r="H310" s="126">
        <f t="shared" si="20"/>
        <v>23.215545987625475</v>
      </c>
      <c r="I310" s="88"/>
    </row>
    <row r="311" spans="1:9" ht="15" outlineLevel="2">
      <c r="A311" s="106" t="s">
        <v>1057</v>
      </c>
      <c r="B311" s="89" t="s">
        <v>1241</v>
      </c>
      <c r="C311" s="89" t="s">
        <v>1242</v>
      </c>
      <c r="D311" s="89">
        <v>409400</v>
      </c>
      <c r="E311" s="89" t="s">
        <v>1253</v>
      </c>
      <c r="F311" s="90">
        <v>165.28</v>
      </c>
      <c r="G311" s="100">
        <f t="shared" si="19"/>
        <v>5.552912852535968E-05</v>
      </c>
      <c r="H311" s="126">
        <f t="shared" si="20"/>
        <v>28.51564685519277</v>
      </c>
      <c r="I311" s="88"/>
    </row>
    <row r="312" spans="1:9" ht="15.75" outlineLevel="1" thickBot="1">
      <c r="A312" s="149"/>
      <c r="B312" s="151" t="s">
        <v>1290</v>
      </c>
      <c r="C312" s="152"/>
      <c r="D312" s="152"/>
      <c r="E312" s="152"/>
      <c r="F312" s="153">
        <f>SUBTOTAL(9,F295:F311)</f>
        <v>11211.84</v>
      </c>
      <c r="G312" s="99">
        <f>SUBTOTAL(9,G295:G311)</f>
        <v>0.0037668423545847572</v>
      </c>
      <c r="H312" s="128">
        <f>SUBTOTAL(9,H295:H311)</f>
        <v>1934.37118850995</v>
      </c>
      <c r="I312" s="88"/>
    </row>
    <row r="313" spans="1:8" ht="16.5" outlineLevel="1" thickBot="1">
      <c r="A313" s="172" t="s">
        <v>1291</v>
      </c>
      <c r="B313" s="184"/>
      <c r="C313" s="184"/>
      <c r="D313" s="184"/>
      <c r="E313" s="185"/>
      <c r="F313" s="122">
        <f>SUM(F312,F294,F266,F224,F206,F194,F192,F172,F170,F82,F20,F16,F12)</f>
        <v>2976455.8600000003</v>
      </c>
      <c r="G313" s="125">
        <f>SUM(G312,G294,G266,G224,G206,G194,G192,G172,G170,G82,G20,G16,G12)</f>
        <v>0.9999999999999996</v>
      </c>
      <c r="H313" s="121">
        <f>Summary!D14</f>
        <v>513525.9207637288</v>
      </c>
    </row>
    <row r="314" ht="15">
      <c r="G314" s="78"/>
    </row>
  </sheetData>
  <mergeCells count="3">
    <mergeCell ref="A313:E313"/>
    <mergeCell ref="A4:F4"/>
    <mergeCell ref="A1:E1"/>
  </mergeCells>
  <printOptions/>
  <pageMargins left="0.25" right="0.25" top="0.25" bottom="0.4" header="0.5" footer="0.15"/>
  <pageSetup horizontalDpi="600" verticalDpi="600" orientation="landscape" r:id="rId3"/>
  <headerFooter alignWithMargins="0">
    <oddFooter>&amp;R&amp;10&amp;P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9"/>
  <sheetViews>
    <sheetView tabSelected="1" workbookViewId="0" topLeftCell="E1">
      <selection activeCell="E144" sqref="E144"/>
    </sheetView>
  </sheetViews>
  <sheetFormatPr defaultColWidth="8.88671875" defaultRowHeight="15" outlineLevelRow="2"/>
  <cols>
    <col min="1" max="1" width="4.77734375" style="1" bestFit="1" customWidth="1"/>
    <col min="2" max="2" width="9.4453125" style="1" bestFit="1" customWidth="1"/>
    <col min="3" max="3" width="15.5546875" style="1" bestFit="1" customWidth="1"/>
    <col min="4" max="4" width="22.21484375" style="130" bestFit="1" customWidth="1"/>
    <col min="5" max="5" width="26.21484375" style="131" bestFit="1" customWidth="1"/>
    <col min="6" max="6" width="11.4453125" style="131" customWidth="1"/>
    <col min="7" max="7" width="7.88671875" style="131" bestFit="1" customWidth="1"/>
    <col min="8" max="8" width="8.3359375" style="131" bestFit="1" customWidth="1"/>
    <col min="9" max="16384" width="43.4453125" style="1" customWidth="1"/>
  </cols>
  <sheetData>
    <row r="1" spans="1:8" ht="12.75">
      <c r="A1" s="171" t="s">
        <v>522</v>
      </c>
      <c r="B1" s="171"/>
      <c r="C1" s="171"/>
      <c r="D1" s="171"/>
      <c r="E1" s="1"/>
      <c r="F1" s="1"/>
      <c r="G1" s="1"/>
      <c r="H1" s="1"/>
    </row>
    <row r="2" spans="4:8" ht="13.5" thickBot="1">
      <c r="D2" s="1"/>
      <c r="E2" s="1"/>
      <c r="F2" s="1"/>
      <c r="G2" s="1"/>
      <c r="H2" s="1"/>
    </row>
    <row r="3" spans="1:8" s="64" customFormat="1" ht="39" thickBot="1">
      <c r="A3" s="41" t="s">
        <v>695</v>
      </c>
      <c r="B3" s="42" t="s">
        <v>265</v>
      </c>
      <c r="C3" s="41" t="s">
        <v>763</v>
      </c>
      <c r="D3" s="43" t="s">
        <v>764</v>
      </c>
      <c r="E3" s="43" t="s">
        <v>765</v>
      </c>
      <c r="F3" s="54" t="s">
        <v>680</v>
      </c>
      <c r="G3" s="93" t="s">
        <v>523</v>
      </c>
      <c r="H3" s="44" t="s">
        <v>524</v>
      </c>
    </row>
    <row r="4" spans="1:8" ht="15.75" thickBot="1">
      <c r="A4" s="181" t="s">
        <v>21</v>
      </c>
      <c r="B4" s="182"/>
      <c r="C4" s="182"/>
      <c r="D4" s="182"/>
      <c r="E4" s="182"/>
      <c r="F4" s="183"/>
      <c r="G4" s="65">
        <f>Summary!C10</f>
        <v>0.03222068062179151</v>
      </c>
      <c r="H4" s="119">
        <f>SUM(H10,H16,H57,H62,H70,H72,H76,H81,H84,H91,H102,H104,H113,H125,H128,H132,H135,H136)</f>
        <v>34408.705133785406</v>
      </c>
    </row>
    <row r="5" spans="1:8" ht="12.75" outlineLevel="2">
      <c r="A5" s="106" t="s">
        <v>1296</v>
      </c>
      <c r="B5" s="46" t="s">
        <v>1298</v>
      </c>
      <c r="C5" s="46" t="s">
        <v>1299</v>
      </c>
      <c r="D5" s="46" t="s">
        <v>1300</v>
      </c>
      <c r="E5" s="46" t="s">
        <v>1301</v>
      </c>
      <c r="F5" s="47">
        <v>96.46</v>
      </c>
      <c r="G5" s="66">
        <f>F5/$F$137</f>
        <v>0.00048500777415270583</v>
      </c>
      <c r="H5" s="111">
        <f>G5*$H$137</f>
        <v>16.642178700701198</v>
      </c>
    </row>
    <row r="6" spans="1:8" ht="12.75" outlineLevel="2">
      <c r="A6" s="106" t="s">
        <v>1296</v>
      </c>
      <c r="B6" s="46" t="s">
        <v>1298</v>
      </c>
      <c r="C6" s="46" t="s">
        <v>1299</v>
      </c>
      <c r="D6" s="46" t="s">
        <v>1302</v>
      </c>
      <c r="E6" s="46" t="s">
        <v>1303</v>
      </c>
      <c r="F6" s="47">
        <v>149.91</v>
      </c>
      <c r="G6" s="66">
        <f>F6/$F$137</f>
        <v>0.0007537581943109281</v>
      </c>
      <c r="H6" s="111">
        <f>G6*$H$137</f>
        <v>25.863871128157957</v>
      </c>
    </row>
    <row r="7" spans="1:8" ht="12.75" outlineLevel="2">
      <c r="A7" s="106" t="s">
        <v>1296</v>
      </c>
      <c r="B7" s="46" t="s">
        <v>1298</v>
      </c>
      <c r="C7" s="46" t="s">
        <v>1299</v>
      </c>
      <c r="D7" s="46" t="s">
        <v>1302</v>
      </c>
      <c r="E7" s="46" t="s">
        <v>1303</v>
      </c>
      <c r="F7" s="47">
        <v>53.86</v>
      </c>
      <c r="G7" s="66">
        <f>F7/$F$137</f>
        <v>0.00027081192946158754</v>
      </c>
      <c r="H7" s="111">
        <f>G7*$H$137</f>
        <v>9.29242945075437</v>
      </c>
    </row>
    <row r="8" spans="1:8" ht="12.75" outlineLevel="2">
      <c r="A8" s="106" t="s">
        <v>1296</v>
      </c>
      <c r="B8" s="46" t="s">
        <v>1298</v>
      </c>
      <c r="C8" s="46" t="s">
        <v>1299</v>
      </c>
      <c r="D8" s="46" t="s">
        <v>1304</v>
      </c>
      <c r="E8" s="46" t="s">
        <v>1305</v>
      </c>
      <c r="F8" s="47">
        <v>151.41</v>
      </c>
      <c r="G8" s="66">
        <f>F8/$F$137</f>
        <v>0.000761300301518362</v>
      </c>
      <c r="H8" s="111">
        <f>G8*$H$137</f>
        <v>26.122665115832145</v>
      </c>
    </row>
    <row r="9" spans="1:8" ht="12.75" outlineLevel="2">
      <c r="A9" s="106" t="s">
        <v>1296</v>
      </c>
      <c r="B9" s="46" t="s">
        <v>1298</v>
      </c>
      <c r="C9" s="46" t="s">
        <v>1299</v>
      </c>
      <c r="D9" s="46" t="s">
        <v>1306</v>
      </c>
      <c r="E9" s="46" t="s">
        <v>1307</v>
      </c>
      <c r="F9" s="47">
        <v>392</v>
      </c>
      <c r="G9" s="66">
        <f>F9/$F$137</f>
        <v>0.001971004016876018</v>
      </c>
      <c r="H9" s="111">
        <f>G9*$H$137</f>
        <v>67.63149544552012</v>
      </c>
    </row>
    <row r="10" spans="1:8" ht="12.75" outlineLevel="1">
      <c r="A10" s="106"/>
      <c r="B10" s="58" t="s">
        <v>1309</v>
      </c>
      <c r="C10" s="46"/>
      <c r="D10" s="46"/>
      <c r="E10" s="46"/>
      <c r="F10" s="60">
        <f>SUBTOTAL(9,F5:F9)</f>
        <v>843.64</v>
      </c>
      <c r="G10" s="69">
        <f>SUBTOTAL(9,G5:G9)</f>
        <v>0.004241882216319602</v>
      </c>
      <c r="H10" s="112">
        <f>SUBTOTAL(9,H5:H9)</f>
        <v>145.55263984096578</v>
      </c>
    </row>
    <row r="11" spans="1:8" ht="12.75" outlineLevel="2">
      <c r="A11" s="106" t="s">
        <v>1296</v>
      </c>
      <c r="B11" s="46" t="s">
        <v>1310</v>
      </c>
      <c r="C11" s="46" t="s">
        <v>1311</v>
      </c>
      <c r="D11" s="46" t="s">
        <v>1312</v>
      </c>
      <c r="E11" s="46" t="s">
        <v>1313</v>
      </c>
      <c r="F11" s="47">
        <v>2171.07</v>
      </c>
      <c r="G11" s="66">
        <f>F11/$F$137</f>
        <v>0.01091629512989545</v>
      </c>
      <c r="H11" s="111">
        <f>G11*$H$137</f>
        <v>374.5732418798606</v>
      </c>
    </row>
    <row r="12" spans="1:8" ht="12.75" outlineLevel="2">
      <c r="A12" s="106" t="s">
        <v>1296</v>
      </c>
      <c r="B12" s="46" t="s">
        <v>1310</v>
      </c>
      <c r="C12" s="46" t="s">
        <v>1311</v>
      </c>
      <c r="D12" s="46" t="s">
        <v>1312</v>
      </c>
      <c r="E12" s="46" t="s">
        <v>1313</v>
      </c>
      <c r="F12" s="47">
        <v>24.53</v>
      </c>
      <c r="G12" s="66">
        <f>F12/$F$137</f>
        <v>0.0001233385931988998</v>
      </c>
      <c r="H12" s="111">
        <f>G12*$H$137</f>
        <v>4.232144345098491</v>
      </c>
    </row>
    <row r="13" spans="1:8" ht="12.75" outlineLevel="2">
      <c r="A13" s="106" t="s">
        <v>1296</v>
      </c>
      <c r="B13" s="46" t="s">
        <v>1310</v>
      </c>
      <c r="C13" s="46" t="s">
        <v>1311</v>
      </c>
      <c r="D13" s="46" t="s">
        <v>1314</v>
      </c>
      <c r="E13" s="46" t="s">
        <v>1315</v>
      </c>
      <c r="F13" s="47">
        <v>8447.71</v>
      </c>
      <c r="G13" s="66">
        <f>F13/$F$137</f>
        <v>0.04247568965154006</v>
      </c>
      <c r="H13" s="111">
        <f>G13*$H$137</f>
        <v>1457.4777050767211</v>
      </c>
    </row>
    <row r="14" spans="1:8" ht="12.75" outlineLevel="2">
      <c r="A14" s="106" t="s">
        <v>1296</v>
      </c>
      <c r="B14" s="46" t="s">
        <v>1310</v>
      </c>
      <c r="C14" s="46" t="s">
        <v>1311</v>
      </c>
      <c r="D14" s="46" t="s">
        <v>1314</v>
      </c>
      <c r="E14" s="46" t="s">
        <v>1315</v>
      </c>
      <c r="F14" s="47">
        <v>149.22</v>
      </c>
      <c r="G14" s="66">
        <f>F14/$F$137</f>
        <v>0.0007502888249955086</v>
      </c>
      <c r="H14" s="111">
        <f>G14*$H$137</f>
        <v>25.744825893827834</v>
      </c>
    </row>
    <row r="15" spans="1:8" ht="12.75" outlineLevel="2">
      <c r="A15" s="106" t="s">
        <v>1296</v>
      </c>
      <c r="B15" s="46" t="s">
        <v>1310</v>
      </c>
      <c r="C15" s="46" t="s">
        <v>1311</v>
      </c>
      <c r="D15" s="46" t="s">
        <v>1316</v>
      </c>
      <c r="E15" s="46" t="s">
        <v>1317</v>
      </c>
      <c r="F15" s="47">
        <v>32.99</v>
      </c>
      <c r="G15" s="66">
        <f>F15/$F$137</f>
        <v>0.00016587607784882612</v>
      </c>
      <c r="H15" s="111">
        <f>G15*$H$137</f>
        <v>5.69174243558089</v>
      </c>
    </row>
    <row r="16" spans="1:8" ht="12.75" outlineLevel="1">
      <c r="A16" s="106"/>
      <c r="B16" s="59" t="s">
        <v>1318</v>
      </c>
      <c r="C16" s="46"/>
      <c r="D16" s="46"/>
      <c r="E16" s="46"/>
      <c r="F16" s="60">
        <f>SUBTOTAL(9,F11:F15)</f>
        <v>10825.519999999999</v>
      </c>
      <c r="G16" s="69">
        <f>SUBTOTAL(9,G11:G15)</f>
        <v>0.05443148827747875</v>
      </c>
      <c r="H16" s="112">
        <f>SUBTOTAL(9,H11:H15)</f>
        <v>1867.7196596310887</v>
      </c>
    </row>
    <row r="17" spans="1:8" ht="12.75" outlineLevel="2">
      <c r="A17" s="106" t="s">
        <v>1296</v>
      </c>
      <c r="B17" s="46" t="s">
        <v>1319</v>
      </c>
      <c r="C17" s="46" t="s">
        <v>1320</v>
      </c>
      <c r="D17" s="46" t="s">
        <v>1321</v>
      </c>
      <c r="E17" s="46" t="s">
        <v>1322</v>
      </c>
      <c r="F17" s="47">
        <v>479.66</v>
      </c>
      <c r="G17" s="66">
        <f aca="true" t="shared" si="0" ref="G17:G56">F17/$F$137</f>
        <v>0.0024117647620784458</v>
      </c>
      <c r="H17" s="111">
        <f aca="true" t="shared" si="1" ref="H17:H56">G17*$H$137</f>
        <v>82.75541608519943</v>
      </c>
    </row>
    <row r="18" spans="1:8" ht="12.75" outlineLevel="2">
      <c r="A18" s="106" t="s">
        <v>1296</v>
      </c>
      <c r="B18" s="46" t="s">
        <v>1319</v>
      </c>
      <c r="C18" s="46" t="s">
        <v>1320</v>
      </c>
      <c r="D18" s="46" t="s">
        <v>1321</v>
      </c>
      <c r="E18" s="46" t="s">
        <v>1322</v>
      </c>
      <c r="F18" s="47">
        <v>17.01</v>
      </c>
      <c r="G18" s="66">
        <f t="shared" si="0"/>
        <v>8.552749573229865E-05</v>
      </c>
      <c r="H18" s="111">
        <f t="shared" si="1"/>
        <v>2.934723820225248</v>
      </c>
    </row>
    <row r="19" spans="1:8" ht="12.75" outlineLevel="2">
      <c r="A19" s="106" t="s">
        <v>1296</v>
      </c>
      <c r="B19" s="46" t="s">
        <v>1319</v>
      </c>
      <c r="C19" s="46" t="s">
        <v>1320</v>
      </c>
      <c r="D19" s="46" t="s">
        <v>1321</v>
      </c>
      <c r="E19" s="46" t="s">
        <v>1322</v>
      </c>
      <c r="F19" s="47">
        <v>175.48</v>
      </c>
      <c r="G19" s="66">
        <f t="shared" si="0"/>
        <v>0.0008823259818403153</v>
      </c>
      <c r="H19" s="111">
        <f t="shared" si="1"/>
        <v>30.275445971377216</v>
      </c>
    </row>
    <row r="20" spans="1:8" ht="12.75" outlineLevel="2">
      <c r="A20" s="106" t="s">
        <v>1296</v>
      </c>
      <c r="B20" s="46" t="s">
        <v>1319</v>
      </c>
      <c r="C20" s="46" t="s">
        <v>1320</v>
      </c>
      <c r="D20" s="46" t="s">
        <v>1323</v>
      </c>
      <c r="E20" s="46" t="s">
        <v>1323</v>
      </c>
      <c r="F20" s="47">
        <v>4022.89</v>
      </c>
      <c r="G20" s="66">
        <f t="shared" si="0"/>
        <v>0.020227378442475418</v>
      </c>
      <c r="H20" s="111">
        <f t="shared" si="1"/>
        <v>694.066496716399</v>
      </c>
    </row>
    <row r="21" spans="1:8" ht="12.75" outlineLevel="2">
      <c r="A21" s="106" t="s">
        <v>1296</v>
      </c>
      <c r="B21" s="46" t="s">
        <v>1319</v>
      </c>
      <c r="C21" s="46" t="s">
        <v>1320</v>
      </c>
      <c r="D21" s="46" t="s">
        <v>1323</v>
      </c>
      <c r="E21" s="46" t="s">
        <v>1323</v>
      </c>
      <c r="F21" s="47">
        <v>37.16</v>
      </c>
      <c r="G21" s="66">
        <f t="shared" si="0"/>
        <v>0.0001868431358854919</v>
      </c>
      <c r="H21" s="111">
        <f t="shared" si="1"/>
        <v>6.411189721315121</v>
      </c>
    </row>
    <row r="22" spans="1:8" ht="12.75" outlineLevel="2">
      <c r="A22" s="106" t="s">
        <v>1296</v>
      </c>
      <c r="B22" s="46" t="s">
        <v>1319</v>
      </c>
      <c r="C22" s="46" t="s">
        <v>1320</v>
      </c>
      <c r="D22" s="46" t="s">
        <v>1323</v>
      </c>
      <c r="E22" s="46" t="s">
        <v>1323</v>
      </c>
      <c r="F22" s="47">
        <v>51.45</v>
      </c>
      <c r="G22" s="66">
        <f t="shared" si="0"/>
        <v>0.0002586942772149774</v>
      </c>
      <c r="H22" s="111">
        <f t="shared" si="1"/>
        <v>8.876633777224516</v>
      </c>
    </row>
    <row r="23" spans="1:8" ht="12.75" outlineLevel="2">
      <c r="A23" s="106" t="s">
        <v>1296</v>
      </c>
      <c r="B23" s="46" t="s">
        <v>1319</v>
      </c>
      <c r="C23" s="46" t="s">
        <v>1320</v>
      </c>
      <c r="D23" s="46" t="s">
        <v>1324</v>
      </c>
      <c r="E23" s="46" t="s">
        <v>1325</v>
      </c>
      <c r="F23" s="47">
        <v>699.76</v>
      </c>
      <c r="G23" s="66">
        <f t="shared" si="0"/>
        <v>0.003518443292982557</v>
      </c>
      <c r="H23" s="111">
        <f t="shared" si="1"/>
        <v>120.72912054325805</v>
      </c>
    </row>
    <row r="24" spans="1:8" ht="12.75" outlineLevel="2">
      <c r="A24" s="106" t="s">
        <v>1296</v>
      </c>
      <c r="B24" s="46" t="s">
        <v>1319</v>
      </c>
      <c r="C24" s="46" t="s">
        <v>1320</v>
      </c>
      <c r="D24" s="46" t="s">
        <v>1324</v>
      </c>
      <c r="E24" s="46" t="s">
        <v>1325</v>
      </c>
      <c r="F24" s="47">
        <v>52.29</v>
      </c>
      <c r="G24" s="66">
        <f t="shared" si="0"/>
        <v>0.00026291785725114024</v>
      </c>
      <c r="H24" s="111">
        <f t="shared" si="1"/>
        <v>9.021558410322058</v>
      </c>
    </row>
    <row r="25" spans="1:8" ht="12.75" outlineLevel="2">
      <c r="A25" s="106" t="s">
        <v>1296</v>
      </c>
      <c r="B25" s="46" t="s">
        <v>1319</v>
      </c>
      <c r="C25" s="46" t="s">
        <v>1320</v>
      </c>
      <c r="D25" s="46" t="s">
        <v>1326</v>
      </c>
      <c r="E25" s="46" t="s">
        <v>1327</v>
      </c>
      <c r="F25" s="47">
        <v>4.4</v>
      </c>
      <c r="G25" s="66">
        <f t="shared" si="0"/>
        <v>2.212351447513898E-05</v>
      </c>
      <c r="H25" s="111">
        <f t="shared" si="1"/>
        <v>0.7591290305109402</v>
      </c>
    </row>
    <row r="26" spans="1:8" ht="12.75" outlineLevel="2">
      <c r="A26" s="106" t="s">
        <v>1296</v>
      </c>
      <c r="B26" s="46" t="s">
        <v>1319</v>
      </c>
      <c r="C26" s="46" t="s">
        <v>1320</v>
      </c>
      <c r="D26" s="46" t="s">
        <v>1328</v>
      </c>
      <c r="E26" s="46" t="s">
        <v>1329</v>
      </c>
      <c r="F26" s="47">
        <v>332.6</v>
      </c>
      <c r="G26" s="66">
        <f t="shared" si="0"/>
        <v>0.0016723365714616419</v>
      </c>
      <c r="H26" s="111">
        <f t="shared" si="1"/>
        <v>57.38325353362243</v>
      </c>
    </row>
    <row r="27" spans="1:8" ht="12.75" outlineLevel="2">
      <c r="A27" s="106" t="s">
        <v>1296</v>
      </c>
      <c r="B27" s="46" t="s">
        <v>1319</v>
      </c>
      <c r="C27" s="46" t="s">
        <v>1320</v>
      </c>
      <c r="D27" s="46" t="s">
        <v>1330</v>
      </c>
      <c r="E27" s="46" t="s">
        <v>1331</v>
      </c>
      <c r="F27" s="47">
        <v>525.93</v>
      </c>
      <c r="G27" s="66">
        <f t="shared" si="0"/>
        <v>0.0026444136290704186</v>
      </c>
      <c r="H27" s="111">
        <f t="shared" si="1"/>
        <v>90.73834795832242</v>
      </c>
    </row>
    <row r="28" spans="1:8" ht="12.75" outlineLevel="2">
      <c r="A28" s="106" t="s">
        <v>1296</v>
      </c>
      <c r="B28" s="46" t="s">
        <v>1319</v>
      </c>
      <c r="C28" s="46" t="s">
        <v>1320</v>
      </c>
      <c r="D28" s="46" t="s">
        <v>1330</v>
      </c>
      <c r="E28" s="46" t="s">
        <v>1331</v>
      </c>
      <c r="F28" s="47">
        <v>37.5</v>
      </c>
      <c r="G28" s="66">
        <f t="shared" si="0"/>
        <v>0.00018855268018584356</v>
      </c>
      <c r="H28" s="111">
        <f t="shared" si="1"/>
        <v>6.469849691854603</v>
      </c>
    </row>
    <row r="29" spans="1:8" ht="12.75" outlineLevel="2">
      <c r="A29" s="106" t="s">
        <v>1296</v>
      </c>
      <c r="B29" s="46" t="s">
        <v>1319</v>
      </c>
      <c r="C29" s="46" t="s">
        <v>1320</v>
      </c>
      <c r="D29" s="46" t="s">
        <v>1332</v>
      </c>
      <c r="E29" s="46" t="s">
        <v>1333</v>
      </c>
      <c r="F29" s="47">
        <v>3032.35</v>
      </c>
      <c r="G29" s="66">
        <f t="shared" si="0"/>
        <v>0.01524687252697447</v>
      </c>
      <c r="H29" s="111">
        <f t="shared" si="1"/>
        <v>523.1692990158748</v>
      </c>
    </row>
    <row r="30" spans="1:8" ht="12.75" outlineLevel="2">
      <c r="A30" s="106" t="s">
        <v>1296</v>
      </c>
      <c r="B30" s="46" t="s">
        <v>1319</v>
      </c>
      <c r="C30" s="46" t="s">
        <v>1320</v>
      </c>
      <c r="D30" s="46" t="s">
        <v>1332</v>
      </c>
      <c r="E30" s="46" t="s">
        <v>1333</v>
      </c>
      <c r="F30" s="47">
        <v>137.3</v>
      </c>
      <c r="G30" s="66">
        <f t="shared" si="0"/>
        <v>0.0006903542130537685</v>
      </c>
      <c r="H30" s="111">
        <f t="shared" si="1"/>
        <v>23.688276338443654</v>
      </c>
    </row>
    <row r="31" spans="1:8" ht="12.75" outlineLevel="2">
      <c r="A31" s="106" t="s">
        <v>1296</v>
      </c>
      <c r="B31" s="46" t="s">
        <v>1319</v>
      </c>
      <c r="C31" s="46" t="s">
        <v>1320</v>
      </c>
      <c r="D31" s="46" t="s">
        <v>1334</v>
      </c>
      <c r="E31" s="46" t="s">
        <v>1335</v>
      </c>
      <c r="F31" s="47">
        <v>381.92</v>
      </c>
      <c r="G31" s="66">
        <f t="shared" si="0"/>
        <v>0.0019203210564420633</v>
      </c>
      <c r="H31" s="111">
        <f t="shared" si="1"/>
        <v>65.8923998483496</v>
      </c>
    </row>
    <row r="32" spans="1:8" ht="12.75" outlineLevel="2">
      <c r="A32" s="106" t="s">
        <v>1296</v>
      </c>
      <c r="B32" s="46" t="s">
        <v>1319</v>
      </c>
      <c r="C32" s="46" t="s">
        <v>1320</v>
      </c>
      <c r="D32" s="46" t="s">
        <v>1334</v>
      </c>
      <c r="E32" s="46" t="s">
        <v>1335</v>
      </c>
      <c r="F32" s="47">
        <v>203.11</v>
      </c>
      <c r="G32" s="66">
        <f t="shared" si="0"/>
        <v>0.001021251596601245</v>
      </c>
      <c r="H32" s="111">
        <f t="shared" si="1"/>
        <v>35.04243122433569</v>
      </c>
    </row>
    <row r="33" spans="1:8" ht="12.75" outlineLevel="2">
      <c r="A33" s="106" t="s">
        <v>1296</v>
      </c>
      <c r="B33" s="46" t="s">
        <v>1319</v>
      </c>
      <c r="C33" s="46" t="s">
        <v>1320</v>
      </c>
      <c r="D33" s="46" t="s">
        <v>1336</v>
      </c>
      <c r="E33" s="46" t="s">
        <v>1337</v>
      </c>
      <c r="F33" s="47">
        <v>472.76</v>
      </c>
      <c r="G33" s="66">
        <f t="shared" si="0"/>
        <v>0.0023770710689242506</v>
      </c>
      <c r="H33" s="111">
        <f t="shared" si="1"/>
        <v>81.56496374189818</v>
      </c>
    </row>
    <row r="34" spans="1:8" ht="12.75" outlineLevel="2">
      <c r="A34" s="106" t="s">
        <v>1296</v>
      </c>
      <c r="B34" s="46" t="s">
        <v>1319</v>
      </c>
      <c r="C34" s="46" t="s">
        <v>1320</v>
      </c>
      <c r="D34" s="46" t="s">
        <v>1338</v>
      </c>
      <c r="E34" s="46" t="s">
        <v>1337</v>
      </c>
      <c r="F34" s="47">
        <v>301.38</v>
      </c>
      <c r="G34" s="66">
        <f t="shared" si="0"/>
        <v>0.0015153601801175874</v>
      </c>
      <c r="H34" s="111">
        <f t="shared" si="1"/>
        <v>51.99688800349707</v>
      </c>
    </row>
    <row r="35" spans="1:8" ht="12.75" outlineLevel="2">
      <c r="A35" s="106" t="s">
        <v>1296</v>
      </c>
      <c r="B35" s="46" t="s">
        <v>1319</v>
      </c>
      <c r="C35" s="46" t="s">
        <v>1320</v>
      </c>
      <c r="D35" s="46" t="s">
        <v>1336</v>
      </c>
      <c r="E35" s="46" t="s">
        <v>1337</v>
      </c>
      <c r="F35" s="47">
        <v>37.53</v>
      </c>
      <c r="G35" s="66">
        <f t="shared" si="0"/>
        <v>0.00018870352232999225</v>
      </c>
      <c r="H35" s="111">
        <f t="shared" si="1"/>
        <v>6.475025571608087</v>
      </c>
    </row>
    <row r="36" spans="1:8" ht="12.75" outlineLevel="2">
      <c r="A36" s="106" t="s">
        <v>1296</v>
      </c>
      <c r="B36" s="46" t="s">
        <v>1319</v>
      </c>
      <c r="C36" s="46" t="s">
        <v>1320</v>
      </c>
      <c r="D36" s="46" t="s">
        <v>1339</v>
      </c>
      <c r="E36" s="46" t="s">
        <v>1340</v>
      </c>
      <c r="F36" s="47">
        <v>994.56</v>
      </c>
      <c r="G36" s="66">
        <f t="shared" si="0"/>
        <v>0.005000718762816868</v>
      </c>
      <c r="H36" s="111">
        <f t="shared" si="1"/>
        <v>171.59076558749103</v>
      </c>
    </row>
    <row r="37" spans="1:8" ht="12.75" outlineLevel="2">
      <c r="A37" s="106" t="s">
        <v>1296</v>
      </c>
      <c r="B37" s="46" t="s">
        <v>1319</v>
      </c>
      <c r="C37" s="46" t="s">
        <v>1320</v>
      </c>
      <c r="D37" s="46" t="s">
        <v>1339</v>
      </c>
      <c r="E37" s="46" t="s">
        <v>1340</v>
      </c>
      <c r="F37" s="47">
        <v>37.15</v>
      </c>
      <c r="G37" s="66">
        <f t="shared" si="0"/>
        <v>0.00018679285517077566</v>
      </c>
      <c r="H37" s="111">
        <f t="shared" si="1"/>
        <v>6.409464428063959</v>
      </c>
    </row>
    <row r="38" spans="1:8" ht="12.75" outlineLevel="2">
      <c r="A38" s="106" t="s">
        <v>1296</v>
      </c>
      <c r="B38" s="46" t="s">
        <v>1319</v>
      </c>
      <c r="C38" s="46" t="s">
        <v>1320</v>
      </c>
      <c r="D38" s="46" t="s">
        <v>1341</v>
      </c>
      <c r="E38" s="46" t="s">
        <v>1342</v>
      </c>
      <c r="F38" s="47">
        <v>1128.37</v>
      </c>
      <c r="G38" s="66">
        <f t="shared" si="0"/>
        <v>0.0056735250064346735</v>
      </c>
      <c r="H38" s="111">
        <f t="shared" si="1"/>
        <v>194.6769145812794</v>
      </c>
    </row>
    <row r="39" spans="1:8" ht="12.75" outlineLevel="2">
      <c r="A39" s="106" t="s">
        <v>1296</v>
      </c>
      <c r="B39" s="46" t="s">
        <v>1319</v>
      </c>
      <c r="C39" s="46" t="s">
        <v>1320</v>
      </c>
      <c r="D39" s="46" t="s">
        <v>1343</v>
      </c>
      <c r="E39" s="46" t="s">
        <v>1342</v>
      </c>
      <c r="F39" s="47">
        <v>40.23</v>
      </c>
      <c r="G39" s="66">
        <f t="shared" si="0"/>
        <v>0.00020227931530337293</v>
      </c>
      <c r="H39" s="111">
        <f t="shared" si="1"/>
        <v>6.940854749421617</v>
      </c>
    </row>
    <row r="40" spans="1:8" ht="12.75" outlineLevel="2">
      <c r="A40" s="106" t="s">
        <v>1296</v>
      </c>
      <c r="B40" s="46" t="s">
        <v>1319</v>
      </c>
      <c r="C40" s="46" t="s">
        <v>1320</v>
      </c>
      <c r="D40" s="46" t="s">
        <v>1344</v>
      </c>
      <c r="E40" s="46" t="s">
        <v>1345</v>
      </c>
      <c r="F40" s="47">
        <v>932.69</v>
      </c>
      <c r="G40" s="66">
        <f t="shared" si="0"/>
        <v>0.004689631980867585</v>
      </c>
      <c r="H40" s="111">
        <f t="shared" si="1"/>
        <v>160.9163762425565</v>
      </c>
    </row>
    <row r="41" spans="1:8" ht="12.75" outlineLevel="2">
      <c r="A41" s="106" t="s">
        <v>1296</v>
      </c>
      <c r="B41" s="46" t="s">
        <v>1319</v>
      </c>
      <c r="C41" s="46" t="s">
        <v>1320</v>
      </c>
      <c r="D41" s="46" t="s">
        <v>1344</v>
      </c>
      <c r="E41" s="46" t="s">
        <v>1345</v>
      </c>
      <c r="F41" s="47">
        <v>364.05</v>
      </c>
      <c r="G41" s="66">
        <f t="shared" si="0"/>
        <v>0.0018304694192441693</v>
      </c>
      <c r="H41" s="111">
        <f t="shared" si="1"/>
        <v>62.80930080852448</v>
      </c>
    </row>
    <row r="42" spans="1:8" ht="12.75" outlineLevel="2">
      <c r="A42" s="106" t="s">
        <v>1296</v>
      </c>
      <c r="B42" s="46" t="s">
        <v>1319</v>
      </c>
      <c r="C42" s="46" t="s">
        <v>1320</v>
      </c>
      <c r="D42" s="46" t="s">
        <v>1346</v>
      </c>
      <c r="E42" s="46" t="s">
        <v>1347</v>
      </c>
      <c r="F42" s="47">
        <v>118.53</v>
      </c>
      <c r="G42" s="66">
        <f t="shared" si="0"/>
        <v>0.0005959773115314143</v>
      </c>
      <c r="H42" s="111">
        <f t="shared" si="1"/>
        <v>20.44990090601403</v>
      </c>
    </row>
    <row r="43" spans="1:8" ht="12.75" outlineLevel="2">
      <c r="A43" s="106" t="s">
        <v>1296</v>
      </c>
      <c r="B43" s="46" t="s">
        <v>1319</v>
      </c>
      <c r="C43" s="46" t="s">
        <v>1320</v>
      </c>
      <c r="D43" s="46" t="s">
        <v>1348</v>
      </c>
      <c r="E43" s="46" t="s">
        <v>1347</v>
      </c>
      <c r="F43" s="47">
        <v>50.58</v>
      </c>
      <c r="G43" s="66">
        <f t="shared" si="0"/>
        <v>0.00025431985503466577</v>
      </c>
      <c r="H43" s="111">
        <f t="shared" si="1"/>
        <v>8.726533264373488</v>
      </c>
    </row>
    <row r="44" spans="1:8" ht="12.75" outlineLevel="2">
      <c r="A44" s="106" t="s">
        <v>1296</v>
      </c>
      <c r="B44" s="46" t="s">
        <v>1319</v>
      </c>
      <c r="C44" s="46" t="s">
        <v>1320</v>
      </c>
      <c r="D44" s="46" t="s">
        <v>1346</v>
      </c>
      <c r="E44" s="46" t="s">
        <v>1347</v>
      </c>
      <c r="F44" s="47">
        <v>26.93</v>
      </c>
      <c r="G44" s="66">
        <f t="shared" si="0"/>
        <v>0.00013540596473079377</v>
      </c>
      <c r="H44" s="111">
        <f t="shared" si="1"/>
        <v>4.646214725377185</v>
      </c>
    </row>
    <row r="45" spans="1:8" ht="12.75" outlineLevel="2">
      <c r="A45" s="106" t="s">
        <v>1296</v>
      </c>
      <c r="B45" s="46" t="s">
        <v>1319</v>
      </c>
      <c r="C45" s="46" t="s">
        <v>1320</v>
      </c>
      <c r="D45" s="46" t="s">
        <v>1349</v>
      </c>
      <c r="E45" s="46" t="s">
        <v>1350</v>
      </c>
      <c r="F45" s="47">
        <v>129.42</v>
      </c>
      <c r="G45" s="66">
        <f t="shared" si="0"/>
        <v>0.0006507330098573832</v>
      </c>
      <c r="H45" s="111">
        <f t="shared" si="1"/>
        <v>22.328745256528602</v>
      </c>
    </row>
    <row r="46" spans="1:8" ht="12.75" outlineLevel="2">
      <c r="A46" s="106" t="s">
        <v>1296</v>
      </c>
      <c r="B46" s="46" t="s">
        <v>1319</v>
      </c>
      <c r="C46" s="46" t="s">
        <v>1320</v>
      </c>
      <c r="D46" s="46" t="s">
        <v>1351</v>
      </c>
      <c r="E46" s="46" t="s">
        <v>1352</v>
      </c>
      <c r="F46" s="47">
        <v>278.5</v>
      </c>
      <c r="G46" s="66">
        <f t="shared" si="0"/>
        <v>0.0014003179048468649</v>
      </c>
      <c r="H46" s="111">
        <f t="shared" si="1"/>
        <v>48.04941704484018</v>
      </c>
    </row>
    <row r="47" spans="1:8" ht="12.75" outlineLevel="2">
      <c r="A47" s="106" t="s">
        <v>1296</v>
      </c>
      <c r="B47" s="46" t="s">
        <v>1319</v>
      </c>
      <c r="C47" s="46" t="s">
        <v>1320</v>
      </c>
      <c r="D47" s="46" t="s">
        <v>1353</v>
      </c>
      <c r="E47" s="46" t="s">
        <v>1354</v>
      </c>
      <c r="F47" s="47">
        <v>85.3</v>
      </c>
      <c r="G47" s="66">
        <f t="shared" si="0"/>
        <v>0.0004288944965293988</v>
      </c>
      <c r="H47" s="111">
        <f t="shared" si="1"/>
        <v>14.71675143240527</v>
      </c>
    </row>
    <row r="48" spans="1:8" ht="12.75" outlineLevel="2">
      <c r="A48" s="106" t="s">
        <v>1296</v>
      </c>
      <c r="B48" s="46" t="s">
        <v>1319</v>
      </c>
      <c r="C48" s="46" t="s">
        <v>1320</v>
      </c>
      <c r="D48" s="46" t="s">
        <v>1355</v>
      </c>
      <c r="E48" s="46" t="s">
        <v>1356</v>
      </c>
      <c r="F48" s="47">
        <v>1636.22</v>
      </c>
      <c r="G48" s="66">
        <f t="shared" si="0"/>
        <v>0.00822703110329816</v>
      </c>
      <c r="H48" s="111">
        <f t="shared" si="1"/>
        <v>282.29593234150235</v>
      </c>
    </row>
    <row r="49" spans="1:8" ht="12.75" outlineLevel="2">
      <c r="A49" s="106" t="s">
        <v>1296</v>
      </c>
      <c r="B49" s="46" t="s">
        <v>1319</v>
      </c>
      <c r="C49" s="46" t="s">
        <v>1320</v>
      </c>
      <c r="D49" s="46" t="s">
        <v>1357</v>
      </c>
      <c r="E49" s="46" t="s">
        <v>1356</v>
      </c>
      <c r="F49" s="47">
        <v>45.24</v>
      </c>
      <c r="G49" s="66">
        <f t="shared" si="0"/>
        <v>0.00022746995337620166</v>
      </c>
      <c r="H49" s="111">
        <f t="shared" si="1"/>
        <v>7.805226668253392</v>
      </c>
    </row>
    <row r="50" spans="1:8" ht="12.75" outlineLevel="2">
      <c r="A50" s="106" t="s">
        <v>1296</v>
      </c>
      <c r="B50" s="46" t="s">
        <v>1319</v>
      </c>
      <c r="C50" s="46" t="s">
        <v>1320</v>
      </c>
      <c r="D50" s="46" t="s">
        <v>1358</v>
      </c>
      <c r="E50" s="46" t="s">
        <v>1359</v>
      </c>
      <c r="F50" s="47">
        <v>1162.32</v>
      </c>
      <c r="G50" s="66">
        <f t="shared" si="0"/>
        <v>0.005844228032896258</v>
      </c>
      <c r="H50" s="111">
        <f t="shared" si="1"/>
        <v>200.53428516897176</v>
      </c>
    </row>
    <row r="51" spans="1:8" ht="12.75" outlineLevel="2">
      <c r="A51" s="106" t="s">
        <v>1296</v>
      </c>
      <c r="B51" s="46" t="s">
        <v>1319</v>
      </c>
      <c r="C51" s="46" t="s">
        <v>1320</v>
      </c>
      <c r="D51" s="46" t="s">
        <v>1360</v>
      </c>
      <c r="E51" s="46" t="s">
        <v>1361</v>
      </c>
      <c r="F51" s="47">
        <v>129.95</v>
      </c>
      <c r="G51" s="66">
        <f t="shared" si="0"/>
        <v>0.0006533978877373432</v>
      </c>
      <c r="H51" s="111">
        <f t="shared" si="1"/>
        <v>22.420185798840148</v>
      </c>
    </row>
    <row r="52" spans="1:8" ht="12.75" outlineLevel="2">
      <c r="A52" s="106" t="s">
        <v>1296</v>
      </c>
      <c r="B52" s="46" t="s">
        <v>1319</v>
      </c>
      <c r="C52" s="46" t="s">
        <v>1320</v>
      </c>
      <c r="D52" s="46" t="s">
        <v>1362</v>
      </c>
      <c r="E52" s="46" t="s">
        <v>1363</v>
      </c>
      <c r="F52" s="47">
        <v>1021.62</v>
      </c>
      <c r="G52" s="66">
        <f t="shared" si="0"/>
        <v>0.005136778376838973</v>
      </c>
      <c r="H52" s="111">
        <f t="shared" si="1"/>
        <v>176.25940912513332</v>
      </c>
    </row>
    <row r="53" spans="1:8" ht="12.75" outlineLevel="2">
      <c r="A53" s="106" t="s">
        <v>1296</v>
      </c>
      <c r="B53" s="46" t="s">
        <v>1319</v>
      </c>
      <c r="C53" s="46" t="s">
        <v>1320</v>
      </c>
      <c r="D53" s="46" t="s">
        <v>1362</v>
      </c>
      <c r="E53" s="46" t="s">
        <v>1363</v>
      </c>
      <c r="F53" s="47">
        <v>6.66</v>
      </c>
      <c r="G53" s="66">
        <f t="shared" si="0"/>
        <v>3.3486956001005814E-05</v>
      </c>
      <c r="H53" s="111">
        <f t="shared" si="1"/>
        <v>1.1490453052733773</v>
      </c>
    </row>
    <row r="54" spans="1:8" ht="12.75" outlineLevel="2">
      <c r="A54" s="106" t="s">
        <v>1296</v>
      </c>
      <c r="B54" s="46" t="s">
        <v>1319</v>
      </c>
      <c r="C54" s="46" t="s">
        <v>1320</v>
      </c>
      <c r="D54" s="46" t="s">
        <v>1362</v>
      </c>
      <c r="E54" s="46" t="s">
        <v>1363</v>
      </c>
      <c r="F54" s="47">
        <v>105.07</v>
      </c>
      <c r="G54" s="66">
        <f t="shared" si="0"/>
        <v>0.0005282994695233755</v>
      </c>
      <c r="H54" s="111">
        <f t="shared" si="1"/>
        <v>18.127656189951015</v>
      </c>
    </row>
    <row r="55" spans="1:8" ht="12.75" outlineLevel="2">
      <c r="A55" s="106" t="s">
        <v>1296</v>
      </c>
      <c r="B55" s="46" t="s">
        <v>1319</v>
      </c>
      <c r="C55" s="46" t="s">
        <v>1320</v>
      </c>
      <c r="D55" s="46" t="s">
        <v>1364</v>
      </c>
      <c r="E55" s="46" t="s">
        <v>1365</v>
      </c>
      <c r="F55" s="47">
        <v>745.41</v>
      </c>
      <c r="G55" s="66">
        <f t="shared" si="0"/>
        <v>0.0037479747556621234</v>
      </c>
      <c r="H55" s="111">
        <f t="shared" si="1"/>
        <v>128.60508423480903</v>
      </c>
    </row>
    <row r="56" spans="1:8" ht="12.75" outlineLevel="2">
      <c r="A56" s="106" t="s">
        <v>1296</v>
      </c>
      <c r="B56" s="46" t="s">
        <v>1319</v>
      </c>
      <c r="C56" s="46" t="s">
        <v>1320</v>
      </c>
      <c r="D56" s="46" t="s">
        <v>1364</v>
      </c>
      <c r="E56" s="46" t="s">
        <v>1365</v>
      </c>
      <c r="F56" s="47">
        <v>263.22</v>
      </c>
      <c r="G56" s="66">
        <f t="shared" si="0"/>
        <v>0.0013234889727604731</v>
      </c>
      <c r="H56" s="111">
        <f t="shared" si="1"/>
        <v>45.41316895706583</v>
      </c>
    </row>
    <row r="57" spans="1:8" ht="12.75" outlineLevel="1">
      <c r="A57" s="106"/>
      <c r="B57" s="59" t="s">
        <v>1366</v>
      </c>
      <c r="C57" s="46"/>
      <c r="D57" s="46"/>
      <c r="E57" s="46"/>
      <c r="F57" s="60">
        <f>SUBTOTAL(9,F17:F56)</f>
        <v>20304.5</v>
      </c>
      <c r="G57" s="69">
        <f>SUBTOTAL(9,G17:G56)</f>
        <v>0.1020924771955589</v>
      </c>
      <c r="H57" s="112">
        <f>SUBTOTAL(9,H17:H56)</f>
        <v>3503.1216818203143</v>
      </c>
    </row>
    <row r="58" spans="1:8" ht="12.75" outlineLevel="2">
      <c r="A58" s="106" t="s">
        <v>1296</v>
      </c>
      <c r="B58" s="46" t="s">
        <v>1367</v>
      </c>
      <c r="C58" s="46" t="s">
        <v>1368</v>
      </c>
      <c r="D58" s="46" t="s">
        <v>1369</v>
      </c>
      <c r="E58" s="46" t="s">
        <v>1370</v>
      </c>
      <c r="F58" s="47">
        <v>792.1</v>
      </c>
      <c r="G58" s="66">
        <f>F58/$F$137</f>
        <v>0.003982735412672178</v>
      </c>
      <c r="H58" s="111">
        <f>G58*$H$137</f>
        <v>136.66047842448083</v>
      </c>
    </row>
    <row r="59" spans="1:8" ht="12.75" outlineLevel="2">
      <c r="A59" s="106" t="s">
        <v>1296</v>
      </c>
      <c r="B59" s="46" t="s">
        <v>1367</v>
      </c>
      <c r="C59" s="46" t="s">
        <v>1368</v>
      </c>
      <c r="D59" s="46" t="s">
        <v>1371</v>
      </c>
      <c r="E59" s="46" t="s">
        <v>1372</v>
      </c>
      <c r="F59" s="47">
        <v>12452.21</v>
      </c>
      <c r="G59" s="66">
        <f>F59/$F$137</f>
        <v>0.06261060185965234</v>
      </c>
      <c r="H59" s="111">
        <f>G59*$H$137</f>
        <v>2148.3713875042345</v>
      </c>
    </row>
    <row r="60" spans="1:8" ht="12.75" outlineLevel="2">
      <c r="A60" s="106" t="s">
        <v>1296</v>
      </c>
      <c r="B60" s="46" t="s">
        <v>1367</v>
      </c>
      <c r="C60" s="46" t="s">
        <v>1368</v>
      </c>
      <c r="D60" s="46" t="s">
        <v>1371</v>
      </c>
      <c r="E60" s="46" t="s">
        <v>1372</v>
      </c>
      <c r="F60" s="47">
        <v>26.93</v>
      </c>
      <c r="G60" s="66">
        <f>F60/$F$137</f>
        <v>0.00013540596473079377</v>
      </c>
      <c r="H60" s="111">
        <f>G60*$H$137</f>
        <v>4.646214725377185</v>
      </c>
    </row>
    <row r="61" spans="1:8" ht="12.75" outlineLevel="2">
      <c r="A61" s="106" t="s">
        <v>1296</v>
      </c>
      <c r="B61" s="46" t="s">
        <v>1367</v>
      </c>
      <c r="C61" s="46" t="s">
        <v>1368</v>
      </c>
      <c r="D61" s="46" t="s">
        <v>1371</v>
      </c>
      <c r="E61" s="46" t="s">
        <v>1372</v>
      </c>
      <c r="F61" s="47">
        <v>7.26</v>
      </c>
      <c r="G61" s="66">
        <f>F61/$F$137</f>
        <v>3.6503798883979314E-05</v>
      </c>
      <c r="H61" s="111">
        <f>G61*$H$137</f>
        <v>1.2525629003430512</v>
      </c>
    </row>
    <row r="62" spans="1:8" ht="12.75" outlineLevel="1">
      <c r="A62" s="106"/>
      <c r="B62" s="59" t="s">
        <v>1373</v>
      </c>
      <c r="C62" s="46"/>
      <c r="D62" s="46"/>
      <c r="E62" s="46"/>
      <c r="F62" s="60">
        <f>SUBTOTAL(9,F58:F61)</f>
        <v>13278.5</v>
      </c>
      <c r="G62" s="69">
        <f>SUBTOTAL(9,G58:G61)</f>
        <v>0.06676524703593929</v>
      </c>
      <c r="H62" s="112">
        <f>SUBTOTAL(9,H58:H61)</f>
        <v>2290.930643554436</v>
      </c>
    </row>
    <row r="63" spans="1:8" ht="12.75" outlineLevel="2">
      <c r="A63" s="106" t="s">
        <v>1296</v>
      </c>
      <c r="B63" s="46" t="s">
        <v>1374</v>
      </c>
      <c r="C63" s="46" t="s">
        <v>1375</v>
      </c>
      <c r="D63" s="46" t="s">
        <v>1376</v>
      </c>
      <c r="E63" s="46" t="s">
        <v>1377</v>
      </c>
      <c r="F63" s="47">
        <v>693.16</v>
      </c>
      <c r="G63" s="66">
        <f aca="true" t="shared" si="2" ref="G63:G69">F63/$F$137</f>
        <v>0.0034852580212698485</v>
      </c>
      <c r="H63" s="111">
        <f aca="true" t="shared" si="3" ref="H63:H69">G63*$H$137</f>
        <v>119.59042699749163</v>
      </c>
    </row>
    <row r="64" spans="1:8" ht="12.75" outlineLevel="2">
      <c r="A64" s="106" t="s">
        <v>1296</v>
      </c>
      <c r="B64" s="46" t="s">
        <v>1374</v>
      </c>
      <c r="C64" s="46" t="s">
        <v>1375</v>
      </c>
      <c r="D64" s="46" t="s">
        <v>1378</v>
      </c>
      <c r="E64" s="46" t="s">
        <v>1379</v>
      </c>
      <c r="F64" s="47">
        <v>167.2</v>
      </c>
      <c r="G64" s="66">
        <f t="shared" si="2"/>
        <v>0.000840693550055281</v>
      </c>
      <c r="H64" s="111">
        <f t="shared" si="3"/>
        <v>28.84690315941572</v>
      </c>
    </row>
    <row r="65" spans="1:8" ht="12.75" outlineLevel="2">
      <c r="A65" s="106" t="s">
        <v>1296</v>
      </c>
      <c r="B65" s="46" t="s">
        <v>1374</v>
      </c>
      <c r="C65" s="46" t="s">
        <v>1375</v>
      </c>
      <c r="D65" s="46" t="s">
        <v>1380</v>
      </c>
      <c r="E65" s="46" t="s">
        <v>1381</v>
      </c>
      <c r="F65" s="47">
        <v>14203.2</v>
      </c>
      <c r="G65" s="66">
        <f t="shared" si="2"/>
        <v>0.07141470472574862</v>
      </c>
      <c r="H65" s="111">
        <f t="shared" si="3"/>
        <v>2450.4685104893147</v>
      </c>
    </row>
    <row r="66" spans="1:8" ht="12.75" outlineLevel="2">
      <c r="A66" s="106" t="s">
        <v>1296</v>
      </c>
      <c r="B66" s="46" t="s">
        <v>1374</v>
      </c>
      <c r="C66" s="46" t="s">
        <v>1375</v>
      </c>
      <c r="D66" s="46" t="s">
        <v>1382</v>
      </c>
      <c r="E66" s="46" t="s">
        <v>1383</v>
      </c>
      <c r="F66" s="47">
        <v>2780.8</v>
      </c>
      <c r="G66" s="66">
        <f t="shared" si="2"/>
        <v>0.013982061148287834</v>
      </c>
      <c r="H66" s="111">
        <f t="shared" si="3"/>
        <v>479.7695472829141</v>
      </c>
    </row>
    <row r="67" spans="1:8" ht="12.75" outlineLevel="2">
      <c r="A67" s="106" t="s">
        <v>1296</v>
      </c>
      <c r="B67" s="46" t="s">
        <v>1374</v>
      </c>
      <c r="C67" s="46" t="s">
        <v>1375</v>
      </c>
      <c r="D67" s="46" t="s">
        <v>1384</v>
      </c>
      <c r="E67" s="46" t="s">
        <v>1385</v>
      </c>
      <c r="F67" s="47">
        <v>33595.48</v>
      </c>
      <c r="G67" s="66">
        <f t="shared" si="2"/>
        <v>0.1689204745634641</v>
      </c>
      <c r="H67" s="111">
        <f t="shared" si="3"/>
        <v>5796.2054913522</v>
      </c>
    </row>
    <row r="68" spans="1:8" ht="12.75" outlineLevel="2">
      <c r="A68" s="106" t="s">
        <v>1296</v>
      </c>
      <c r="B68" s="46" t="s">
        <v>1374</v>
      </c>
      <c r="C68" s="46" t="s">
        <v>1375</v>
      </c>
      <c r="D68" s="46" t="s">
        <v>1386</v>
      </c>
      <c r="E68" s="46" t="s">
        <v>1387</v>
      </c>
      <c r="F68" s="47">
        <v>8798</v>
      </c>
      <c r="G68" s="66">
        <f t="shared" si="2"/>
        <v>0.044236972807334705</v>
      </c>
      <c r="H68" s="111">
        <f t="shared" si="3"/>
        <v>1517.9130023716477</v>
      </c>
    </row>
    <row r="69" spans="1:8" ht="12.75" outlineLevel="2">
      <c r="A69" s="106" t="s">
        <v>1296</v>
      </c>
      <c r="B69" s="46" t="s">
        <v>1374</v>
      </c>
      <c r="C69" s="46" t="s">
        <v>1375</v>
      </c>
      <c r="D69" s="46" t="s">
        <v>1388</v>
      </c>
      <c r="E69" s="46" t="s">
        <v>1389</v>
      </c>
      <c r="F69" s="47">
        <v>2383.74</v>
      </c>
      <c r="G69" s="66">
        <f t="shared" si="2"/>
        <v>0.011985615089765405</v>
      </c>
      <c r="H69" s="111">
        <f t="shared" si="3"/>
        <v>411.2650534523064</v>
      </c>
    </row>
    <row r="70" spans="1:8" ht="12.75" outlineLevel="1">
      <c r="A70" s="106"/>
      <c r="B70" s="59" t="s">
        <v>1390</v>
      </c>
      <c r="C70" s="46"/>
      <c r="D70" s="46"/>
      <c r="E70" s="46"/>
      <c r="F70" s="60">
        <f>SUBTOTAL(9,F63:F69)</f>
        <v>62621.58</v>
      </c>
      <c r="G70" s="69">
        <f>SUBTOTAL(9,G63:G69)</f>
        <v>0.3148657799059258</v>
      </c>
      <c r="H70" s="112">
        <f>SUBTOTAL(9,H63:H69)</f>
        <v>10804.058935105291</v>
      </c>
    </row>
    <row r="71" spans="1:8" ht="12.75" outlineLevel="2">
      <c r="A71" s="106" t="s">
        <v>1296</v>
      </c>
      <c r="B71" s="46" t="s">
        <v>1391</v>
      </c>
      <c r="C71" s="46" t="s">
        <v>1392</v>
      </c>
      <c r="D71" s="46" t="s">
        <v>1393</v>
      </c>
      <c r="E71" s="46" t="s">
        <v>1394</v>
      </c>
      <c r="F71" s="47">
        <v>18.18</v>
      </c>
      <c r="G71" s="66">
        <f>F71/$F$137</f>
        <v>9.141033935409695E-05</v>
      </c>
      <c r="H71" s="111">
        <f>G71*$H$137</f>
        <v>3.1365831306111116</v>
      </c>
    </row>
    <row r="72" spans="1:8" ht="12.75" outlineLevel="1">
      <c r="A72" s="106"/>
      <c r="B72" s="59" t="s">
        <v>1395</v>
      </c>
      <c r="C72" s="46"/>
      <c r="D72" s="46"/>
      <c r="E72" s="46"/>
      <c r="F72" s="60">
        <f>SUBTOTAL(9,F71:F71)</f>
        <v>18.18</v>
      </c>
      <c r="G72" s="69">
        <f>SUBTOTAL(9,G71:G71)</f>
        <v>9.141033935409695E-05</v>
      </c>
      <c r="H72" s="112">
        <f>SUBTOTAL(9,H71:H71)</f>
        <v>3.1365831306111116</v>
      </c>
    </row>
    <row r="73" spans="1:8" ht="12.75" outlineLevel="2">
      <c r="A73" s="106" t="s">
        <v>1296</v>
      </c>
      <c r="B73" s="46" t="s">
        <v>1396</v>
      </c>
      <c r="C73" s="46" t="s">
        <v>1397</v>
      </c>
      <c r="D73" s="46" t="s">
        <v>1398</v>
      </c>
      <c r="E73" s="46" t="s">
        <v>1399</v>
      </c>
      <c r="F73" s="47">
        <v>11.6</v>
      </c>
      <c r="G73" s="66">
        <f>F73/$F$137</f>
        <v>5.8325629070820935E-05</v>
      </c>
      <c r="H73" s="111">
        <f>G73*$H$137</f>
        <v>2.0013401713470236</v>
      </c>
    </row>
    <row r="74" spans="1:8" ht="12.75" outlineLevel="2">
      <c r="A74" s="106" t="s">
        <v>1296</v>
      </c>
      <c r="B74" s="46" t="s">
        <v>1396</v>
      </c>
      <c r="C74" s="46" t="s">
        <v>1397</v>
      </c>
      <c r="D74" s="46" t="s">
        <v>1400</v>
      </c>
      <c r="E74" s="46" t="s">
        <v>1401</v>
      </c>
      <c r="F74" s="47">
        <v>625.5</v>
      </c>
      <c r="G74" s="66">
        <f>F74/$F$137</f>
        <v>0.0031450587054998704</v>
      </c>
      <c r="H74" s="111">
        <f>G74*$H$137</f>
        <v>107.91709286013477</v>
      </c>
    </row>
    <row r="75" spans="1:8" ht="12.75" outlineLevel="2">
      <c r="A75" s="106" t="s">
        <v>1296</v>
      </c>
      <c r="B75" s="46" t="s">
        <v>1396</v>
      </c>
      <c r="C75" s="46" t="s">
        <v>1397</v>
      </c>
      <c r="D75" s="46" t="s">
        <v>1402</v>
      </c>
      <c r="E75" s="46" t="s">
        <v>1403</v>
      </c>
      <c r="F75" s="47">
        <v>125.93</v>
      </c>
      <c r="G75" s="66">
        <f>F75/$F$137</f>
        <v>0.0006331850404214207</v>
      </c>
      <c r="H75" s="111">
        <f>G75*$H$137</f>
        <v>21.726617911873337</v>
      </c>
    </row>
    <row r="76" spans="1:8" ht="12.75" outlineLevel="1">
      <c r="A76" s="106"/>
      <c r="B76" s="59" t="s">
        <v>1404</v>
      </c>
      <c r="C76" s="46"/>
      <c r="D76" s="46"/>
      <c r="E76" s="46"/>
      <c r="F76" s="60">
        <f>SUBTOTAL(9,F73:F75)</f>
        <v>763.03</v>
      </c>
      <c r="G76" s="69">
        <f>SUBTOTAL(9,G73:G75)</f>
        <v>0.0038365693749921118</v>
      </c>
      <c r="H76" s="112">
        <f>SUBTOTAL(9,H73:H75)</f>
        <v>131.64505094335513</v>
      </c>
    </row>
    <row r="77" spans="1:8" ht="12.75" outlineLevel="2">
      <c r="A77" s="106" t="s">
        <v>1296</v>
      </c>
      <c r="B77" s="46" t="s">
        <v>1405</v>
      </c>
      <c r="C77" s="46" t="s">
        <v>1406</v>
      </c>
      <c r="D77" s="46" t="s">
        <v>1407</v>
      </c>
      <c r="E77" s="46" t="s">
        <v>1408</v>
      </c>
      <c r="F77" s="47">
        <v>35.74</v>
      </c>
      <c r="G77" s="66">
        <f>F77/$F$137</f>
        <v>0.00017970327439578796</v>
      </c>
      <c r="H77" s="111">
        <f>G77*$H$137</f>
        <v>6.1661980796502265</v>
      </c>
    </row>
    <row r="78" spans="1:8" ht="12.75" outlineLevel="2">
      <c r="A78" s="106" t="s">
        <v>1296</v>
      </c>
      <c r="B78" s="46" t="s">
        <v>1405</v>
      </c>
      <c r="C78" s="46" t="s">
        <v>1406</v>
      </c>
      <c r="D78" s="46" t="s">
        <v>1409</v>
      </c>
      <c r="E78" s="46" t="s">
        <v>1410</v>
      </c>
      <c r="F78" s="47">
        <v>130.61</v>
      </c>
      <c r="G78" s="66">
        <f>F78/$F$137</f>
        <v>0.0006567164149086141</v>
      </c>
      <c r="H78" s="111">
        <f>G78*$H$137</f>
        <v>22.534055153416794</v>
      </c>
    </row>
    <row r="79" spans="1:8" ht="12.75" outlineLevel="2">
      <c r="A79" s="106" t="s">
        <v>1296</v>
      </c>
      <c r="B79" s="46" t="s">
        <v>1405</v>
      </c>
      <c r="C79" s="46" t="s">
        <v>1406</v>
      </c>
      <c r="D79" s="46" t="s">
        <v>1409</v>
      </c>
      <c r="E79" s="46" t="s">
        <v>1410</v>
      </c>
      <c r="F79" s="47">
        <v>48.84</v>
      </c>
      <c r="G79" s="66">
        <f>F79/$F$137</f>
        <v>0.00024557101067404263</v>
      </c>
      <c r="H79" s="111">
        <f>G79*$H$137</f>
        <v>8.426332238671435</v>
      </c>
    </row>
    <row r="80" spans="1:8" ht="12.75" outlineLevel="2">
      <c r="A80" s="106" t="s">
        <v>1296</v>
      </c>
      <c r="B80" s="46" t="s">
        <v>1405</v>
      </c>
      <c r="C80" s="46" t="s">
        <v>1406</v>
      </c>
      <c r="D80" s="46" t="s">
        <v>1411</v>
      </c>
      <c r="E80" s="46" t="s">
        <v>1412</v>
      </c>
      <c r="F80" s="47">
        <v>510.61</v>
      </c>
      <c r="G80" s="66">
        <f>F80/$F$137</f>
        <v>0.0025673835741251622</v>
      </c>
      <c r="H80" s="111">
        <f>G80*$H$137</f>
        <v>88.09519869754344</v>
      </c>
    </row>
    <row r="81" spans="1:8" ht="12.75" outlineLevel="1">
      <c r="A81" s="106"/>
      <c r="B81" s="59" t="s">
        <v>1413</v>
      </c>
      <c r="C81" s="46"/>
      <c r="D81" s="46"/>
      <c r="E81" s="46"/>
      <c r="F81" s="60">
        <f>SUBTOTAL(9,F77:F80)</f>
        <v>725.8000000000001</v>
      </c>
      <c r="G81" s="69">
        <f>SUBTOTAL(9,G77:G80)</f>
        <v>0.003649374274103607</v>
      </c>
      <c r="H81" s="112">
        <f>SUBTOTAL(9,H77:H80)</f>
        <v>125.22178416928189</v>
      </c>
    </row>
    <row r="82" spans="1:8" ht="12.75" outlineLevel="2">
      <c r="A82" s="106" t="s">
        <v>1296</v>
      </c>
      <c r="B82" s="46" t="s">
        <v>1414</v>
      </c>
      <c r="C82" s="46" t="s">
        <v>1415</v>
      </c>
      <c r="D82" s="46" t="s">
        <v>1416</v>
      </c>
      <c r="E82" s="46" t="s">
        <v>1417</v>
      </c>
      <c r="F82" s="47">
        <v>832.96</v>
      </c>
      <c r="G82" s="66">
        <f>F82/$F$137</f>
        <v>0.004188182413002673</v>
      </c>
      <c r="H82" s="111">
        <f>G82*$H$137</f>
        <v>143.7100266487256</v>
      </c>
    </row>
    <row r="83" spans="1:8" ht="12.75" outlineLevel="2">
      <c r="A83" s="106" t="s">
        <v>1296</v>
      </c>
      <c r="B83" s="46" t="s">
        <v>1414</v>
      </c>
      <c r="C83" s="46" t="s">
        <v>1415</v>
      </c>
      <c r="D83" s="46" t="s">
        <v>1416</v>
      </c>
      <c r="E83" s="46" t="s">
        <v>1417</v>
      </c>
      <c r="F83" s="47">
        <v>75.76</v>
      </c>
      <c r="G83" s="66">
        <f>F83/$F$137</f>
        <v>0.0003809266946901202</v>
      </c>
      <c r="H83" s="111">
        <f>G83*$H$137</f>
        <v>13.070821670797459</v>
      </c>
    </row>
    <row r="84" spans="1:8" ht="12.75" outlineLevel="1">
      <c r="A84" s="106"/>
      <c r="B84" s="59" t="s">
        <v>1418</v>
      </c>
      <c r="C84" s="46"/>
      <c r="D84" s="46"/>
      <c r="E84" s="46"/>
      <c r="F84" s="60">
        <f>SUBTOTAL(9,F82:F83)</f>
        <v>908.72</v>
      </c>
      <c r="G84" s="69">
        <f>SUBTOTAL(9,G82:G83)</f>
        <v>0.004569109107692793</v>
      </c>
      <c r="H84" s="112">
        <f>SUBTOTAL(9,H82:H83)</f>
        <v>156.78084831952307</v>
      </c>
    </row>
    <row r="85" spans="1:8" ht="12.75" outlineLevel="2">
      <c r="A85" s="106" t="s">
        <v>1296</v>
      </c>
      <c r="B85" s="46" t="s">
        <v>1419</v>
      </c>
      <c r="C85" s="46" t="s">
        <v>847</v>
      </c>
      <c r="D85" s="46" t="s">
        <v>1420</v>
      </c>
      <c r="E85" s="46" t="s">
        <v>1421</v>
      </c>
      <c r="F85" s="47">
        <v>22852.27</v>
      </c>
      <c r="G85" s="66">
        <f aca="true" t="shared" si="4" ref="G85:G90">F85/$F$137</f>
        <v>0.11490284684881459</v>
      </c>
      <c r="H85" s="111">
        <f aca="true" t="shared" si="5" ref="H85:H90">G85*$H$137</f>
        <v>3942.686720471418</v>
      </c>
    </row>
    <row r="86" spans="1:8" ht="12.75" outlineLevel="2">
      <c r="A86" s="106" t="s">
        <v>1296</v>
      </c>
      <c r="B86" s="46" t="s">
        <v>1419</v>
      </c>
      <c r="C86" s="46" t="s">
        <v>847</v>
      </c>
      <c r="D86" s="46" t="s">
        <v>1422</v>
      </c>
      <c r="E86" s="46" t="s">
        <v>1423</v>
      </c>
      <c r="F86" s="47">
        <v>705</v>
      </c>
      <c r="G86" s="66">
        <f t="shared" si="4"/>
        <v>0.003544790387493859</v>
      </c>
      <c r="H86" s="111">
        <f t="shared" si="5"/>
        <v>121.63317420686654</v>
      </c>
    </row>
    <row r="87" spans="1:8" ht="12.75" outlineLevel="2">
      <c r="A87" s="106" t="s">
        <v>1296</v>
      </c>
      <c r="B87" s="46" t="s">
        <v>1419</v>
      </c>
      <c r="C87" s="46" t="s">
        <v>847</v>
      </c>
      <c r="D87" s="46" t="s">
        <v>1424</v>
      </c>
      <c r="E87" s="46" t="s">
        <v>1425</v>
      </c>
      <c r="F87" s="47">
        <v>196.74</v>
      </c>
      <c r="G87" s="66">
        <f t="shared" si="4"/>
        <v>0.0009892227813270097</v>
      </c>
      <c r="H87" s="111">
        <f t="shared" si="5"/>
        <v>33.94341942334599</v>
      </c>
    </row>
    <row r="88" spans="1:8" ht="12.75" outlineLevel="2">
      <c r="A88" s="106" t="s">
        <v>1296</v>
      </c>
      <c r="B88" s="46" t="s">
        <v>1419</v>
      </c>
      <c r="C88" s="46" t="s">
        <v>847</v>
      </c>
      <c r="D88" s="46" t="s">
        <v>1426</v>
      </c>
      <c r="E88" s="46" t="s">
        <v>1427</v>
      </c>
      <c r="F88" s="47">
        <v>400.91</v>
      </c>
      <c r="G88" s="66">
        <f t="shared" si="4"/>
        <v>0.0020158041336881746</v>
      </c>
      <c r="H88" s="111">
        <f t="shared" si="5"/>
        <v>69.16873173230478</v>
      </c>
    </row>
    <row r="89" spans="1:8" ht="12.75" outlineLevel="2">
      <c r="A89" s="106" t="s">
        <v>1296</v>
      </c>
      <c r="B89" s="46" t="s">
        <v>1419</v>
      </c>
      <c r="C89" s="46" t="s">
        <v>847</v>
      </c>
      <c r="D89" s="46" t="s">
        <v>1426</v>
      </c>
      <c r="E89" s="46" t="s">
        <v>1427</v>
      </c>
      <c r="F89" s="47">
        <v>8.59</v>
      </c>
      <c r="G89" s="66">
        <f t="shared" si="4"/>
        <v>4.319113394123723E-05</v>
      </c>
      <c r="H89" s="111">
        <f t="shared" si="5"/>
        <v>1.4820269027474944</v>
      </c>
    </row>
    <row r="90" spans="1:8" ht="12.75" outlineLevel="2">
      <c r="A90" s="106" t="s">
        <v>1296</v>
      </c>
      <c r="B90" s="46" t="s">
        <v>1419</v>
      </c>
      <c r="C90" s="46" t="s">
        <v>847</v>
      </c>
      <c r="D90" s="46" t="s">
        <v>1426</v>
      </c>
      <c r="E90" s="46" t="s">
        <v>1427</v>
      </c>
      <c r="F90" s="47">
        <v>48.83</v>
      </c>
      <c r="G90" s="66">
        <f t="shared" si="4"/>
        <v>0.00024552072995932643</v>
      </c>
      <c r="H90" s="111">
        <f t="shared" si="5"/>
        <v>8.424606945420274</v>
      </c>
    </row>
    <row r="91" spans="1:8" ht="12.75" outlineLevel="1">
      <c r="A91" s="106"/>
      <c r="B91" s="59" t="s">
        <v>1428</v>
      </c>
      <c r="C91" s="46"/>
      <c r="D91" s="46"/>
      <c r="E91" s="46"/>
      <c r="F91" s="60">
        <f>SUBTOTAL(9,F85:F90)</f>
        <v>24212.340000000004</v>
      </c>
      <c r="G91" s="69">
        <f>SUBTOTAL(9,G85:G90)</f>
        <v>0.1217413760152242</v>
      </c>
      <c r="H91" s="112">
        <f>SUBTOTAL(9,H85:H90)</f>
        <v>4177.338679682103</v>
      </c>
    </row>
    <row r="92" spans="1:8" ht="12.75" outlineLevel="2">
      <c r="A92" s="106" t="s">
        <v>1296</v>
      </c>
      <c r="B92" s="46" t="s">
        <v>1429</v>
      </c>
      <c r="C92" s="46" t="s">
        <v>1430</v>
      </c>
      <c r="D92" s="46" t="s">
        <v>1431</v>
      </c>
      <c r="E92" s="46" t="s">
        <v>1432</v>
      </c>
      <c r="F92" s="47">
        <v>8.91</v>
      </c>
      <c r="G92" s="66">
        <f aca="true" t="shared" si="6" ref="G92:G101">F92/$F$137</f>
        <v>4.480011681215643E-05</v>
      </c>
      <c r="H92" s="111">
        <f aca="true" t="shared" si="7" ref="H92:H101">G92*$H$137</f>
        <v>1.5372362867846536</v>
      </c>
    </row>
    <row r="93" spans="1:8" ht="12.75" outlineLevel="2">
      <c r="A93" s="106" t="s">
        <v>1296</v>
      </c>
      <c r="B93" s="46" t="s">
        <v>1429</v>
      </c>
      <c r="C93" s="46" t="s">
        <v>1430</v>
      </c>
      <c r="D93" s="46" t="s">
        <v>1433</v>
      </c>
      <c r="E93" s="46" t="s">
        <v>1434</v>
      </c>
      <c r="F93" s="47">
        <v>144.81</v>
      </c>
      <c r="G93" s="66">
        <f t="shared" si="6"/>
        <v>0.0007281150298056535</v>
      </c>
      <c r="H93" s="111">
        <f t="shared" si="7"/>
        <v>24.983971570065734</v>
      </c>
    </row>
    <row r="94" spans="1:8" ht="12.75" outlineLevel="2">
      <c r="A94" s="106" t="s">
        <v>1296</v>
      </c>
      <c r="B94" s="46" t="s">
        <v>1429</v>
      </c>
      <c r="C94" s="46" t="s">
        <v>1430</v>
      </c>
      <c r="D94" s="46" t="s">
        <v>1435</v>
      </c>
      <c r="E94" s="46" t="s">
        <v>1436</v>
      </c>
      <c r="F94" s="47">
        <v>312.21</v>
      </c>
      <c r="G94" s="66">
        <f t="shared" si="6"/>
        <v>0.001569814194155259</v>
      </c>
      <c r="H94" s="111">
        <f t="shared" si="7"/>
        <v>53.86538059450468</v>
      </c>
    </row>
    <row r="95" spans="1:8" ht="12.75" outlineLevel="2">
      <c r="A95" s="106" t="s">
        <v>1296</v>
      </c>
      <c r="B95" s="46" t="s">
        <v>1429</v>
      </c>
      <c r="C95" s="46" t="s">
        <v>1430</v>
      </c>
      <c r="D95" s="46" t="s">
        <v>1437</v>
      </c>
      <c r="E95" s="46" t="s">
        <v>1438</v>
      </c>
      <c r="F95" s="47">
        <v>684.79</v>
      </c>
      <c r="G95" s="66">
        <f t="shared" si="6"/>
        <v>0.003443173063052368</v>
      </c>
      <c r="H95" s="111">
        <f t="shared" si="7"/>
        <v>118.14635654626969</v>
      </c>
    </row>
    <row r="96" spans="1:8" ht="12.75" outlineLevel="2">
      <c r="A96" s="106" t="s">
        <v>1296</v>
      </c>
      <c r="B96" s="46" t="s">
        <v>1429</v>
      </c>
      <c r="C96" s="46" t="s">
        <v>1430</v>
      </c>
      <c r="D96" s="46" t="s">
        <v>1439</v>
      </c>
      <c r="E96" s="46" t="s">
        <v>1440</v>
      </c>
      <c r="F96" s="47">
        <v>30.35</v>
      </c>
      <c r="G96" s="66">
        <f t="shared" si="6"/>
        <v>0.00015260196916374273</v>
      </c>
      <c r="H96" s="111">
        <f t="shared" si="7"/>
        <v>5.2362650172743255</v>
      </c>
    </row>
    <row r="97" spans="1:8" ht="12.75" outlineLevel="2">
      <c r="A97" s="106" t="s">
        <v>1296</v>
      </c>
      <c r="B97" s="46" t="s">
        <v>1429</v>
      </c>
      <c r="C97" s="46" t="s">
        <v>1430</v>
      </c>
      <c r="D97" s="46" t="s">
        <v>1441</v>
      </c>
      <c r="E97" s="46" t="s">
        <v>1442</v>
      </c>
      <c r="F97" s="47">
        <v>149.5</v>
      </c>
      <c r="G97" s="66">
        <f t="shared" si="6"/>
        <v>0.000751696685007563</v>
      </c>
      <c r="H97" s="111">
        <f t="shared" si="7"/>
        <v>25.79313410486035</v>
      </c>
    </row>
    <row r="98" spans="1:8" ht="12.75" outlineLevel="2">
      <c r="A98" s="106" t="s">
        <v>1296</v>
      </c>
      <c r="B98" s="46" t="s">
        <v>1429</v>
      </c>
      <c r="C98" s="46" t="s">
        <v>1430</v>
      </c>
      <c r="D98" s="46" t="s">
        <v>1443</v>
      </c>
      <c r="E98" s="46" t="s">
        <v>1444</v>
      </c>
      <c r="F98" s="47">
        <v>279.47</v>
      </c>
      <c r="G98" s="66">
        <f t="shared" si="6"/>
        <v>0.0014051951341743387</v>
      </c>
      <c r="H98" s="111">
        <f t="shared" si="7"/>
        <v>48.216770490202826</v>
      </c>
    </row>
    <row r="99" spans="1:8" ht="12.75" outlineLevel="2">
      <c r="A99" s="106" t="s">
        <v>1296</v>
      </c>
      <c r="B99" s="46" t="s">
        <v>1429</v>
      </c>
      <c r="C99" s="46" t="s">
        <v>1430</v>
      </c>
      <c r="D99" s="46" t="s">
        <v>1445</v>
      </c>
      <c r="E99" s="46" t="s">
        <v>1446</v>
      </c>
      <c r="F99" s="47">
        <v>176.59</v>
      </c>
      <c r="G99" s="66">
        <f t="shared" si="6"/>
        <v>0.0008879071411738164</v>
      </c>
      <c r="H99" s="111">
        <f t="shared" si="7"/>
        <v>30.466953522256116</v>
      </c>
    </row>
    <row r="100" spans="1:8" ht="12.75" outlineLevel="2">
      <c r="A100" s="106" t="s">
        <v>1296</v>
      </c>
      <c r="B100" s="46" t="s">
        <v>1429</v>
      </c>
      <c r="C100" s="46" t="s">
        <v>1430</v>
      </c>
      <c r="D100" s="46" t="s">
        <v>1447</v>
      </c>
      <c r="E100" s="46" t="s">
        <v>1448</v>
      </c>
      <c r="F100" s="47">
        <v>1.86</v>
      </c>
      <c r="G100" s="66">
        <f t="shared" si="6"/>
        <v>9.35221293721784E-06</v>
      </c>
      <c r="H100" s="111">
        <f t="shared" si="7"/>
        <v>0.3209045447159883</v>
      </c>
    </row>
    <row r="101" spans="1:8" ht="12.75" outlineLevel="2">
      <c r="A101" s="106" t="s">
        <v>1296</v>
      </c>
      <c r="B101" s="46" t="s">
        <v>1429</v>
      </c>
      <c r="C101" s="46" t="s">
        <v>1430</v>
      </c>
      <c r="D101" s="46" t="s">
        <v>1449</v>
      </c>
      <c r="E101" s="46" t="s">
        <v>1448</v>
      </c>
      <c r="F101" s="47">
        <v>491.89</v>
      </c>
      <c r="G101" s="66">
        <f t="shared" si="6"/>
        <v>0.002473258076176389</v>
      </c>
      <c r="H101" s="111">
        <f t="shared" si="7"/>
        <v>84.86544973136961</v>
      </c>
    </row>
    <row r="102" spans="1:8" ht="12.75" outlineLevel="1">
      <c r="A102" s="106"/>
      <c r="B102" s="59" t="s">
        <v>1450</v>
      </c>
      <c r="C102" s="46"/>
      <c r="D102" s="46"/>
      <c r="E102" s="46"/>
      <c r="F102" s="60">
        <f>SUBTOTAL(9,F92:F101)</f>
        <v>2280.3799999999997</v>
      </c>
      <c r="G102" s="69">
        <f>SUBTOTAL(9,G92:G101)</f>
        <v>0.011465913622458504</v>
      </c>
      <c r="H102" s="112">
        <f>SUBTOTAL(9,H92:H101)</f>
        <v>393.4324224083039</v>
      </c>
    </row>
    <row r="103" spans="1:8" ht="12.75" outlineLevel="2">
      <c r="A103" s="106" t="s">
        <v>1296</v>
      </c>
      <c r="B103" s="46" t="s">
        <v>1451</v>
      </c>
      <c r="C103" s="46" t="s">
        <v>1452</v>
      </c>
      <c r="D103" s="46" t="s">
        <v>1453</v>
      </c>
      <c r="E103" s="46" t="s">
        <v>1454</v>
      </c>
      <c r="F103" s="47">
        <v>2549.29</v>
      </c>
      <c r="G103" s="66">
        <f>F103/$F$137</f>
        <v>0.01281801232189251</v>
      </c>
      <c r="H103" s="111">
        <f>G103*$H$137</f>
        <v>439.82728322528055</v>
      </c>
    </row>
    <row r="104" spans="1:8" ht="12.75" outlineLevel="1">
      <c r="A104" s="106"/>
      <c r="B104" s="59" t="s">
        <v>1455</v>
      </c>
      <c r="C104" s="46"/>
      <c r="D104" s="46"/>
      <c r="E104" s="46"/>
      <c r="F104" s="60">
        <f>SUBTOTAL(9,F103:F103)</f>
        <v>2549.29</v>
      </c>
      <c r="G104" s="69">
        <f>SUBTOTAL(9,G103:G103)</f>
        <v>0.01281801232189251</v>
      </c>
      <c r="H104" s="112">
        <f>SUBTOTAL(9,H103:H103)</f>
        <v>439.82728322528055</v>
      </c>
    </row>
    <row r="105" spans="1:8" ht="12.75" outlineLevel="2">
      <c r="A105" s="106" t="s">
        <v>1296</v>
      </c>
      <c r="B105" s="46" t="s">
        <v>1456</v>
      </c>
      <c r="C105" s="46" t="s">
        <v>1457</v>
      </c>
      <c r="D105" s="46" t="s">
        <v>1458</v>
      </c>
      <c r="E105" s="46" t="s">
        <v>1459</v>
      </c>
      <c r="F105" s="47">
        <v>1263.4</v>
      </c>
      <c r="G105" s="66">
        <f aca="true" t="shared" si="8" ref="G105:G112">F105/$F$137</f>
        <v>0.00635246549724786</v>
      </c>
      <c r="H105" s="111">
        <f aca="true" t="shared" si="9" ref="H105:H112">G105*$H$137</f>
        <v>217.97354935170947</v>
      </c>
    </row>
    <row r="106" spans="1:8" ht="12.75" outlineLevel="2">
      <c r="A106" s="106" t="s">
        <v>1296</v>
      </c>
      <c r="B106" s="46" t="s">
        <v>1456</v>
      </c>
      <c r="C106" s="46" t="s">
        <v>1457</v>
      </c>
      <c r="D106" s="46" t="s">
        <v>1460</v>
      </c>
      <c r="E106" s="46" t="s">
        <v>1461</v>
      </c>
      <c r="F106" s="47">
        <v>498.98</v>
      </c>
      <c r="G106" s="66">
        <f t="shared" si="8"/>
        <v>0.0025089071029101924</v>
      </c>
      <c r="H106" s="111">
        <f t="shared" si="9"/>
        <v>86.08868264644292</v>
      </c>
    </row>
    <row r="107" spans="1:8" ht="12.75" outlineLevel="2">
      <c r="A107" s="106" t="s">
        <v>1296</v>
      </c>
      <c r="B107" s="46" t="s">
        <v>1456</v>
      </c>
      <c r="C107" s="46" t="s">
        <v>1457</v>
      </c>
      <c r="D107" s="46" t="s">
        <v>1462</v>
      </c>
      <c r="E107" s="46" t="s">
        <v>1463</v>
      </c>
      <c r="F107" s="47">
        <v>795.41</v>
      </c>
      <c r="G107" s="66">
        <f t="shared" si="8"/>
        <v>0.003999378329243249</v>
      </c>
      <c r="H107" s="111">
        <f t="shared" si="9"/>
        <v>137.23155049061518</v>
      </c>
    </row>
    <row r="108" spans="1:8" ht="12.75" outlineLevel="2">
      <c r="A108" s="106" t="s">
        <v>1296</v>
      </c>
      <c r="B108" s="46" t="s">
        <v>1456</v>
      </c>
      <c r="C108" s="46" t="s">
        <v>1457</v>
      </c>
      <c r="D108" s="46" t="s">
        <v>1464</v>
      </c>
      <c r="E108" s="46" t="s">
        <v>1465</v>
      </c>
      <c r="F108" s="47">
        <v>76.94</v>
      </c>
      <c r="G108" s="66">
        <f t="shared" si="8"/>
        <v>0.00038685981902663474</v>
      </c>
      <c r="H108" s="111">
        <f t="shared" si="9"/>
        <v>13.274406274434483</v>
      </c>
    </row>
    <row r="109" spans="1:8" ht="12.75" outlineLevel="2">
      <c r="A109" s="106" t="s">
        <v>1296</v>
      </c>
      <c r="B109" s="46" t="s">
        <v>1456</v>
      </c>
      <c r="C109" s="46" t="s">
        <v>1457</v>
      </c>
      <c r="D109" s="46" t="s">
        <v>1466</v>
      </c>
      <c r="E109" s="46" t="s">
        <v>1467</v>
      </c>
      <c r="F109" s="47">
        <v>5.59</v>
      </c>
      <c r="G109" s="66">
        <f t="shared" si="8"/>
        <v>2.8106919526369745E-05</v>
      </c>
      <c r="H109" s="111">
        <f t="shared" si="9"/>
        <v>0.9644389273991261</v>
      </c>
    </row>
    <row r="110" spans="1:8" ht="12.75" outlineLevel="2">
      <c r="A110" s="106" t="s">
        <v>1296</v>
      </c>
      <c r="B110" s="46" t="s">
        <v>1456</v>
      </c>
      <c r="C110" s="46" t="s">
        <v>1457</v>
      </c>
      <c r="D110" s="46" t="s">
        <v>1468</v>
      </c>
      <c r="E110" s="46" t="s">
        <v>1469</v>
      </c>
      <c r="F110" s="47">
        <v>22.5</v>
      </c>
      <c r="G110" s="66">
        <f t="shared" si="8"/>
        <v>0.00011313160811150614</v>
      </c>
      <c r="H110" s="111">
        <f t="shared" si="9"/>
        <v>3.8819098151127616</v>
      </c>
    </row>
    <row r="111" spans="1:8" ht="12.75" outlineLevel="2">
      <c r="A111" s="106" t="s">
        <v>1296</v>
      </c>
      <c r="B111" s="46" t="s">
        <v>1456</v>
      </c>
      <c r="C111" s="46" t="s">
        <v>1457</v>
      </c>
      <c r="D111" s="46" t="s">
        <v>1470</v>
      </c>
      <c r="E111" s="46" t="s">
        <v>1471</v>
      </c>
      <c r="F111" s="47">
        <v>660.57</v>
      </c>
      <c r="G111" s="66">
        <f t="shared" si="8"/>
        <v>0.0033213931720096714</v>
      </c>
      <c r="H111" s="111">
        <f t="shared" si="9"/>
        <v>113.9676962919572</v>
      </c>
    </row>
    <row r="112" spans="1:8" ht="12.75" outlineLevel="2">
      <c r="A112" s="106" t="s">
        <v>1296</v>
      </c>
      <c r="B112" s="46" t="s">
        <v>1456</v>
      </c>
      <c r="C112" s="46" t="s">
        <v>1457</v>
      </c>
      <c r="D112" s="46" t="s">
        <v>1472</v>
      </c>
      <c r="E112" s="46" t="s">
        <v>1471</v>
      </c>
      <c r="F112" s="47">
        <v>793.06</v>
      </c>
      <c r="G112" s="66">
        <f t="shared" si="8"/>
        <v>0.003987562361284935</v>
      </c>
      <c r="H112" s="111">
        <f t="shared" si="9"/>
        <v>136.82610657659228</v>
      </c>
    </row>
    <row r="113" spans="1:8" ht="12.75" outlineLevel="1">
      <c r="A113" s="106"/>
      <c r="B113" s="59" t="s">
        <v>1473</v>
      </c>
      <c r="C113" s="46"/>
      <c r="D113" s="46"/>
      <c r="E113" s="46"/>
      <c r="F113" s="60">
        <f>SUBTOTAL(9,F105:F112)</f>
        <v>4116.450000000001</v>
      </c>
      <c r="G113" s="69">
        <f>SUBTOTAL(9,G105:G112)</f>
        <v>0.02069780480936042</v>
      </c>
      <c r="H113" s="112">
        <f>SUBTOTAL(9,H105:H112)</f>
        <v>710.2083403742633</v>
      </c>
    </row>
    <row r="114" spans="1:8" ht="12.75" outlineLevel="2">
      <c r="A114" s="106" t="s">
        <v>1296</v>
      </c>
      <c r="B114" s="46" t="s">
        <v>1474</v>
      </c>
      <c r="C114" s="46" t="s">
        <v>1475</v>
      </c>
      <c r="D114" s="46" t="s">
        <v>1476</v>
      </c>
      <c r="E114" s="46" t="s">
        <v>1477</v>
      </c>
      <c r="F114" s="47">
        <v>9195.65</v>
      </c>
      <c r="G114" s="66">
        <f aca="true" t="shared" si="10" ref="G114:G124">F114/$F$137</f>
        <v>0.04623638542802539</v>
      </c>
      <c r="H114" s="111">
        <f aca="true" t="shared" si="11" ref="H114:H124">G114*$H$137</f>
        <v>1586.519288504074</v>
      </c>
    </row>
    <row r="115" spans="1:8" ht="12.75" outlineLevel="2">
      <c r="A115" s="106" t="s">
        <v>1296</v>
      </c>
      <c r="B115" s="46" t="s">
        <v>1474</v>
      </c>
      <c r="C115" s="46" t="s">
        <v>1475</v>
      </c>
      <c r="D115" s="46" t="s">
        <v>1476</v>
      </c>
      <c r="E115" s="46" t="s">
        <v>1477</v>
      </c>
      <c r="F115" s="47">
        <v>36.24</v>
      </c>
      <c r="G115" s="66">
        <f t="shared" si="10"/>
        <v>0.00018221731013159923</v>
      </c>
      <c r="H115" s="111">
        <f t="shared" si="11"/>
        <v>6.252462742208289</v>
      </c>
    </row>
    <row r="116" spans="1:8" ht="12.75" outlineLevel="2">
      <c r="A116" s="106" t="s">
        <v>1296</v>
      </c>
      <c r="B116" s="46" t="s">
        <v>1474</v>
      </c>
      <c r="C116" s="46" t="s">
        <v>1475</v>
      </c>
      <c r="D116" s="46" t="s">
        <v>1478</v>
      </c>
      <c r="E116" s="46" t="s">
        <v>1479</v>
      </c>
      <c r="F116" s="47">
        <v>12240.18</v>
      </c>
      <c r="G116" s="66">
        <f t="shared" si="10"/>
        <v>0.06154449986552423</v>
      </c>
      <c r="H116" s="111">
        <f t="shared" si="11"/>
        <v>2111.789994699863</v>
      </c>
    </row>
    <row r="117" spans="1:8" ht="12.75" outlineLevel="2">
      <c r="A117" s="106" t="s">
        <v>1296</v>
      </c>
      <c r="B117" s="46" t="s">
        <v>1474</v>
      </c>
      <c r="C117" s="46" t="s">
        <v>1475</v>
      </c>
      <c r="D117" s="46" t="s">
        <v>1478</v>
      </c>
      <c r="E117" s="46" t="s">
        <v>1479</v>
      </c>
      <c r="F117" s="47">
        <v>105.07</v>
      </c>
      <c r="G117" s="66">
        <f t="shared" si="10"/>
        <v>0.0005282994695233755</v>
      </c>
      <c r="H117" s="111">
        <f t="shared" si="11"/>
        <v>18.127656189951015</v>
      </c>
    </row>
    <row r="118" spans="1:8" ht="12.75" outlineLevel="2">
      <c r="A118" s="106" t="s">
        <v>1296</v>
      </c>
      <c r="B118" s="46" t="s">
        <v>1474</v>
      </c>
      <c r="C118" s="46" t="s">
        <v>1475</v>
      </c>
      <c r="D118" s="46" t="s">
        <v>1480</v>
      </c>
      <c r="E118" s="46" t="s">
        <v>1481</v>
      </c>
      <c r="F118" s="47">
        <v>8666.01</v>
      </c>
      <c r="G118" s="66">
        <f t="shared" si="10"/>
        <v>0.043573317653795254</v>
      </c>
      <c r="H118" s="111">
        <f t="shared" si="11"/>
        <v>1495.1408567495707</v>
      </c>
    </row>
    <row r="119" spans="1:8" ht="12.75" outlineLevel="2">
      <c r="A119" s="106" t="s">
        <v>1296</v>
      </c>
      <c r="B119" s="46" t="s">
        <v>1474</v>
      </c>
      <c r="C119" s="46" t="s">
        <v>1475</v>
      </c>
      <c r="D119" s="46" t="s">
        <v>1480</v>
      </c>
      <c r="E119" s="46" t="s">
        <v>1481</v>
      </c>
      <c r="F119" s="47">
        <v>35.64</v>
      </c>
      <c r="G119" s="66">
        <f t="shared" si="10"/>
        <v>0.00017920046724862571</v>
      </c>
      <c r="H119" s="111">
        <f t="shared" si="11"/>
        <v>6.1489451471386145</v>
      </c>
    </row>
    <row r="120" spans="1:8" ht="12.75" outlineLevel="2">
      <c r="A120" s="106" t="s">
        <v>1296</v>
      </c>
      <c r="B120" s="46" t="s">
        <v>1474</v>
      </c>
      <c r="C120" s="46" t="s">
        <v>1475</v>
      </c>
      <c r="D120" s="46" t="s">
        <v>1482</v>
      </c>
      <c r="E120" s="46" t="s">
        <v>1483</v>
      </c>
      <c r="F120" s="47">
        <v>469.38</v>
      </c>
      <c r="G120" s="66">
        <f t="shared" si="10"/>
        <v>0.0023600761873501666</v>
      </c>
      <c r="H120" s="111">
        <f t="shared" si="11"/>
        <v>80.98181462300569</v>
      </c>
    </row>
    <row r="121" spans="1:8" ht="12.75" outlineLevel="2">
      <c r="A121" s="106" t="s">
        <v>1296</v>
      </c>
      <c r="B121" s="46" t="s">
        <v>1474</v>
      </c>
      <c r="C121" s="46" t="s">
        <v>1475</v>
      </c>
      <c r="D121" s="46" t="s">
        <v>1484</v>
      </c>
      <c r="E121" s="46" t="s">
        <v>1485</v>
      </c>
      <c r="F121" s="47">
        <v>9817.45</v>
      </c>
      <c r="G121" s="66">
        <f t="shared" si="10"/>
        <v>0.04936284026908026</v>
      </c>
      <c r="H121" s="111">
        <f t="shared" si="11"/>
        <v>1693.7980228612792</v>
      </c>
    </row>
    <row r="122" spans="1:8" ht="12.75" outlineLevel="2">
      <c r="A122" s="106" t="s">
        <v>1296</v>
      </c>
      <c r="B122" s="46" t="s">
        <v>1474</v>
      </c>
      <c r="C122" s="46" t="s">
        <v>1475</v>
      </c>
      <c r="D122" s="46" t="s">
        <v>1484</v>
      </c>
      <c r="E122" s="46" t="s">
        <v>1485</v>
      </c>
      <c r="F122" s="47">
        <v>107.72</v>
      </c>
      <c r="G122" s="66">
        <f t="shared" si="10"/>
        <v>0.0005416238589231751</v>
      </c>
      <c r="H122" s="111">
        <f t="shared" si="11"/>
        <v>18.58485890150874</v>
      </c>
    </row>
    <row r="123" spans="1:8" ht="12.75" outlineLevel="2">
      <c r="A123" s="106" t="s">
        <v>1296</v>
      </c>
      <c r="B123" s="46" t="s">
        <v>1474</v>
      </c>
      <c r="C123" s="46" t="s">
        <v>1475</v>
      </c>
      <c r="D123" s="46" t="s">
        <v>1486</v>
      </c>
      <c r="E123" s="46" t="s">
        <v>1487</v>
      </c>
      <c r="F123" s="47">
        <v>6717.72</v>
      </c>
      <c r="G123" s="66">
        <f t="shared" si="10"/>
        <v>0.03377717628634787</v>
      </c>
      <c r="H123" s="111">
        <f t="shared" si="11"/>
        <v>1159.0036979190802</v>
      </c>
    </row>
    <row r="124" spans="1:8" ht="12.75" outlineLevel="2">
      <c r="A124" s="106" t="s">
        <v>1296</v>
      </c>
      <c r="B124" s="46" t="s">
        <v>1474</v>
      </c>
      <c r="C124" s="46" t="s">
        <v>1475</v>
      </c>
      <c r="D124" s="46" t="s">
        <v>1486</v>
      </c>
      <c r="E124" s="46" t="s">
        <v>1487</v>
      </c>
      <c r="F124" s="47">
        <v>170.12</v>
      </c>
      <c r="G124" s="66">
        <f t="shared" si="10"/>
        <v>0.0008553755187524189</v>
      </c>
      <c r="H124" s="111">
        <f t="shared" si="11"/>
        <v>29.350688788754802</v>
      </c>
    </row>
    <row r="125" spans="1:8" ht="12.75" outlineLevel="1">
      <c r="A125" s="106"/>
      <c r="B125" s="59" t="s">
        <v>0</v>
      </c>
      <c r="C125" s="46"/>
      <c r="D125" s="46"/>
      <c r="E125" s="46"/>
      <c r="F125" s="60">
        <f>SUBTOTAL(9,F114:F124)</f>
        <v>47561.18000000001</v>
      </c>
      <c r="G125" s="69">
        <f>SUBTOTAL(9,G114:G124)</f>
        <v>0.23914101231470242</v>
      </c>
      <c r="H125" s="112">
        <f>SUBTOTAL(9,H114:H124)</f>
        <v>8205.698287126434</v>
      </c>
    </row>
    <row r="126" spans="1:8" ht="12.75" outlineLevel="2">
      <c r="A126" s="106" t="s">
        <v>1296</v>
      </c>
      <c r="B126" s="46" t="s">
        <v>1</v>
      </c>
      <c r="C126" s="46" t="s">
        <v>2</v>
      </c>
      <c r="D126" s="46" t="s">
        <v>3</v>
      </c>
      <c r="E126" s="46" t="s">
        <v>4</v>
      </c>
      <c r="F126" s="47">
        <v>358.4</v>
      </c>
      <c r="G126" s="66">
        <f>F126/$F$137</f>
        <v>0.001802060815429502</v>
      </c>
      <c r="H126" s="111">
        <f>G126*$H$137</f>
        <v>61.834510121618386</v>
      </c>
    </row>
    <row r="127" spans="1:8" ht="12.75" outlineLevel="2">
      <c r="A127" s="106" t="s">
        <v>1296</v>
      </c>
      <c r="B127" s="46" t="s">
        <v>1</v>
      </c>
      <c r="C127" s="46" t="s">
        <v>2</v>
      </c>
      <c r="D127" s="46" t="s">
        <v>5</v>
      </c>
      <c r="E127" s="46" t="s">
        <v>6</v>
      </c>
      <c r="F127" s="47">
        <v>263.02</v>
      </c>
      <c r="G127" s="66">
        <f>F127/$F$137</f>
        <v>0.0013224833584661484</v>
      </c>
      <c r="H127" s="111">
        <f>G127*$H$137</f>
        <v>45.3786630920426</v>
      </c>
    </row>
    <row r="128" spans="1:8" ht="12.75" outlineLevel="1">
      <c r="A128" s="106"/>
      <c r="B128" s="59" t="s">
        <v>7</v>
      </c>
      <c r="C128" s="46"/>
      <c r="D128" s="46"/>
      <c r="E128" s="46"/>
      <c r="F128" s="60">
        <f>SUBTOTAL(9,F126:F127)</f>
        <v>621.42</v>
      </c>
      <c r="G128" s="69">
        <f>SUBTOTAL(9,G126:G127)</f>
        <v>0.0031245441738956504</v>
      </c>
      <c r="H128" s="112">
        <f>SUBTOTAL(9,H126:H127)</f>
        <v>107.21317321366098</v>
      </c>
    </row>
    <row r="129" spans="1:8" ht="12.75" outlineLevel="2">
      <c r="A129" s="106" t="s">
        <v>1296</v>
      </c>
      <c r="B129" s="46" t="s">
        <v>8</v>
      </c>
      <c r="C129" s="46" t="s">
        <v>9</v>
      </c>
      <c r="D129" s="46" t="s">
        <v>10</v>
      </c>
      <c r="E129" s="46" t="s">
        <v>11</v>
      </c>
      <c r="F129" s="47">
        <v>2140.5</v>
      </c>
      <c r="G129" s="66">
        <f>F129/$F$137</f>
        <v>0.01076258698500795</v>
      </c>
      <c r="H129" s="111">
        <f>G129*$H$137</f>
        <v>369.2990204110607</v>
      </c>
    </row>
    <row r="130" spans="1:8" ht="12.75" outlineLevel="2">
      <c r="A130" s="106" t="s">
        <v>1296</v>
      </c>
      <c r="B130" s="46" t="s">
        <v>8</v>
      </c>
      <c r="C130" s="46" t="s">
        <v>9</v>
      </c>
      <c r="D130" s="46" t="s">
        <v>10</v>
      </c>
      <c r="E130" s="46" t="s">
        <v>11</v>
      </c>
      <c r="F130" s="47">
        <v>8.74</v>
      </c>
      <c r="G130" s="66">
        <f>F130/$F$137</f>
        <v>4.3945344661980603E-05</v>
      </c>
      <c r="H130" s="111">
        <f>G130*$H$137</f>
        <v>1.5079063015149128</v>
      </c>
    </row>
    <row r="131" spans="1:8" ht="12.75" outlineLevel="2">
      <c r="A131" s="106" t="s">
        <v>1296</v>
      </c>
      <c r="B131" s="46" t="s">
        <v>8</v>
      </c>
      <c r="C131" s="46" t="s">
        <v>9</v>
      </c>
      <c r="D131" s="46" t="s">
        <v>10</v>
      </c>
      <c r="E131" s="46" t="s">
        <v>11</v>
      </c>
      <c r="F131" s="47">
        <v>105.07</v>
      </c>
      <c r="G131" s="66">
        <f>F131/$F$137</f>
        <v>0.0005282994695233755</v>
      </c>
      <c r="H131" s="111">
        <f>G131*$H$137</f>
        <v>18.127656189951015</v>
      </c>
    </row>
    <row r="132" spans="1:8" ht="12.75" outlineLevel="1">
      <c r="A132" s="106"/>
      <c r="B132" s="59" t="s">
        <v>12</v>
      </c>
      <c r="C132" s="46"/>
      <c r="D132" s="46"/>
      <c r="E132" s="46"/>
      <c r="F132" s="60">
        <f>SUBTOTAL(9,F129:F131)</f>
        <v>2254.31</v>
      </c>
      <c r="G132" s="69">
        <f>SUBTOTAL(9,G129:G131)</f>
        <v>0.011334831799193307</v>
      </c>
      <c r="H132" s="112">
        <f>SUBTOTAL(9,H129:H131)</f>
        <v>388.9345829025267</v>
      </c>
    </row>
    <row r="133" spans="1:8" ht="12.75" outlineLevel="2">
      <c r="A133" s="106" t="s">
        <v>1296</v>
      </c>
      <c r="B133" s="46" t="s">
        <v>13</v>
      </c>
      <c r="C133" s="46" t="s">
        <v>14</v>
      </c>
      <c r="D133" s="46" t="s">
        <v>15</v>
      </c>
      <c r="E133" s="46" t="s">
        <v>16</v>
      </c>
      <c r="F133" s="47">
        <v>4431.08</v>
      </c>
      <c r="G133" s="66">
        <f>F133/$F$137</f>
        <v>0.022279786936477003</v>
      </c>
      <c r="H133" s="111">
        <f>G133*$H$137</f>
        <v>764.491241935549</v>
      </c>
    </row>
    <row r="134" spans="1:8" ht="12.75" outlineLevel="2">
      <c r="A134" s="106" t="s">
        <v>1296</v>
      </c>
      <c r="B134" s="46" t="s">
        <v>13</v>
      </c>
      <c r="C134" s="46" t="s">
        <v>14</v>
      </c>
      <c r="D134" s="46" t="s">
        <v>15</v>
      </c>
      <c r="E134" s="46" t="s">
        <v>16</v>
      </c>
      <c r="F134" s="47">
        <v>14.05</v>
      </c>
      <c r="G134" s="66">
        <f>F134/$F$137</f>
        <v>7.064440417629605E-05</v>
      </c>
      <c r="H134" s="111">
        <f>G134*$H$137</f>
        <v>2.4240370178815245</v>
      </c>
    </row>
    <row r="135" spans="1:8" ht="12.75" outlineLevel="2">
      <c r="A135" s="106" t="s">
        <v>1296</v>
      </c>
      <c r="B135" s="46" t="s">
        <v>13</v>
      </c>
      <c r="C135" s="46" t="s">
        <v>14</v>
      </c>
      <c r="D135" s="46" t="s">
        <v>17</v>
      </c>
      <c r="E135" s="46" t="s">
        <v>18</v>
      </c>
      <c r="F135" s="47">
        <v>553.44</v>
      </c>
      <c r="G135" s="136">
        <f>F135/$F$137</f>
        <v>0.002782735875254754</v>
      </c>
      <c r="H135" s="107">
        <f>G135*$H$137</f>
        <v>95.48462969226698</v>
      </c>
    </row>
    <row r="136" spans="1:8" ht="13.5" outlineLevel="1" thickBot="1">
      <c r="A136" s="157"/>
      <c r="B136" s="158" t="s">
        <v>19</v>
      </c>
      <c r="C136" s="159"/>
      <c r="D136" s="159"/>
      <c r="E136" s="159"/>
      <c r="F136" s="161">
        <f>SUBTOTAL(9,F133:F135)</f>
        <v>4998.57</v>
      </c>
      <c r="G136" s="162">
        <f>SUBTOTAL(9,G133:G135)</f>
        <v>0.025133167215908053</v>
      </c>
      <c r="H136" s="163">
        <f>SUBTOTAL(9,H133:H135)</f>
        <v>862.3999086456976</v>
      </c>
    </row>
    <row r="137" spans="1:8" ht="15" customHeight="1" outlineLevel="1" thickBot="1">
      <c r="A137" s="172" t="s">
        <v>20</v>
      </c>
      <c r="B137" s="173"/>
      <c r="C137" s="173"/>
      <c r="D137" s="173"/>
      <c r="E137" s="174"/>
      <c r="F137" s="52">
        <f>SUM(F136,F132,F128,F125,F113,F104,F102,F91,F84,F81,F76,F72,F70,F62,F57,F16,F10)</f>
        <v>198883.41</v>
      </c>
      <c r="G137" s="133">
        <f>SUM(G136,G132,G128,G125,G113,G104,G102,G91,G84,G81,G76,G72,G70,G62,G57,G16,G10)</f>
        <v>1</v>
      </c>
      <c r="H137" s="52">
        <f>Summary!D10</f>
        <v>34313.22050409314</v>
      </c>
    </row>
    <row r="138" ht="12.75">
      <c r="G138" s="132"/>
    </row>
    <row r="139" ht="12.75">
      <c r="G139" s="132"/>
    </row>
  </sheetData>
  <mergeCells count="3">
    <mergeCell ref="A1:D1"/>
    <mergeCell ref="A137:E137"/>
    <mergeCell ref="A4:F4"/>
  </mergeCells>
  <printOptions/>
  <pageMargins left="0.25" right="0.25" top="0.25" bottom="0.4" header="0.5" footer="0.15"/>
  <pageSetup horizontalDpi="600" verticalDpi="600" orientation="landscape" r:id="rId1"/>
  <headerFooter alignWithMargins="0">
    <oddFooter>&amp;R&amp;10&amp;P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2" sqref="A2:IV2"/>
    </sheetView>
  </sheetViews>
  <sheetFormatPr defaultColWidth="8.88671875" defaultRowHeight="15" outlineLevelRow="2"/>
  <cols>
    <col min="1" max="1" width="3.99609375" style="0" bestFit="1" customWidth="1"/>
    <col min="2" max="2" width="9.4453125" style="0" bestFit="1" customWidth="1"/>
    <col min="3" max="3" width="14.99609375" style="0" bestFit="1" customWidth="1"/>
    <col min="4" max="4" width="8.4453125" style="134" bestFit="1" customWidth="1"/>
    <col min="5" max="5" width="23.4453125" style="79" bestFit="1" customWidth="1"/>
    <col min="6" max="6" width="11.88671875" style="79" bestFit="1" customWidth="1"/>
    <col min="7" max="7" width="7.88671875" style="79" bestFit="1" customWidth="1"/>
    <col min="8" max="8" width="9.5546875" style="79" bestFit="1" customWidth="1"/>
  </cols>
  <sheetData>
    <row r="1" spans="1:5" s="1" customFormat="1" ht="12.75">
      <c r="A1" s="171" t="s">
        <v>522</v>
      </c>
      <c r="B1" s="171"/>
      <c r="C1" s="171"/>
      <c r="D1" s="171"/>
      <c r="E1" s="171"/>
    </row>
    <row r="2" s="1" customFormat="1" ht="13.5" thickBot="1"/>
    <row r="3" spans="1:8" s="64" customFormat="1" ht="26.25" thickBot="1">
      <c r="A3" s="41" t="s">
        <v>695</v>
      </c>
      <c r="B3" s="42" t="s">
        <v>265</v>
      </c>
      <c r="C3" s="41" t="s">
        <v>763</v>
      </c>
      <c r="D3" s="43" t="s">
        <v>764</v>
      </c>
      <c r="E3" s="43" t="s">
        <v>765</v>
      </c>
      <c r="F3" s="54" t="s">
        <v>680</v>
      </c>
      <c r="G3" s="93" t="s">
        <v>523</v>
      </c>
      <c r="H3" s="44" t="s">
        <v>524</v>
      </c>
    </row>
    <row r="4" spans="1:8" s="64" customFormat="1" ht="15.75" customHeight="1" outlineLevel="1" thickBot="1">
      <c r="A4" s="175" t="s">
        <v>22</v>
      </c>
      <c r="B4" s="176"/>
      <c r="C4" s="176"/>
      <c r="D4" s="176"/>
      <c r="E4" s="176"/>
      <c r="F4" s="177"/>
      <c r="G4" s="65">
        <f>Summary!C15</f>
        <v>0.017129616969763464</v>
      </c>
      <c r="H4" s="129">
        <f>SUM(H12,H25,H37,H50,H82,H85)</f>
        <v>18242.082814247784</v>
      </c>
    </row>
    <row r="5" spans="1:8" s="1" customFormat="1" ht="12.75" outlineLevel="2">
      <c r="A5" s="106" t="s">
        <v>237</v>
      </c>
      <c r="B5" s="46" t="s">
        <v>23</v>
      </c>
      <c r="C5" s="46" t="s">
        <v>24</v>
      </c>
      <c r="D5" s="46" t="s">
        <v>32</v>
      </c>
      <c r="E5" s="46" t="s">
        <v>33</v>
      </c>
      <c r="F5" s="47">
        <v>309.09</v>
      </c>
      <c r="G5" s="66">
        <f>F5/$F$86</f>
        <v>0.002923300460980904</v>
      </c>
      <c r="H5" s="111">
        <f>G5*$H$86</f>
        <v>53.32708910014237</v>
      </c>
    </row>
    <row r="6" spans="1:8" s="1" customFormat="1" ht="12.75" outlineLevel="2">
      <c r="A6" s="106" t="s">
        <v>237</v>
      </c>
      <c r="B6" s="46" t="s">
        <v>23</v>
      </c>
      <c r="C6" s="46" t="s">
        <v>24</v>
      </c>
      <c r="D6" s="46" t="s">
        <v>30</v>
      </c>
      <c r="E6" s="46" t="s">
        <v>31</v>
      </c>
      <c r="F6" s="47">
        <v>3.88</v>
      </c>
      <c r="G6" s="66">
        <f aca="true" t="shared" si="0" ref="G6:G11">F6/$F$86</f>
        <v>3.669612665762693E-05</v>
      </c>
      <c r="H6" s="111">
        <f aca="true" t="shared" si="1" ref="H6:H11">G6*$H$86</f>
        <v>0.6694137814505562</v>
      </c>
    </row>
    <row r="7" spans="1:8" s="1" customFormat="1" ht="12.75" outlineLevel="2">
      <c r="A7" s="106" t="s">
        <v>237</v>
      </c>
      <c r="B7" s="46" t="s">
        <v>23</v>
      </c>
      <c r="C7" s="46" t="s">
        <v>24</v>
      </c>
      <c r="D7" s="46">
        <v>801100</v>
      </c>
      <c r="E7" s="46" t="s">
        <v>27</v>
      </c>
      <c r="F7" s="47">
        <v>7.64</v>
      </c>
      <c r="G7" s="66">
        <f t="shared" si="0"/>
        <v>7.225732156295612E-05</v>
      </c>
      <c r="H7" s="111">
        <f t="shared" si="1"/>
        <v>1.3181240438871777</v>
      </c>
    </row>
    <row r="8" spans="1:8" s="1" customFormat="1" ht="12.75" outlineLevel="2">
      <c r="A8" s="106" t="s">
        <v>237</v>
      </c>
      <c r="B8" s="46" t="s">
        <v>23</v>
      </c>
      <c r="C8" s="46" t="s">
        <v>24</v>
      </c>
      <c r="D8" s="46">
        <v>801000</v>
      </c>
      <c r="E8" s="46" t="s">
        <v>26</v>
      </c>
      <c r="F8" s="47">
        <v>376.98</v>
      </c>
      <c r="G8" s="66">
        <f t="shared" si="0"/>
        <v>0.0035653880998433507</v>
      </c>
      <c r="H8" s="111">
        <f t="shared" si="1"/>
        <v>65.04010498227595</v>
      </c>
    </row>
    <row r="9" spans="1:8" s="1" customFormat="1" ht="12.75" outlineLevel="2">
      <c r="A9" s="106" t="s">
        <v>237</v>
      </c>
      <c r="B9" s="46" t="s">
        <v>23</v>
      </c>
      <c r="C9" s="46" t="s">
        <v>24</v>
      </c>
      <c r="D9" s="46">
        <v>800000</v>
      </c>
      <c r="E9" s="46" t="s">
        <v>25</v>
      </c>
      <c r="F9" s="47">
        <v>34.73</v>
      </c>
      <c r="G9" s="66">
        <f t="shared" si="0"/>
        <v>0.0003284681646441709</v>
      </c>
      <c r="H9" s="111">
        <f t="shared" si="1"/>
        <v>5.991943461282942</v>
      </c>
    </row>
    <row r="10" spans="1:8" s="1" customFormat="1" ht="12.75" outlineLevel="2">
      <c r="A10" s="106" t="s">
        <v>237</v>
      </c>
      <c r="B10" s="46" t="s">
        <v>23</v>
      </c>
      <c r="C10" s="46" t="s">
        <v>24</v>
      </c>
      <c r="D10" s="46" t="s">
        <v>34</v>
      </c>
      <c r="E10" s="46" t="s">
        <v>35</v>
      </c>
      <c r="F10" s="47">
        <v>14.3</v>
      </c>
      <c r="G10" s="66">
        <f t="shared" si="0"/>
        <v>0.00013524603381548072</v>
      </c>
      <c r="H10" s="111">
        <f t="shared" si="1"/>
        <v>2.4671693491605553</v>
      </c>
    </row>
    <row r="11" spans="1:8" s="1" customFormat="1" ht="12.75" outlineLevel="2">
      <c r="A11" s="106" t="s">
        <v>237</v>
      </c>
      <c r="B11" s="46" t="s">
        <v>23</v>
      </c>
      <c r="C11" s="46" t="s">
        <v>24</v>
      </c>
      <c r="D11" s="46" t="s">
        <v>28</v>
      </c>
      <c r="E11" s="46" t="s">
        <v>29</v>
      </c>
      <c r="F11" s="47">
        <v>84.71</v>
      </c>
      <c r="G11" s="66">
        <f t="shared" si="0"/>
        <v>0.0008011672394761796</v>
      </c>
      <c r="H11" s="111">
        <f t="shared" si="1"/>
        <v>14.614959130586756</v>
      </c>
    </row>
    <row r="12" spans="1:8" s="1" customFormat="1" ht="12.75" outlineLevel="1">
      <c r="A12" s="106"/>
      <c r="B12" s="58" t="s">
        <v>238</v>
      </c>
      <c r="C12" s="46"/>
      <c r="D12" s="46"/>
      <c r="E12" s="46"/>
      <c r="F12" s="60">
        <f>SUBTOTAL(9,F5:F11)</f>
        <v>831.3299999999999</v>
      </c>
      <c r="G12" s="69">
        <f>SUBTOTAL(9,G5:G11)</f>
        <v>0.00786252344698067</v>
      </c>
      <c r="H12" s="112">
        <f>SUBTOTAL(9,H5:H11)</f>
        <v>143.42880384878632</v>
      </c>
    </row>
    <row r="13" spans="1:8" s="1" customFormat="1" ht="12.75" outlineLevel="2">
      <c r="A13" s="106" t="s">
        <v>237</v>
      </c>
      <c r="B13" s="46" t="s">
        <v>36</v>
      </c>
      <c r="C13" s="46" t="s">
        <v>37</v>
      </c>
      <c r="D13" s="46">
        <v>802330</v>
      </c>
      <c r="E13" s="46" t="s">
        <v>42</v>
      </c>
      <c r="F13" s="47">
        <v>2476.86</v>
      </c>
      <c r="G13" s="66">
        <f aca="true" t="shared" si="2" ref="G13:G24">F13/$F$86</f>
        <v>0.023425558833301507</v>
      </c>
      <c r="H13" s="111">
        <f aca="true" t="shared" si="3" ref="H13:H24">G13*$H$86</f>
        <v>427.3309842071198</v>
      </c>
    </row>
    <row r="14" spans="1:8" s="1" customFormat="1" ht="12.75" outlineLevel="2">
      <c r="A14" s="106" t="s">
        <v>237</v>
      </c>
      <c r="B14" s="46" t="s">
        <v>36</v>
      </c>
      <c r="C14" s="46" t="s">
        <v>37</v>
      </c>
      <c r="D14" s="46">
        <v>802370</v>
      </c>
      <c r="E14" s="46" t="s">
        <v>46</v>
      </c>
      <c r="F14" s="47">
        <v>1118.9</v>
      </c>
      <c r="G14" s="66">
        <f t="shared" si="2"/>
        <v>0.01058229281371618</v>
      </c>
      <c r="H14" s="111">
        <f t="shared" si="3"/>
        <v>193.04306187242975</v>
      </c>
    </row>
    <row r="15" spans="1:8" s="1" customFormat="1" ht="12.75" outlineLevel="2">
      <c r="A15" s="106" t="s">
        <v>237</v>
      </c>
      <c r="B15" s="46" t="s">
        <v>36</v>
      </c>
      <c r="C15" s="46" t="s">
        <v>37</v>
      </c>
      <c r="D15" s="46">
        <v>802110</v>
      </c>
      <c r="E15" s="46" t="s">
        <v>39</v>
      </c>
      <c r="F15" s="47">
        <v>1993.21</v>
      </c>
      <c r="G15" s="66">
        <f t="shared" si="2"/>
        <v>0.018851310983311487</v>
      </c>
      <c r="H15" s="111">
        <f t="shared" si="3"/>
        <v>343.88717611470696</v>
      </c>
    </row>
    <row r="16" spans="1:8" s="1" customFormat="1" ht="12.75" outlineLevel="2">
      <c r="A16" s="106" t="s">
        <v>237</v>
      </c>
      <c r="B16" s="46" t="s">
        <v>36</v>
      </c>
      <c r="C16" s="46" t="s">
        <v>37</v>
      </c>
      <c r="D16" s="46">
        <v>802000</v>
      </c>
      <c r="E16" s="46" t="s">
        <v>38</v>
      </c>
      <c r="F16" s="47">
        <v>959.15</v>
      </c>
      <c r="G16" s="66">
        <f t="shared" si="2"/>
        <v>0.009071414918469812</v>
      </c>
      <c r="H16" s="111">
        <f t="shared" si="3"/>
        <v>165.48150218512913</v>
      </c>
    </row>
    <row r="17" spans="1:8" s="1" customFormat="1" ht="12.75" outlineLevel="2">
      <c r="A17" s="106" t="s">
        <v>237</v>
      </c>
      <c r="B17" s="46" t="s">
        <v>36</v>
      </c>
      <c r="C17" s="46" t="s">
        <v>37</v>
      </c>
      <c r="D17" s="46">
        <v>802310</v>
      </c>
      <c r="E17" s="46" t="s">
        <v>41</v>
      </c>
      <c r="F17" s="47">
        <v>1573.05</v>
      </c>
      <c r="G17" s="66">
        <f t="shared" si="2"/>
        <v>0.014877536607933001</v>
      </c>
      <c r="H17" s="111">
        <f t="shared" si="3"/>
        <v>271.3972548739169</v>
      </c>
    </row>
    <row r="18" spans="1:8" s="1" customFormat="1" ht="12.75" outlineLevel="2">
      <c r="A18" s="106" t="s">
        <v>237</v>
      </c>
      <c r="B18" s="46" t="s">
        <v>36</v>
      </c>
      <c r="C18" s="46" t="s">
        <v>37</v>
      </c>
      <c r="D18" s="46">
        <v>802350</v>
      </c>
      <c r="E18" s="46" t="s">
        <v>44</v>
      </c>
      <c r="F18" s="47">
        <v>1765.81</v>
      </c>
      <c r="G18" s="66">
        <f t="shared" si="2"/>
        <v>0.016700615312707272</v>
      </c>
      <c r="H18" s="111">
        <f t="shared" si="3"/>
        <v>304.6540075833007</v>
      </c>
    </row>
    <row r="19" spans="1:8" s="1" customFormat="1" ht="12.75" outlineLevel="2">
      <c r="A19" s="106" t="s">
        <v>237</v>
      </c>
      <c r="B19" s="46" t="s">
        <v>36</v>
      </c>
      <c r="C19" s="46" t="s">
        <v>37</v>
      </c>
      <c r="D19" s="46">
        <v>802340</v>
      </c>
      <c r="E19" s="46" t="s">
        <v>43</v>
      </c>
      <c r="F19" s="47">
        <v>242.03</v>
      </c>
      <c r="G19" s="66">
        <f t="shared" si="2"/>
        <v>0.002289062766738517</v>
      </c>
      <c r="H19" s="111">
        <f t="shared" si="3"/>
        <v>41.75727255785519</v>
      </c>
    </row>
    <row r="20" spans="1:8" s="1" customFormat="1" ht="12.75" outlineLevel="2">
      <c r="A20" s="106" t="s">
        <v>237</v>
      </c>
      <c r="B20" s="46" t="s">
        <v>36</v>
      </c>
      <c r="C20" s="46" t="s">
        <v>37</v>
      </c>
      <c r="D20" s="46">
        <v>802120</v>
      </c>
      <c r="E20" s="46" t="s">
        <v>40</v>
      </c>
      <c r="F20" s="47">
        <v>3193.93</v>
      </c>
      <c r="G20" s="66">
        <f t="shared" si="2"/>
        <v>0.030207438096802677</v>
      </c>
      <c r="H20" s="111">
        <f t="shared" si="3"/>
        <v>551.0465873681379</v>
      </c>
    </row>
    <row r="21" spans="1:8" s="1" customFormat="1" ht="12.75" outlineLevel="2">
      <c r="A21" s="106" t="s">
        <v>237</v>
      </c>
      <c r="B21" s="46" t="s">
        <v>36</v>
      </c>
      <c r="C21" s="46" t="s">
        <v>37</v>
      </c>
      <c r="D21" s="46">
        <v>802360</v>
      </c>
      <c r="E21" s="46" t="s">
        <v>45</v>
      </c>
      <c r="F21" s="47">
        <v>345.24</v>
      </c>
      <c r="G21" s="66">
        <f t="shared" si="2"/>
        <v>0.0032651986513605987</v>
      </c>
      <c r="H21" s="111">
        <f t="shared" si="3"/>
        <v>59.56402420309022</v>
      </c>
    </row>
    <row r="22" spans="1:8" s="1" customFormat="1" ht="12.75" outlineLevel="2">
      <c r="A22" s="106" t="s">
        <v>237</v>
      </c>
      <c r="B22" s="46" t="s">
        <v>36</v>
      </c>
      <c r="C22" s="46" t="s">
        <v>37</v>
      </c>
      <c r="D22" s="46">
        <v>802390</v>
      </c>
      <c r="E22" s="46" t="s">
        <v>48</v>
      </c>
      <c r="F22" s="47">
        <v>54.31</v>
      </c>
      <c r="G22" s="66">
        <f t="shared" si="2"/>
        <v>0.0005136511955607522</v>
      </c>
      <c r="H22" s="111">
        <f t="shared" si="3"/>
        <v>9.370067647056626</v>
      </c>
    </row>
    <row r="23" spans="1:8" s="1" customFormat="1" ht="12.75" outlineLevel="2">
      <c r="A23" s="106" t="s">
        <v>237</v>
      </c>
      <c r="B23" s="46" t="s">
        <v>36</v>
      </c>
      <c r="C23" s="46" t="s">
        <v>37</v>
      </c>
      <c r="D23" s="46">
        <v>802380</v>
      </c>
      <c r="E23" s="46" t="s">
        <v>47</v>
      </c>
      <c r="F23" s="47">
        <v>1633.85</v>
      </c>
      <c r="G23" s="66">
        <f t="shared" si="2"/>
        <v>0.015452568695763856</v>
      </c>
      <c r="H23" s="111">
        <f t="shared" si="3"/>
        <v>281.88703784097714</v>
      </c>
    </row>
    <row r="24" spans="1:8" s="1" customFormat="1" ht="12.75" outlineLevel="2">
      <c r="A24" s="106" t="s">
        <v>237</v>
      </c>
      <c r="B24" s="46" t="s">
        <v>36</v>
      </c>
      <c r="C24" s="46" t="s">
        <v>37</v>
      </c>
      <c r="D24" s="46">
        <v>802380</v>
      </c>
      <c r="E24" s="46" t="s">
        <v>47</v>
      </c>
      <c r="F24" s="47">
        <v>79.71</v>
      </c>
      <c r="G24" s="66">
        <f t="shared" si="2"/>
        <v>0.0007538784164637739</v>
      </c>
      <c r="H24" s="111">
        <f t="shared" si="3"/>
        <v>13.752312505006143</v>
      </c>
    </row>
    <row r="25" spans="1:8" s="1" customFormat="1" ht="12.75" outlineLevel="1">
      <c r="A25" s="106"/>
      <c r="B25" s="59" t="s">
        <v>239</v>
      </c>
      <c r="C25" s="46"/>
      <c r="D25" s="46"/>
      <c r="E25" s="46"/>
      <c r="F25" s="60">
        <f>SUBTOTAL(9,F13:F24)</f>
        <v>15436.05</v>
      </c>
      <c r="G25" s="69">
        <f>SUBTOTAL(9,G13:G24)</f>
        <v>0.14599052729212947</v>
      </c>
      <c r="H25" s="112">
        <f>SUBTOTAL(9,H13:H24)</f>
        <v>2663.1712889587266</v>
      </c>
    </row>
    <row r="26" spans="1:8" s="1" customFormat="1" ht="12.75" outlineLevel="2">
      <c r="A26" s="106" t="s">
        <v>237</v>
      </c>
      <c r="B26" s="46" t="s">
        <v>49</v>
      </c>
      <c r="C26" s="46" t="s">
        <v>50</v>
      </c>
      <c r="D26" s="46">
        <v>803710</v>
      </c>
      <c r="E26" s="46" t="s">
        <v>58</v>
      </c>
      <c r="F26" s="47">
        <v>477.18</v>
      </c>
      <c r="G26" s="66">
        <f aca="true" t="shared" si="4" ref="G26:G36">F26/$F$86</f>
        <v>0.004513056113011964</v>
      </c>
      <c r="H26" s="111">
        <f aca="true" t="shared" si="5" ref="H26:H36">G26*$H$86</f>
        <v>82.32754335891146</v>
      </c>
    </row>
    <row r="27" spans="1:8" s="1" customFormat="1" ht="12.75" outlineLevel="2">
      <c r="A27" s="106" t="s">
        <v>237</v>
      </c>
      <c r="B27" s="46" t="s">
        <v>49</v>
      </c>
      <c r="C27" s="46" t="s">
        <v>50</v>
      </c>
      <c r="D27" s="46">
        <v>803120</v>
      </c>
      <c r="E27" s="46" t="s">
        <v>52</v>
      </c>
      <c r="F27" s="47">
        <v>457.97</v>
      </c>
      <c r="G27" s="66">
        <f t="shared" si="4"/>
        <v>0.0043313724549983</v>
      </c>
      <c r="H27" s="111">
        <f t="shared" si="5"/>
        <v>79.01325502343073</v>
      </c>
    </row>
    <row r="28" spans="1:8" s="1" customFormat="1" ht="12.75" outlineLevel="2">
      <c r="A28" s="106" t="s">
        <v>237</v>
      </c>
      <c r="B28" s="46" t="s">
        <v>49</v>
      </c>
      <c r="C28" s="46" t="s">
        <v>50</v>
      </c>
      <c r="D28" s="46">
        <v>803210</v>
      </c>
      <c r="E28" s="46" t="s">
        <v>54</v>
      </c>
      <c r="F28" s="47">
        <v>302.82</v>
      </c>
      <c r="G28" s="66">
        <f t="shared" si="4"/>
        <v>0.0028640002769233473</v>
      </c>
      <c r="H28" s="111">
        <f t="shared" si="5"/>
        <v>52.24533023166429</v>
      </c>
    </row>
    <row r="29" spans="1:8" s="1" customFormat="1" ht="12.75" outlineLevel="2">
      <c r="A29" s="106" t="s">
        <v>237</v>
      </c>
      <c r="B29" s="46" t="s">
        <v>49</v>
      </c>
      <c r="C29" s="46" t="s">
        <v>50</v>
      </c>
      <c r="D29" s="46">
        <v>803420</v>
      </c>
      <c r="E29" s="46" t="s">
        <v>56</v>
      </c>
      <c r="F29" s="47">
        <v>1135.83</v>
      </c>
      <c r="G29" s="66">
        <f t="shared" si="4"/>
        <v>0.010742412768436184</v>
      </c>
      <c r="H29" s="111">
        <f t="shared" si="5"/>
        <v>195.96398334664568</v>
      </c>
    </row>
    <row r="30" spans="1:8" s="1" customFormat="1" ht="12.75" outlineLevel="2">
      <c r="A30" s="106" t="s">
        <v>237</v>
      </c>
      <c r="B30" s="46" t="s">
        <v>49</v>
      </c>
      <c r="C30" s="46" t="s">
        <v>50</v>
      </c>
      <c r="D30" s="46">
        <v>803130</v>
      </c>
      <c r="E30" s="46" t="s">
        <v>53</v>
      </c>
      <c r="F30" s="47">
        <v>13083.73</v>
      </c>
      <c r="G30" s="66">
        <f t="shared" si="4"/>
        <v>0.12374283846242093</v>
      </c>
      <c r="H30" s="111">
        <f t="shared" si="5"/>
        <v>2257.3271069015686</v>
      </c>
    </row>
    <row r="31" spans="1:8" s="1" customFormat="1" ht="12.75" outlineLevel="2">
      <c r="A31" s="106" t="s">
        <v>237</v>
      </c>
      <c r="B31" s="46" t="s">
        <v>49</v>
      </c>
      <c r="C31" s="46" t="s">
        <v>50</v>
      </c>
      <c r="D31" s="46">
        <v>803110</v>
      </c>
      <c r="E31" s="46" t="s">
        <v>51</v>
      </c>
      <c r="F31" s="47">
        <v>1561.65</v>
      </c>
      <c r="G31" s="66">
        <f t="shared" si="4"/>
        <v>0.014769718091464717</v>
      </c>
      <c r="H31" s="111">
        <f t="shared" si="5"/>
        <v>269.4304205675931</v>
      </c>
    </row>
    <row r="32" spans="1:8" s="1" customFormat="1" ht="12.75" outlineLevel="2">
      <c r="A32" s="106" t="s">
        <v>237</v>
      </c>
      <c r="B32" s="46" t="s">
        <v>49</v>
      </c>
      <c r="C32" s="46" t="s">
        <v>50</v>
      </c>
      <c r="D32" s="46">
        <v>803410</v>
      </c>
      <c r="E32" s="46" t="s">
        <v>55</v>
      </c>
      <c r="F32" s="47">
        <v>42991.86</v>
      </c>
      <c r="G32" s="66">
        <f t="shared" si="4"/>
        <v>0.40660689170282605</v>
      </c>
      <c r="H32" s="111">
        <f t="shared" si="5"/>
        <v>7417.356591286833</v>
      </c>
    </row>
    <row r="33" spans="1:8" s="1" customFormat="1" ht="12.75" outlineLevel="2">
      <c r="A33" s="106" t="s">
        <v>237</v>
      </c>
      <c r="B33" s="46" t="s">
        <v>49</v>
      </c>
      <c r="C33" s="46" t="s">
        <v>50</v>
      </c>
      <c r="D33" s="46">
        <v>803410</v>
      </c>
      <c r="E33" s="46" t="s">
        <v>55</v>
      </c>
      <c r="F33" s="47">
        <v>161.58</v>
      </c>
      <c r="G33" s="66">
        <f t="shared" si="4"/>
        <v>0.0015281856044689073</v>
      </c>
      <c r="H33" s="111">
        <f t="shared" si="5"/>
        <v>27.877288352263115</v>
      </c>
    </row>
    <row r="34" spans="1:8" s="1" customFormat="1" ht="12.75" outlineLevel="2">
      <c r="A34" s="106" t="s">
        <v>237</v>
      </c>
      <c r="B34" s="46" t="s">
        <v>49</v>
      </c>
      <c r="C34" s="46" t="s">
        <v>50</v>
      </c>
      <c r="D34" s="46">
        <v>803510</v>
      </c>
      <c r="E34" s="46" t="s">
        <v>57</v>
      </c>
      <c r="F34" s="47">
        <v>817.85</v>
      </c>
      <c r="G34" s="66">
        <f t="shared" si="4"/>
        <v>0.007735032780139223</v>
      </c>
      <c r="H34" s="111">
        <f t="shared" si="5"/>
        <v>141.103108546221</v>
      </c>
    </row>
    <row r="35" spans="1:8" s="1" customFormat="1" ht="12.75" outlineLevel="2">
      <c r="A35" s="106" t="s">
        <v>237</v>
      </c>
      <c r="B35" s="46" t="s">
        <v>49</v>
      </c>
      <c r="C35" s="46" t="s">
        <v>50</v>
      </c>
      <c r="D35" s="46">
        <v>803510</v>
      </c>
      <c r="E35" s="46" t="s">
        <v>57</v>
      </c>
      <c r="F35" s="47">
        <v>26.93</v>
      </c>
      <c r="G35" s="66">
        <f t="shared" si="4"/>
        <v>0.00025469760074481784</v>
      </c>
      <c r="H35" s="111">
        <f t="shared" si="5"/>
        <v>4.6462147253771855</v>
      </c>
    </row>
    <row r="36" spans="1:8" s="1" customFormat="1" ht="12.75" outlineLevel="2">
      <c r="A36" s="106" t="s">
        <v>237</v>
      </c>
      <c r="B36" s="46" t="s">
        <v>49</v>
      </c>
      <c r="C36" s="46" t="s">
        <v>50</v>
      </c>
      <c r="D36" s="46" t="s">
        <v>59</v>
      </c>
      <c r="E36" s="46" t="s">
        <v>60</v>
      </c>
      <c r="F36" s="47">
        <v>152.3</v>
      </c>
      <c r="G36" s="66">
        <f t="shared" si="4"/>
        <v>0.001440417548957882</v>
      </c>
      <c r="H36" s="111">
        <f t="shared" si="5"/>
        <v>26.276216215185496</v>
      </c>
    </row>
    <row r="37" spans="1:8" s="1" customFormat="1" ht="12.75" outlineLevel="1">
      <c r="A37" s="106"/>
      <c r="B37" s="59" t="s">
        <v>240</v>
      </c>
      <c r="C37" s="46"/>
      <c r="D37" s="46"/>
      <c r="E37" s="46"/>
      <c r="F37" s="60">
        <f>SUBTOTAL(9,F26:F36)</f>
        <v>61169.700000000004</v>
      </c>
      <c r="G37" s="69">
        <f>SUBTOTAL(9,G26:G36)</f>
        <v>0.5785286234043923</v>
      </c>
      <c r="H37" s="112">
        <f>SUBTOTAL(9,H26:H36)</f>
        <v>10553.567058555693</v>
      </c>
    </row>
    <row r="38" spans="1:8" s="1" customFormat="1" ht="12.75" outlineLevel="2">
      <c r="A38" s="106" t="s">
        <v>237</v>
      </c>
      <c r="B38" s="46" t="s">
        <v>61</v>
      </c>
      <c r="C38" s="46" t="s">
        <v>62</v>
      </c>
      <c r="D38" s="46" t="s">
        <v>75</v>
      </c>
      <c r="E38" s="46" t="s">
        <v>76</v>
      </c>
      <c r="F38" s="47">
        <v>60.6</v>
      </c>
      <c r="G38" s="66">
        <f aca="true" t="shared" si="6" ref="G38:G49">F38/$F$86</f>
        <v>0.0005731405349103588</v>
      </c>
      <c r="H38" s="111">
        <f aca="true" t="shared" si="7" ref="H38:H49">G38*$H$86</f>
        <v>10.455277102037039</v>
      </c>
    </row>
    <row r="39" spans="1:8" s="1" customFormat="1" ht="12.75" outlineLevel="2">
      <c r="A39" s="106" t="s">
        <v>237</v>
      </c>
      <c r="B39" s="46" t="s">
        <v>61</v>
      </c>
      <c r="C39" s="46" t="s">
        <v>62</v>
      </c>
      <c r="D39" s="46" t="s">
        <v>77</v>
      </c>
      <c r="E39" s="46" t="s">
        <v>78</v>
      </c>
      <c r="F39" s="47">
        <v>744.6</v>
      </c>
      <c r="G39" s="66">
        <f t="shared" si="6"/>
        <v>0.007042251523007478</v>
      </c>
      <c r="H39" s="111">
        <f t="shared" si="7"/>
        <v>128.465335481465</v>
      </c>
    </row>
    <row r="40" spans="1:8" s="1" customFormat="1" ht="12.75" outlineLevel="2">
      <c r="A40" s="106" t="s">
        <v>237</v>
      </c>
      <c r="B40" s="46" t="s">
        <v>61</v>
      </c>
      <c r="C40" s="46" t="s">
        <v>62</v>
      </c>
      <c r="D40" s="46" t="s">
        <v>73</v>
      </c>
      <c r="E40" s="46" t="s">
        <v>74</v>
      </c>
      <c r="F40" s="47">
        <v>152.64</v>
      </c>
      <c r="G40" s="66">
        <f t="shared" si="6"/>
        <v>0.0014436331889227253</v>
      </c>
      <c r="H40" s="111">
        <f t="shared" si="7"/>
        <v>26.334876185724973</v>
      </c>
    </row>
    <row r="41" spans="1:8" s="1" customFormat="1" ht="12.75" outlineLevel="2">
      <c r="A41" s="106" t="s">
        <v>237</v>
      </c>
      <c r="B41" s="46" t="s">
        <v>61</v>
      </c>
      <c r="C41" s="46" t="s">
        <v>62</v>
      </c>
      <c r="D41" s="46">
        <v>804210</v>
      </c>
      <c r="E41" s="46" t="s">
        <v>68</v>
      </c>
      <c r="F41" s="47">
        <v>559.77</v>
      </c>
      <c r="G41" s="66">
        <f t="shared" si="6"/>
        <v>0.005294172891530884</v>
      </c>
      <c r="H41" s="111">
        <f t="shared" si="7"/>
        <v>96.57674032025203</v>
      </c>
    </row>
    <row r="42" spans="1:8" s="1" customFormat="1" ht="12.75" outlineLevel="2">
      <c r="A42" s="106" t="s">
        <v>237</v>
      </c>
      <c r="B42" s="46" t="s">
        <v>61</v>
      </c>
      <c r="C42" s="46" t="s">
        <v>62</v>
      </c>
      <c r="D42" s="46">
        <v>804210</v>
      </c>
      <c r="E42" s="46" t="s">
        <v>68</v>
      </c>
      <c r="F42" s="47">
        <v>48.83</v>
      </c>
      <c r="G42" s="66">
        <f t="shared" si="6"/>
        <v>0.0004618226455391554</v>
      </c>
      <c r="H42" s="111">
        <f t="shared" si="7"/>
        <v>8.424606945420273</v>
      </c>
    </row>
    <row r="43" spans="1:8" s="1" customFormat="1" ht="12.75" outlineLevel="2">
      <c r="A43" s="106" t="s">
        <v>237</v>
      </c>
      <c r="B43" s="46" t="s">
        <v>61</v>
      </c>
      <c r="C43" s="46" t="s">
        <v>62</v>
      </c>
      <c r="D43" s="46">
        <v>804150</v>
      </c>
      <c r="E43" s="46" t="s">
        <v>66</v>
      </c>
      <c r="F43" s="47">
        <v>3.93</v>
      </c>
      <c r="G43" s="66">
        <f t="shared" si="6"/>
        <v>3.7169014887750994E-05</v>
      </c>
      <c r="H43" s="111">
        <f t="shared" si="7"/>
        <v>0.6780402477063624</v>
      </c>
    </row>
    <row r="44" spans="1:8" s="1" customFormat="1" ht="12.75" outlineLevel="2">
      <c r="A44" s="106" t="s">
        <v>237</v>
      </c>
      <c r="B44" s="46" t="s">
        <v>61</v>
      </c>
      <c r="C44" s="46" t="s">
        <v>62</v>
      </c>
      <c r="D44" s="46">
        <v>804110</v>
      </c>
      <c r="E44" s="46" t="s">
        <v>63</v>
      </c>
      <c r="F44" s="47">
        <v>4.27</v>
      </c>
      <c r="G44" s="66">
        <f t="shared" si="6"/>
        <v>4.038465485259458E-05</v>
      </c>
      <c r="H44" s="111">
        <f t="shared" si="7"/>
        <v>0.736700218245844</v>
      </c>
    </row>
    <row r="45" spans="1:8" s="1" customFormat="1" ht="12.75" outlineLevel="2">
      <c r="A45" s="106" t="s">
        <v>237</v>
      </c>
      <c r="B45" s="46" t="s">
        <v>61</v>
      </c>
      <c r="C45" s="46" t="s">
        <v>62</v>
      </c>
      <c r="D45" s="46">
        <v>804170</v>
      </c>
      <c r="E45" s="46" t="s">
        <v>67</v>
      </c>
      <c r="F45" s="47">
        <v>697.74</v>
      </c>
      <c r="G45" s="66">
        <f t="shared" si="6"/>
        <v>0.00659906067373521</v>
      </c>
      <c r="H45" s="111">
        <f t="shared" si="7"/>
        <v>120.38061130652348</v>
      </c>
    </row>
    <row r="46" spans="1:8" s="1" customFormat="1" ht="12.75" outlineLevel="2">
      <c r="A46" s="106" t="s">
        <v>237</v>
      </c>
      <c r="B46" s="46" t="s">
        <v>61</v>
      </c>
      <c r="C46" s="46" t="s">
        <v>62</v>
      </c>
      <c r="D46" s="46">
        <v>804140</v>
      </c>
      <c r="E46" s="46" t="s">
        <v>65</v>
      </c>
      <c r="F46" s="47">
        <v>11.56</v>
      </c>
      <c r="G46" s="66">
        <f t="shared" si="6"/>
        <v>0.00010933175880468231</v>
      </c>
      <c r="H46" s="111">
        <f t="shared" si="7"/>
        <v>1.994438998342379</v>
      </c>
    </row>
    <row r="47" spans="1:8" s="1" customFormat="1" ht="12.75" outlineLevel="2">
      <c r="A47" s="106" t="s">
        <v>237</v>
      </c>
      <c r="B47" s="46" t="s">
        <v>61</v>
      </c>
      <c r="C47" s="46" t="s">
        <v>62</v>
      </c>
      <c r="D47" s="46">
        <v>804120</v>
      </c>
      <c r="E47" s="46" t="s">
        <v>64</v>
      </c>
      <c r="F47" s="47">
        <v>168.7</v>
      </c>
      <c r="G47" s="66">
        <f t="shared" si="6"/>
        <v>0.001595524888438573</v>
      </c>
      <c r="H47" s="111">
        <f t="shared" si="7"/>
        <v>29.105697147089906</v>
      </c>
    </row>
    <row r="48" spans="1:8" s="1" customFormat="1" ht="12.75" outlineLevel="2">
      <c r="A48" s="106" t="s">
        <v>237</v>
      </c>
      <c r="B48" s="46" t="s">
        <v>61</v>
      </c>
      <c r="C48" s="46" t="s">
        <v>62</v>
      </c>
      <c r="D48" s="46" t="s">
        <v>69</v>
      </c>
      <c r="E48" s="46" t="s">
        <v>70</v>
      </c>
      <c r="F48" s="47">
        <v>0.05</v>
      </c>
      <c r="G48" s="66">
        <f t="shared" si="6"/>
        <v>4.7288823012405844E-07</v>
      </c>
      <c r="H48" s="111">
        <f t="shared" si="7"/>
        <v>0.008626466255806138</v>
      </c>
    </row>
    <row r="49" spans="1:8" s="1" customFormat="1" ht="12.75" outlineLevel="2">
      <c r="A49" s="106" t="s">
        <v>237</v>
      </c>
      <c r="B49" s="46" t="s">
        <v>61</v>
      </c>
      <c r="C49" s="46" t="s">
        <v>62</v>
      </c>
      <c r="D49" s="46" t="s">
        <v>71</v>
      </c>
      <c r="E49" s="46" t="s">
        <v>72</v>
      </c>
      <c r="F49" s="47">
        <v>21.25</v>
      </c>
      <c r="G49" s="66">
        <f t="shared" si="6"/>
        <v>0.00020097749780272482</v>
      </c>
      <c r="H49" s="111">
        <f t="shared" si="7"/>
        <v>3.6662481587176083</v>
      </c>
    </row>
    <row r="50" spans="1:8" s="1" customFormat="1" ht="12.75" outlineLevel="1">
      <c r="A50" s="106"/>
      <c r="B50" s="59" t="s">
        <v>241</v>
      </c>
      <c r="C50" s="46"/>
      <c r="D50" s="46"/>
      <c r="E50" s="46"/>
      <c r="F50" s="60">
        <f>SUBTOTAL(9,F38:F49)</f>
        <v>2473.94</v>
      </c>
      <c r="G50" s="69">
        <f>SUBTOTAL(9,G38:G49)</f>
        <v>0.023397942160662263</v>
      </c>
      <c r="H50" s="112">
        <f>SUBTOTAL(9,H38:H49)</f>
        <v>426.82719857778073</v>
      </c>
    </row>
    <row r="51" spans="1:8" s="1" customFormat="1" ht="12.75" outlineLevel="2">
      <c r="A51" s="106" t="s">
        <v>237</v>
      </c>
      <c r="B51" s="46" t="s">
        <v>79</v>
      </c>
      <c r="C51" s="46" t="s">
        <v>80</v>
      </c>
      <c r="D51" s="46">
        <v>805210</v>
      </c>
      <c r="E51" s="46" t="s">
        <v>82</v>
      </c>
      <c r="F51" s="47">
        <v>953.69</v>
      </c>
      <c r="G51" s="66">
        <f aca="true" t="shared" si="8" ref="G51:G81">F51/$F$86</f>
        <v>0.009019775523740265</v>
      </c>
      <c r="H51" s="111">
        <f aca="true" t="shared" si="9" ref="H51:H81">G51*$H$86</f>
        <v>164.5394920699951</v>
      </c>
    </row>
    <row r="52" spans="1:8" s="1" customFormat="1" ht="12.75" outlineLevel="2">
      <c r="A52" s="106" t="s">
        <v>237</v>
      </c>
      <c r="B52" s="46" t="s">
        <v>79</v>
      </c>
      <c r="C52" s="46" t="s">
        <v>80</v>
      </c>
      <c r="D52" s="46">
        <v>805210</v>
      </c>
      <c r="E52" s="46" t="s">
        <v>82</v>
      </c>
      <c r="F52" s="47">
        <v>3.3</v>
      </c>
      <c r="G52" s="66">
        <f t="shared" si="8"/>
        <v>3.121062318818785E-05</v>
      </c>
      <c r="H52" s="111">
        <f t="shared" si="9"/>
        <v>0.5693467728832049</v>
      </c>
    </row>
    <row r="53" spans="1:8" s="1" customFormat="1" ht="12.75" outlineLevel="2">
      <c r="A53" s="106" t="s">
        <v>237</v>
      </c>
      <c r="B53" s="46" t="s">
        <v>79</v>
      </c>
      <c r="C53" s="46" t="s">
        <v>80</v>
      </c>
      <c r="D53" s="46">
        <v>805220</v>
      </c>
      <c r="E53" s="46" t="s">
        <v>83</v>
      </c>
      <c r="F53" s="47">
        <v>1760.79</v>
      </c>
      <c r="G53" s="66">
        <f t="shared" si="8"/>
        <v>0.016653137334402816</v>
      </c>
      <c r="H53" s="111">
        <f t="shared" si="9"/>
        <v>303.7879103712178</v>
      </c>
    </row>
    <row r="54" spans="1:8" s="1" customFormat="1" ht="12.75" outlineLevel="2">
      <c r="A54" s="106" t="s">
        <v>237</v>
      </c>
      <c r="B54" s="46" t="s">
        <v>79</v>
      </c>
      <c r="C54" s="46" t="s">
        <v>80</v>
      </c>
      <c r="D54" s="46">
        <v>805220</v>
      </c>
      <c r="E54" s="46" t="s">
        <v>83</v>
      </c>
      <c r="F54" s="47">
        <v>9.79</v>
      </c>
      <c r="G54" s="66">
        <f t="shared" si="8"/>
        <v>9.259151545829063E-05</v>
      </c>
      <c r="H54" s="111">
        <f t="shared" si="9"/>
        <v>1.6890620928868416</v>
      </c>
    </row>
    <row r="55" spans="1:8" s="1" customFormat="1" ht="12.75" outlineLevel="2">
      <c r="A55" s="106" t="s">
        <v>237</v>
      </c>
      <c r="B55" s="46" t="s">
        <v>79</v>
      </c>
      <c r="C55" s="46" t="s">
        <v>80</v>
      </c>
      <c r="D55" s="46">
        <v>805110</v>
      </c>
      <c r="E55" s="46" t="s">
        <v>81</v>
      </c>
      <c r="F55" s="47">
        <v>43.53</v>
      </c>
      <c r="G55" s="66">
        <f t="shared" si="8"/>
        <v>0.00041169649314600523</v>
      </c>
      <c r="H55" s="111">
        <f t="shared" si="9"/>
        <v>7.510201522304823</v>
      </c>
    </row>
    <row r="56" spans="1:8" s="1" customFormat="1" ht="12.75" outlineLevel="2">
      <c r="A56" s="106" t="s">
        <v>237</v>
      </c>
      <c r="B56" s="46" t="s">
        <v>79</v>
      </c>
      <c r="C56" s="46" t="s">
        <v>80</v>
      </c>
      <c r="D56" s="46">
        <v>805230</v>
      </c>
      <c r="E56" s="46" t="s">
        <v>84</v>
      </c>
      <c r="F56" s="47">
        <v>536.64</v>
      </c>
      <c r="G56" s="66">
        <f t="shared" si="8"/>
        <v>0.005075414796275494</v>
      </c>
      <c r="H56" s="111">
        <f t="shared" si="9"/>
        <v>92.58613703031611</v>
      </c>
    </row>
    <row r="57" spans="1:8" s="1" customFormat="1" ht="12.75" outlineLevel="2">
      <c r="A57" s="106" t="s">
        <v>237</v>
      </c>
      <c r="B57" s="46" t="s">
        <v>79</v>
      </c>
      <c r="C57" s="46" t="s">
        <v>80</v>
      </c>
      <c r="D57" s="46">
        <v>805230</v>
      </c>
      <c r="E57" s="46" t="s">
        <v>84</v>
      </c>
      <c r="F57" s="47">
        <v>3.3</v>
      </c>
      <c r="G57" s="66">
        <f t="shared" si="8"/>
        <v>3.121062318818785E-05</v>
      </c>
      <c r="H57" s="111">
        <f t="shared" si="9"/>
        <v>0.5693467728832049</v>
      </c>
    </row>
    <row r="58" spans="1:8" s="1" customFormat="1" ht="12.75" outlineLevel="2">
      <c r="A58" s="106" t="s">
        <v>237</v>
      </c>
      <c r="B58" s="46" t="s">
        <v>79</v>
      </c>
      <c r="C58" s="46" t="s">
        <v>80</v>
      </c>
      <c r="D58" s="46">
        <v>805250</v>
      </c>
      <c r="E58" s="46" t="s">
        <v>85</v>
      </c>
      <c r="F58" s="47">
        <v>868.75</v>
      </c>
      <c r="G58" s="66">
        <f t="shared" si="8"/>
        <v>0.008216432998405515</v>
      </c>
      <c r="H58" s="111">
        <f t="shared" si="9"/>
        <v>149.88485119463164</v>
      </c>
    </row>
    <row r="59" spans="1:8" s="1" customFormat="1" ht="12.75" outlineLevel="2">
      <c r="A59" s="106" t="s">
        <v>237</v>
      </c>
      <c r="B59" s="46" t="s">
        <v>79</v>
      </c>
      <c r="C59" s="46" t="s">
        <v>80</v>
      </c>
      <c r="D59" s="46">
        <v>805250</v>
      </c>
      <c r="E59" s="46" t="s">
        <v>85</v>
      </c>
      <c r="F59" s="47">
        <v>3.3</v>
      </c>
      <c r="G59" s="66">
        <f t="shared" si="8"/>
        <v>3.121062318818785E-05</v>
      </c>
      <c r="H59" s="111">
        <f t="shared" si="9"/>
        <v>0.5693467728832049</v>
      </c>
    </row>
    <row r="60" spans="1:8" s="1" customFormat="1" ht="12.75" outlineLevel="2">
      <c r="A60" s="106" t="s">
        <v>237</v>
      </c>
      <c r="B60" s="46" t="s">
        <v>79</v>
      </c>
      <c r="C60" s="46" t="s">
        <v>80</v>
      </c>
      <c r="D60" s="46">
        <v>805260</v>
      </c>
      <c r="E60" s="46" t="s">
        <v>86</v>
      </c>
      <c r="F60" s="47">
        <v>940.04</v>
      </c>
      <c r="G60" s="66">
        <f t="shared" si="8"/>
        <v>0.008890677036916397</v>
      </c>
      <c r="H60" s="111">
        <f t="shared" si="9"/>
        <v>162.18446678216</v>
      </c>
    </row>
    <row r="61" spans="1:8" s="1" customFormat="1" ht="12.75" outlineLevel="2">
      <c r="A61" s="106" t="s">
        <v>237</v>
      </c>
      <c r="B61" s="46" t="s">
        <v>79</v>
      </c>
      <c r="C61" s="46" t="s">
        <v>80</v>
      </c>
      <c r="D61" s="46">
        <v>805260</v>
      </c>
      <c r="E61" s="46" t="s">
        <v>86</v>
      </c>
      <c r="F61" s="47">
        <v>8.54</v>
      </c>
      <c r="G61" s="66">
        <f t="shared" si="8"/>
        <v>8.076930970518916E-05</v>
      </c>
      <c r="H61" s="111">
        <f t="shared" si="9"/>
        <v>1.473400436491688</v>
      </c>
    </row>
    <row r="62" spans="1:8" s="1" customFormat="1" ht="12.75" outlineLevel="2">
      <c r="A62" s="106" t="s">
        <v>237</v>
      </c>
      <c r="B62" s="46" t="s">
        <v>79</v>
      </c>
      <c r="C62" s="46" t="s">
        <v>80</v>
      </c>
      <c r="D62" s="46">
        <v>805270</v>
      </c>
      <c r="E62" s="46" t="s">
        <v>87</v>
      </c>
      <c r="F62" s="47">
        <v>2877.2</v>
      </c>
      <c r="G62" s="66">
        <f t="shared" si="8"/>
        <v>0.027211880314258814</v>
      </c>
      <c r="H62" s="111">
        <f t="shared" si="9"/>
        <v>496.4013742241083</v>
      </c>
    </row>
    <row r="63" spans="1:8" s="1" customFormat="1" ht="12.75" outlineLevel="2">
      <c r="A63" s="106" t="s">
        <v>237</v>
      </c>
      <c r="B63" s="46" t="s">
        <v>79</v>
      </c>
      <c r="C63" s="46" t="s">
        <v>80</v>
      </c>
      <c r="D63" s="46">
        <v>805270</v>
      </c>
      <c r="E63" s="46" t="s">
        <v>87</v>
      </c>
      <c r="F63" s="47">
        <v>6.6</v>
      </c>
      <c r="G63" s="66">
        <f t="shared" si="8"/>
        <v>6.24212463763757E-05</v>
      </c>
      <c r="H63" s="111">
        <f t="shared" si="9"/>
        <v>1.1386935457664098</v>
      </c>
    </row>
    <row r="64" spans="1:8" s="1" customFormat="1" ht="12.75" outlineLevel="2">
      <c r="A64" s="106" t="s">
        <v>237</v>
      </c>
      <c r="B64" s="46" t="s">
        <v>79</v>
      </c>
      <c r="C64" s="46" t="s">
        <v>80</v>
      </c>
      <c r="D64" s="46">
        <v>805280</v>
      </c>
      <c r="E64" s="46" t="s">
        <v>88</v>
      </c>
      <c r="F64" s="47">
        <v>2058.33</v>
      </c>
      <c r="G64" s="66">
        <f t="shared" si="8"/>
        <v>0.01946720061422506</v>
      </c>
      <c r="H64" s="111">
        <f t="shared" si="9"/>
        <v>355.1222857662689</v>
      </c>
    </row>
    <row r="65" spans="1:8" s="1" customFormat="1" ht="12.75" outlineLevel="2">
      <c r="A65" s="106" t="s">
        <v>237</v>
      </c>
      <c r="B65" s="46" t="s">
        <v>79</v>
      </c>
      <c r="C65" s="46" t="s">
        <v>80</v>
      </c>
      <c r="D65" s="46">
        <v>805290</v>
      </c>
      <c r="E65" s="46" t="s">
        <v>89</v>
      </c>
      <c r="F65" s="47">
        <v>1475.1</v>
      </c>
      <c r="G65" s="66">
        <f t="shared" si="8"/>
        <v>0.01395114856511997</v>
      </c>
      <c r="H65" s="111">
        <f t="shared" si="9"/>
        <v>254.49800747879263</v>
      </c>
    </row>
    <row r="66" spans="1:8" s="1" customFormat="1" ht="12.75" outlineLevel="2">
      <c r="A66" s="106" t="s">
        <v>237</v>
      </c>
      <c r="B66" s="46" t="s">
        <v>79</v>
      </c>
      <c r="C66" s="46" t="s">
        <v>80</v>
      </c>
      <c r="D66" s="46">
        <v>805290</v>
      </c>
      <c r="E66" s="46" t="s">
        <v>89</v>
      </c>
      <c r="F66" s="47">
        <v>8.73</v>
      </c>
      <c r="G66" s="66">
        <f t="shared" si="8"/>
        <v>8.25662849796606E-05</v>
      </c>
      <c r="H66" s="111">
        <f t="shared" si="9"/>
        <v>1.5061810082637517</v>
      </c>
    </row>
    <row r="67" spans="1:8" s="1" customFormat="1" ht="12.75" outlineLevel="2">
      <c r="A67" s="106" t="s">
        <v>237</v>
      </c>
      <c r="B67" s="46" t="s">
        <v>79</v>
      </c>
      <c r="C67" s="46" t="s">
        <v>80</v>
      </c>
      <c r="D67" s="46">
        <v>805300</v>
      </c>
      <c r="E67" s="46" t="s">
        <v>90</v>
      </c>
      <c r="F67" s="47">
        <v>2115.81</v>
      </c>
      <c r="G67" s="66">
        <f t="shared" si="8"/>
        <v>0.02001083292357568</v>
      </c>
      <c r="H67" s="111">
        <f t="shared" si="9"/>
        <v>365.0392713739437</v>
      </c>
    </row>
    <row r="68" spans="1:8" s="1" customFormat="1" ht="12.75" outlineLevel="2">
      <c r="A68" s="106" t="s">
        <v>237</v>
      </c>
      <c r="B68" s="46" t="s">
        <v>79</v>
      </c>
      <c r="C68" s="46" t="s">
        <v>80</v>
      </c>
      <c r="D68" s="46">
        <v>805300</v>
      </c>
      <c r="E68" s="46" t="s">
        <v>90</v>
      </c>
      <c r="F68" s="47">
        <v>8.54</v>
      </c>
      <c r="G68" s="66">
        <f t="shared" si="8"/>
        <v>8.076930970518916E-05</v>
      </c>
      <c r="H68" s="111">
        <f t="shared" si="9"/>
        <v>1.473400436491688</v>
      </c>
    </row>
    <row r="69" spans="1:8" s="1" customFormat="1" ht="12.75" outlineLevel="2">
      <c r="A69" s="106" t="s">
        <v>237</v>
      </c>
      <c r="B69" s="46" t="s">
        <v>79</v>
      </c>
      <c r="C69" s="46" t="s">
        <v>80</v>
      </c>
      <c r="D69" s="46">
        <v>805310</v>
      </c>
      <c r="E69" s="46" t="s">
        <v>91</v>
      </c>
      <c r="F69" s="47">
        <v>2209.51</v>
      </c>
      <c r="G69" s="66">
        <f t="shared" si="8"/>
        <v>0.020897025466828166</v>
      </c>
      <c r="H69" s="111">
        <f t="shared" si="9"/>
        <v>381.20526913732436</v>
      </c>
    </row>
    <row r="70" spans="1:8" s="1" customFormat="1" ht="12.75" outlineLevel="2">
      <c r="A70" s="106" t="s">
        <v>237</v>
      </c>
      <c r="B70" s="46" t="s">
        <v>79</v>
      </c>
      <c r="C70" s="46" t="s">
        <v>80</v>
      </c>
      <c r="D70" s="46">
        <v>805310</v>
      </c>
      <c r="E70" s="46" t="s">
        <v>91</v>
      </c>
      <c r="F70" s="47">
        <v>14.6</v>
      </c>
      <c r="G70" s="66">
        <f t="shared" si="8"/>
        <v>0.00013808336319622505</v>
      </c>
      <c r="H70" s="111">
        <f t="shared" si="9"/>
        <v>2.5189281466953917</v>
      </c>
    </row>
    <row r="71" spans="1:8" s="1" customFormat="1" ht="12.75" outlineLevel="2">
      <c r="A71" s="106" t="s">
        <v>237</v>
      </c>
      <c r="B71" s="46" t="s">
        <v>79</v>
      </c>
      <c r="C71" s="46" t="s">
        <v>80</v>
      </c>
      <c r="D71" s="46">
        <v>805320</v>
      </c>
      <c r="E71" s="46" t="s">
        <v>92</v>
      </c>
      <c r="F71" s="47">
        <v>1511.84</v>
      </c>
      <c r="G71" s="66">
        <f t="shared" si="8"/>
        <v>0.014298626836615128</v>
      </c>
      <c r="H71" s="111">
        <f t="shared" si="9"/>
        <v>260.83673488355896</v>
      </c>
    </row>
    <row r="72" spans="1:8" s="1" customFormat="1" ht="12.75" outlineLevel="2">
      <c r="A72" s="106" t="s">
        <v>237</v>
      </c>
      <c r="B72" s="46" t="s">
        <v>79</v>
      </c>
      <c r="C72" s="46" t="s">
        <v>80</v>
      </c>
      <c r="D72" s="46">
        <v>805330</v>
      </c>
      <c r="E72" s="46" t="s">
        <v>93</v>
      </c>
      <c r="F72" s="47">
        <v>766.77</v>
      </c>
      <c r="G72" s="66">
        <f t="shared" si="8"/>
        <v>0.007251930164244485</v>
      </c>
      <c r="H72" s="111">
        <f t="shared" si="9"/>
        <v>132.29031061928944</v>
      </c>
    </row>
    <row r="73" spans="1:8" s="1" customFormat="1" ht="12.75" outlineLevel="2">
      <c r="A73" s="106" t="s">
        <v>237</v>
      </c>
      <c r="B73" s="46" t="s">
        <v>79</v>
      </c>
      <c r="C73" s="46" t="s">
        <v>80</v>
      </c>
      <c r="D73" s="46">
        <v>805330</v>
      </c>
      <c r="E73" s="46" t="s">
        <v>93</v>
      </c>
      <c r="F73" s="47">
        <v>3.3</v>
      </c>
      <c r="G73" s="66">
        <f t="shared" si="8"/>
        <v>3.121062318818785E-05</v>
      </c>
      <c r="H73" s="111">
        <f t="shared" si="9"/>
        <v>0.5693467728832049</v>
      </c>
    </row>
    <row r="74" spans="1:8" s="1" customFormat="1" ht="12.75" outlineLevel="2">
      <c r="A74" s="106" t="s">
        <v>237</v>
      </c>
      <c r="B74" s="46" t="s">
        <v>79</v>
      </c>
      <c r="C74" s="46" t="s">
        <v>80</v>
      </c>
      <c r="D74" s="46">
        <v>805330</v>
      </c>
      <c r="E74" s="46" t="s">
        <v>93</v>
      </c>
      <c r="F74" s="47">
        <v>48.83</v>
      </c>
      <c r="G74" s="66">
        <f t="shared" si="8"/>
        <v>0.0004618226455391554</v>
      </c>
      <c r="H74" s="111">
        <f t="shared" si="9"/>
        <v>8.424606945420273</v>
      </c>
    </row>
    <row r="75" spans="1:8" s="1" customFormat="1" ht="12.75" outlineLevel="2">
      <c r="A75" s="106" t="s">
        <v>237</v>
      </c>
      <c r="B75" s="46" t="s">
        <v>79</v>
      </c>
      <c r="C75" s="46" t="s">
        <v>80</v>
      </c>
      <c r="D75" s="46">
        <v>805350</v>
      </c>
      <c r="E75" s="46" t="s">
        <v>94</v>
      </c>
      <c r="F75" s="47">
        <v>1040.79</v>
      </c>
      <c r="G75" s="66">
        <f t="shared" si="8"/>
        <v>0.009843546820616375</v>
      </c>
      <c r="H75" s="111">
        <f t="shared" si="9"/>
        <v>179.56679628760938</v>
      </c>
    </row>
    <row r="76" spans="1:8" s="1" customFormat="1" ht="12.75" outlineLevel="2">
      <c r="A76" s="106" t="s">
        <v>237</v>
      </c>
      <c r="B76" s="46" t="s">
        <v>79</v>
      </c>
      <c r="C76" s="46" t="s">
        <v>80</v>
      </c>
      <c r="D76" s="46">
        <v>805350</v>
      </c>
      <c r="E76" s="46" t="s">
        <v>94</v>
      </c>
      <c r="F76" s="47">
        <v>12.29</v>
      </c>
      <c r="G76" s="66">
        <f t="shared" si="8"/>
        <v>0.00011623592696449354</v>
      </c>
      <c r="H76" s="111">
        <f t="shared" si="9"/>
        <v>2.120385405677148</v>
      </c>
    </row>
    <row r="77" spans="1:8" s="1" customFormat="1" ht="12.75" outlineLevel="2">
      <c r="A77" s="106" t="s">
        <v>237</v>
      </c>
      <c r="B77" s="46" t="s">
        <v>79</v>
      </c>
      <c r="C77" s="46" t="s">
        <v>80</v>
      </c>
      <c r="D77" s="46">
        <v>805370</v>
      </c>
      <c r="E77" s="46" t="s">
        <v>96</v>
      </c>
      <c r="F77" s="47">
        <v>756.66</v>
      </c>
      <c r="G77" s="66">
        <f t="shared" si="8"/>
        <v>0.0071563121641134006</v>
      </c>
      <c r="H77" s="111">
        <f t="shared" si="9"/>
        <v>130.54603914236543</v>
      </c>
    </row>
    <row r="78" spans="1:8" s="1" customFormat="1" ht="12.75" outlineLevel="2">
      <c r="A78" s="106" t="s">
        <v>237</v>
      </c>
      <c r="B78" s="46" t="s">
        <v>79</v>
      </c>
      <c r="C78" s="46" t="s">
        <v>80</v>
      </c>
      <c r="D78" s="46">
        <v>805360</v>
      </c>
      <c r="E78" s="46" t="s">
        <v>95</v>
      </c>
      <c r="F78" s="47">
        <v>1953.88</v>
      </c>
      <c r="G78" s="66">
        <f t="shared" si="8"/>
        <v>0.018479337101495904</v>
      </c>
      <c r="H78" s="111">
        <f t="shared" si="9"/>
        <v>337.10159775788986</v>
      </c>
    </row>
    <row r="79" spans="1:8" s="1" customFormat="1" ht="12.75" outlineLevel="2">
      <c r="A79" s="106" t="s">
        <v>237</v>
      </c>
      <c r="B79" s="46" t="s">
        <v>79</v>
      </c>
      <c r="C79" s="46" t="s">
        <v>80</v>
      </c>
      <c r="D79" s="46">
        <v>805360</v>
      </c>
      <c r="E79" s="46" t="s">
        <v>95</v>
      </c>
      <c r="F79" s="47">
        <v>18.82</v>
      </c>
      <c r="G79" s="66">
        <f t="shared" si="8"/>
        <v>0.00017799512981869558</v>
      </c>
      <c r="H79" s="111">
        <f t="shared" si="9"/>
        <v>3.24700189868543</v>
      </c>
    </row>
    <row r="80" spans="1:8" s="1" customFormat="1" ht="12.75" outlineLevel="2">
      <c r="A80" s="106" t="s">
        <v>237</v>
      </c>
      <c r="B80" s="46" t="s">
        <v>79</v>
      </c>
      <c r="C80" s="46" t="s">
        <v>80</v>
      </c>
      <c r="D80" s="46">
        <v>805380</v>
      </c>
      <c r="E80" s="46" t="s">
        <v>97</v>
      </c>
      <c r="F80" s="47">
        <v>1994.8</v>
      </c>
      <c r="G80" s="66">
        <f t="shared" si="8"/>
        <v>0.018866348829029433</v>
      </c>
      <c r="H80" s="111">
        <f t="shared" si="9"/>
        <v>344.16149774164165</v>
      </c>
    </row>
    <row r="81" spans="1:8" s="1" customFormat="1" ht="12.75" outlineLevel="2">
      <c r="A81" s="106" t="s">
        <v>237</v>
      </c>
      <c r="B81" s="46" t="s">
        <v>79</v>
      </c>
      <c r="C81" s="46" t="s">
        <v>80</v>
      </c>
      <c r="D81" s="46">
        <v>805380</v>
      </c>
      <c r="E81" s="46" t="s">
        <v>97</v>
      </c>
      <c r="F81" s="47">
        <v>6.6</v>
      </c>
      <c r="G81" s="66">
        <f t="shared" si="8"/>
        <v>6.24212463763757E-05</v>
      </c>
      <c r="H81" s="111">
        <f t="shared" si="9"/>
        <v>1.1386935457664098</v>
      </c>
    </row>
    <row r="82" spans="1:8" s="1" customFormat="1" ht="12.75" outlineLevel="1">
      <c r="A82" s="106"/>
      <c r="B82" s="59" t="s">
        <v>242</v>
      </c>
      <c r="C82" s="46"/>
      <c r="D82" s="46"/>
      <c r="E82" s="46"/>
      <c r="F82" s="60">
        <f>SUBTOTAL(9,F51:F81)</f>
        <v>24020.670000000002</v>
      </c>
      <c r="G82" s="69">
        <f>SUBTOTAL(9,G51:G81)</f>
        <v>0.2271818424538813</v>
      </c>
      <c r="H82" s="112">
        <f>SUBTOTAL(9,H51:H81)</f>
        <v>4144.269983937097</v>
      </c>
    </row>
    <row r="83" spans="1:8" s="1" customFormat="1" ht="12.75" outlineLevel="2">
      <c r="A83" s="106" t="s">
        <v>237</v>
      </c>
      <c r="B83" s="46" t="s">
        <v>98</v>
      </c>
      <c r="C83" s="46" t="s">
        <v>99</v>
      </c>
      <c r="D83" s="46">
        <v>806110</v>
      </c>
      <c r="E83" s="46" t="s">
        <v>100</v>
      </c>
      <c r="F83" s="47">
        <v>971.8</v>
      </c>
      <c r="G83" s="66">
        <f>F83/$F$86</f>
        <v>0.009191055640691198</v>
      </c>
      <c r="H83" s="111">
        <f>G83*$H$86</f>
        <v>167.66399814784805</v>
      </c>
    </row>
    <row r="84" spans="1:8" s="1" customFormat="1" ht="12.75" outlineLevel="2">
      <c r="A84" s="109" t="s">
        <v>237</v>
      </c>
      <c r="B84" s="49" t="s">
        <v>98</v>
      </c>
      <c r="C84" s="49" t="s">
        <v>99</v>
      </c>
      <c r="D84" s="49">
        <v>806110</v>
      </c>
      <c r="E84" s="49" t="s">
        <v>100</v>
      </c>
      <c r="F84" s="47">
        <v>829.74</v>
      </c>
      <c r="G84" s="136">
        <f>F84/$F$86</f>
        <v>0.007847485601262725</v>
      </c>
      <c r="H84" s="111">
        <f>G84*$H$86</f>
        <v>143.15448222185168</v>
      </c>
    </row>
    <row r="85" spans="1:8" s="1" customFormat="1" ht="13.5" outlineLevel="1" thickBot="1">
      <c r="A85" s="106"/>
      <c r="B85" s="59" t="s">
        <v>243</v>
      </c>
      <c r="C85" s="46"/>
      <c r="D85" s="46"/>
      <c r="E85" s="46"/>
      <c r="F85" s="135">
        <f>SUBTOTAL(9,F83:F84)</f>
        <v>1801.54</v>
      </c>
      <c r="G85" s="69">
        <f>SUBTOTAL(9,G83:G84)</f>
        <v>0.017038541241953923</v>
      </c>
      <c r="H85" s="112">
        <f>SUBTOTAL(9,H83:H84)</f>
        <v>310.8184803696997</v>
      </c>
    </row>
    <row r="86" spans="1:8" ht="15.75" thickBot="1">
      <c r="A86" s="172" t="s">
        <v>686</v>
      </c>
      <c r="B86" s="173"/>
      <c r="C86" s="173"/>
      <c r="D86" s="173"/>
      <c r="E86" s="174"/>
      <c r="F86" s="137">
        <f>SUM(F85,F82,F50,F37,F25,F12)</f>
        <v>105733.23000000001</v>
      </c>
      <c r="G86" s="133">
        <f>SUM(G85,G82,G50,G37,G25,G12)</f>
        <v>0.9999999999999999</v>
      </c>
      <c r="H86" s="137">
        <f>Summary!D15</f>
        <v>18242.082814247784</v>
      </c>
    </row>
  </sheetData>
  <mergeCells count="3">
    <mergeCell ref="A4:F4"/>
    <mergeCell ref="A86:E86"/>
    <mergeCell ref="A1:E1"/>
  </mergeCells>
  <printOptions/>
  <pageMargins left="0.25" right="0.25" top="0.25" bottom="0.4" header="0.5" footer="0.15"/>
  <pageSetup horizontalDpi="600" verticalDpi="600" orientation="landscape" r:id="rId1"/>
  <headerFooter alignWithMargins="0">
    <oddFooter>&amp;R&amp;10&amp;P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2" sqref="A2:IV2"/>
    </sheetView>
  </sheetViews>
  <sheetFormatPr defaultColWidth="8.88671875" defaultRowHeight="15" outlineLevelRow="2"/>
  <cols>
    <col min="1" max="1" width="5.10546875" style="0" bestFit="1" customWidth="1"/>
    <col min="2" max="2" width="9.10546875" style="0" bestFit="1" customWidth="1"/>
    <col min="3" max="3" width="13.77734375" style="0" bestFit="1" customWidth="1"/>
    <col min="4" max="4" width="9.4453125" style="134" bestFit="1" customWidth="1"/>
    <col min="5" max="5" width="24.77734375" style="79" bestFit="1" customWidth="1"/>
    <col min="6" max="6" width="11.88671875" style="79" bestFit="1" customWidth="1"/>
    <col min="7" max="7" width="7.88671875" style="79" bestFit="1" customWidth="1"/>
    <col min="8" max="8" width="9.5546875" style="79" bestFit="1" customWidth="1"/>
  </cols>
  <sheetData>
    <row r="1" spans="1:5" s="1" customFormat="1" ht="12.75">
      <c r="A1" s="171" t="s">
        <v>522</v>
      </c>
      <c r="B1" s="171"/>
      <c r="C1" s="171"/>
      <c r="D1" s="171"/>
      <c r="E1" s="171"/>
    </row>
    <row r="2" s="1" customFormat="1" ht="13.5" thickBot="1"/>
    <row r="3" spans="1:8" s="64" customFormat="1" ht="26.25" thickBot="1">
      <c r="A3" s="41" t="s">
        <v>695</v>
      </c>
      <c r="B3" s="42" t="s">
        <v>265</v>
      </c>
      <c r="C3" s="41" t="s">
        <v>763</v>
      </c>
      <c r="D3" s="43" t="s">
        <v>764</v>
      </c>
      <c r="E3" s="43" t="s">
        <v>765</v>
      </c>
      <c r="F3" s="54" t="s">
        <v>680</v>
      </c>
      <c r="G3" s="93" t="s">
        <v>523</v>
      </c>
      <c r="H3" s="44" t="s">
        <v>524</v>
      </c>
    </row>
    <row r="4" spans="1:8" s="64" customFormat="1" ht="15.75" customHeight="1" outlineLevel="1" thickBot="1">
      <c r="A4" s="175" t="s">
        <v>244</v>
      </c>
      <c r="B4" s="176"/>
      <c r="C4" s="176"/>
      <c r="D4" s="176"/>
      <c r="E4" s="176"/>
      <c r="F4" s="177"/>
      <c r="G4" s="65">
        <f>Summary!C16</f>
        <v>0.06567642025472023</v>
      </c>
      <c r="H4" s="129">
        <f>SUM(H7,H9,H37,H54,H65)</f>
        <v>69941.70969174278</v>
      </c>
    </row>
    <row r="5" spans="1:8" s="1" customFormat="1" ht="12.75" outlineLevel="2">
      <c r="A5" s="106" t="s">
        <v>245</v>
      </c>
      <c r="B5" s="46" t="s">
        <v>140</v>
      </c>
      <c r="C5" s="46" t="s">
        <v>141</v>
      </c>
      <c r="D5" s="46">
        <v>600000</v>
      </c>
      <c r="E5" s="46" t="s">
        <v>142</v>
      </c>
      <c r="F5" s="47">
        <v>199.94</v>
      </c>
      <c r="G5" s="66">
        <f>F5/$F$66</f>
        <v>0.000493203746602009</v>
      </c>
      <c r="H5" s="111">
        <f>G5*$H$66</f>
        <v>34.495513263717584</v>
      </c>
    </row>
    <row r="6" spans="1:8" s="1" customFormat="1" ht="12.75" outlineLevel="2">
      <c r="A6" s="106" t="s">
        <v>245</v>
      </c>
      <c r="B6" s="46" t="s">
        <v>140</v>
      </c>
      <c r="C6" s="46" t="s">
        <v>141</v>
      </c>
      <c r="D6" s="46">
        <v>600001</v>
      </c>
      <c r="E6" s="46" t="s">
        <v>143</v>
      </c>
      <c r="F6" s="47">
        <v>7884.01</v>
      </c>
      <c r="G6" s="66">
        <f>F6/$F$66</f>
        <v>0.01944795073645946</v>
      </c>
      <c r="H6" s="111">
        <f>G6*$H$66</f>
        <v>1360.2229245087628</v>
      </c>
    </row>
    <row r="7" spans="1:8" s="1" customFormat="1" ht="12.75" outlineLevel="1">
      <c r="A7" s="106"/>
      <c r="B7" s="58" t="s">
        <v>246</v>
      </c>
      <c r="C7" s="46"/>
      <c r="D7" s="46"/>
      <c r="E7" s="46"/>
      <c r="F7" s="60">
        <f>SUBTOTAL(9,F5:F6)</f>
        <v>8083.95</v>
      </c>
      <c r="G7" s="69">
        <f>SUBTOTAL(9,G5:G6)</f>
        <v>0.019941154483061472</v>
      </c>
      <c r="H7" s="112">
        <f>SUBTOTAL(9,H5:H6)</f>
        <v>1394.7184377724805</v>
      </c>
    </row>
    <row r="8" spans="1:8" s="1" customFormat="1" ht="12.75" outlineLevel="2">
      <c r="A8" s="106" t="s">
        <v>245</v>
      </c>
      <c r="B8" s="46" t="s">
        <v>144</v>
      </c>
      <c r="C8" s="46" t="s">
        <v>145</v>
      </c>
      <c r="D8" s="46">
        <v>601080</v>
      </c>
      <c r="E8" s="46" t="s">
        <v>146</v>
      </c>
      <c r="F8" s="47">
        <v>70.87</v>
      </c>
      <c r="G8" s="66">
        <f>F8/$F$66</f>
        <v>0.0001748191933664318</v>
      </c>
      <c r="H8" s="111">
        <f>G8*$H$66</f>
        <v>12.227153270979619</v>
      </c>
    </row>
    <row r="9" spans="1:8" s="1" customFormat="1" ht="12.75" outlineLevel="1">
      <c r="A9" s="106"/>
      <c r="B9" s="59" t="s">
        <v>247</v>
      </c>
      <c r="C9" s="46"/>
      <c r="D9" s="46"/>
      <c r="E9" s="46"/>
      <c r="F9" s="60">
        <f>SUBTOTAL(9,F8:F8)</f>
        <v>70.87</v>
      </c>
      <c r="G9" s="69">
        <f>SUBTOTAL(9,G8:G8)</f>
        <v>0.0001748191933664318</v>
      </c>
      <c r="H9" s="112">
        <f>SUBTOTAL(9,H8:H8)</f>
        <v>12.227153270979619</v>
      </c>
    </row>
    <row r="10" spans="1:8" s="1" customFormat="1" ht="12.75" outlineLevel="2">
      <c r="A10" s="106" t="s">
        <v>245</v>
      </c>
      <c r="B10" s="46" t="s">
        <v>147</v>
      </c>
      <c r="C10" s="46" t="s">
        <v>148</v>
      </c>
      <c r="D10" s="46" t="s">
        <v>167</v>
      </c>
      <c r="E10" s="46" t="s">
        <v>168</v>
      </c>
      <c r="F10" s="47">
        <v>650.88</v>
      </c>
      <c r="G10" s="66">
        <f aca="true" t="shared" si="0" ref="G10:G36">F10/$F$66</f>
        <v>0.0016055639421242152</v>
      </c>
      <c r="H10" s="111">
        <f aca="true" t="shared" si="1" ref="H10:H36">G10*$H$66</f>
        <v>112.29588713158198</v>
      </c>
    </row>
    <row r="11" spans="1:8" s="1" customFormat="1" ht="12.75" outlineLevel="2">
      <c r="A11" s="106" t="s">
        <v>245</v>
      </c>
      <c r="B11" s="46" t="s">
        <v>147</v>
      </c>
      <c r="C11" s="46" t="s">
        <v>148</v>
      </c>
      <c r="D11" s="46">
        <v>1824</v>
      </c>
      <c r="E11" s="46" t="s">
        <v>149</v>
      </c>
      <c r="F11" s="47">
        <v>5247.78</v>
      </c>
      <c r="G11" s="66">
        <f t="shared" si="0"/>
        <v>0.012945007288902122</v>
      </c>
      <c r="H11" s="111">
        <f t="shared" si="1"/>
        <v>905.3959417578866</v>
      </c>
    </row>
    <row r="12" spans="1:8" s="1" customFormat="1" ht="12.75" outlineLevel="2">
      <c r="A12" s="106" t="s">
        <v>245</v>
      </c>
      <c r="B12" s="46" t="s">
        <v>147</v>
      </c>
      <c r="C12" s="46" t="s">
        <v>148</v>
      </c>
      <c r="D12" s="46" t="s">
        <v>171</v>
      </c>
      <c r="E12" s="46" t="s">
        <v>172</v>
      </c>
      <c r="F12" s="47">
        <v>46.47</v>
      </c>
      <c r="G12" s="66">
        <f t="shared" si="0"/>
        <v>0.00011463027960685883</v>
      </c>
      <c r="H12" s="111">
        <f t="shared" si="1"/>
        <v>8.017437738146224</v>
      </c>
    </row>
    <row r="13" spans="1:8" s="1" customFormat="1" ht="12.75" outlineLevel="2">
      <c r="A13" s="106" t="s">
        <v>245</v>
      </c>
      <c r="B13" s="46" t="s">
        <v>147</v>
      </c>
      <c r="C13" s="46" t="s">
        <v>148</v>
      </c>
      <c r="D13" s="46">
        <v>601774</v>
      </c>
      <c r="E13" s="46" t="s">
        <v>162</v>
      </c>
      <c r="F13" s="47">
        <v>1216.37</v>
      </c>
      <c r="G13" s="66">
        <f t="shared" si="0"/>
        <v>0.003000491353677531</v>
      </c>
      <c r="H13" s="111">
        <f t="shared" si="1"/>
        <v>209.85949519149818</v>
      </c>
    </row>
    <row r="14" spans="1:8" s="1" customFormat="1" ht="12.75" outlineLevel="2">
      <c r="A14" s="106" t="s">
        <v>245</v>
      </c>
      <c r="B14" s="46" t="s">
        <v>147</v>
      </c>
      <c r="C14" s="46" t="s">
        <v>148</v>
      </c>
      <c r="D14" s="46">
        <v>601776</v>
      </c>
      <c r="E14" s="46" t="s">
        <v>164</v>
      </c>
      <c r="F14" s="47">
        <v>420.88</v>
      </c>
      <c r="G14" s="66">
        <f t="shared" si="0"/>
        <v>0.0010382094271774208</v>
      </c>
      <c r="H14" s="111">
        <f t="shared" si="1"/>
        <v>72.61414235487374</v>
      </c>
    </row>
    <row r="15" spans="1:8" s="1" customFormat="1" ht="12.75" outlineLevel="2">
      <c r="A15" s="106" t="s">
        <v>245</v>
      </c>
      <c r="B15" s="46" t="s">
        <v>147</v>
      </c>
      <c r="C15" s="46" t="s">
        <v>148</v>
      </c>
      <c r="D15" s="46">
        <v>601776</v>
      </c>
      <c r="E15" s="46" t="s">
        <v>164</v>
      </c>
      <c r="F15" s="47">
        <v>31.05</v>
      </c>
      <c r="G15" s="66">
        <f t="shared" si="0"/>
        <v>7.659285951781723E-05</v>
      </c>
      <c r="H15" s="111">
        <f t="shared" si="1"/>
        <v>5.357035544855611</v>
      </c>
    </row>
    <row r="16" spans="1:8" s="1" customFormat="1" ht="12.75" outlineLevel="2">
      <c r="A16" s="106" t="s">
        <v>245</v>
      </c>
      <c r="B16" s="46" t="s">
        <v>147</v>
      </c>
      <c r="C16" s="46" t="s">
        <v>148</v>
      </c>
      <c r="D16" s="46">
        <v>601775</v>
      </c>
      <c r="E16" s="46" t="s">
        <v>163</v>
      </c>
      <c r="F16" s="47">
        <v>71.1</v>
      </c>
      <c r="G16" s="66">
        <f t="shared" si="0"/>
        <v>0.0001753865478813786</v>
      </c>
      <c r="H16" s="111">
        <f t="shared" si="1"/>
        <v>12.266835015756326</v>
      </c>
    </row>
    <row r="17" spans="1:8" s="1" customFormat="1" ht="12.75" outlineLevel="2">
      <c r="A17" s="106" t="s">
        <v>245</v>
      </c>
      <c r="B17" s="46" t="s">
        <v>147</v>
      </c>
      <c r="C17" s="46" t="s">
        <v>148</v>
      </c>
      <c r="D17" s="46">
        <v>601775</v>
      </c>
      <c r="E17" s="46" t="s">
        <v>163</v>
      </c>
      <c r="F17" s="47">
        <v>21.4</v>
      </c>
      <c r="G17" s="66">
        <f t="shared" si="0"/>
        <v>5.278863747765825E-05</v>
      </c>
      <c r="H17" s="111">
        <f t="shared" si="1"/>
        <v>3.6921275574850263</v>
      </c>
    </row>
    <row r="18" spans="1:8" s="1" customFormat="1" ht="12.75" outlineLevel="2">
      <c r="A18" s="106" t="s">
        <v>245</v>
      </c>
      <c r="B18" s="46" t="s">
        <v>147</v>
      </c>
      <c r="C18" s="46" t="s">
        <v>148</v>
      </c>
      <c r="D18" s="46">
        <v>601773</v>
      </c>
      <c r="E18" s="46" t="s">
        <v>161</v>
      </c>
      <c r="F18" s="47">
        <v>8757.07</v>
      </c>
      <c r="G18" s="66">
        <f t="shared" si="0"/>
        <v>0.021601579140022278</v>
      </c>
      <c r="H18" s="111">
        <f t="shared" si="1"/>
        <v>1510.851377094645</v>
      </c>
    </row>
    <row r="19" spans="1:8" s="1" customFormat="1" ht="12.75" outlineLevel="2">
      <c r="A19" s="106" t="s">
        <v>245</v>
      </c>
      <c r="B19" s="46" t="s">
        <v>147</v>
      </c>
      <c r="C19" s="46" t="s">
        <v>148</v>
      </c>
      <c r="D19" s="46">
        <v>601015</v>
      </c>
      <c r="E19" s="46" t="s">
        <v>151</v>
      </c>
      <c r="F19" s="47">
        <v>252.24</v>
      </c>
      <c r="G19" s="66">
        <f t="shared" si="0"/>
        <v>0.0006222152297833887</v>
      </c>
      <c r="H19" s="111">
        <f t="shared" si="1"/>
        <v>43.5187969672908</v>
      </c>
    </row>
    <row r="20" spans="1:8" s="1" customFormat="1" ht="12.75" outlineLevel="2">
      <c r="A20" s="106" t="s">
        <v>245</v>
      </c>
      <c r="B20" s="46" t="s">
        <v>147</v>
      </c>
      <c r="C20" s="46" t="s">
        <v>148</v>
      </c>
      <c r="D20" s="46">
        <v>601203</v>
      </c>
      <c r="E20" s="46" t="s">
        <v>153</v>
      </c>
      <c r="F20" s="47">
        <v>156.92</v>
      </c>
      <c r="G20" s="66">
        <f t="shared" si="0"/>
        <v>0.000387083784719352</v>
      </c>
      <c r="H20" s="111">
        <f t="shared" si="1"/>
        <v>27.07330169722198</v>
      </c>
    </row>
    <row r="21" spans="1:8" s="1" customFormat="1" ht="12.75" outlineLevel="2">
      <c r="A21" s="106" t="s">
        <v>245</v>
      </c>
      <c r="B21" s="46" t="s">
        <v>147</v>
      </c>
      <c r="C21" s="46" t="s">
        <v>148</v>
      </c>
      <c r="D21" s="46">
        <v>601030</v>
      </c>
      <c r="E21" s="46" t="s">
        <v>152</v>
      </c>
      <c r="F21" s="47">
        <v>90.85</v>
      </c>
      <c r="G21" s="66">
        <f t="shared" si="0"/>
        <v>0.00022410503340398376</v>
      </c>
      <c r="H21" s="111">
        <f t="shared" si="1"/>
        <v>15.67428918679975</v>
      </c>
    </row>
    <row r="22" spans="1:8" s="1" customFormat="1" ht="12.75" outlineLevel="2">
      <c r="A22" s="106" t="s">
        <v>245</v>
      </c>
      <c r="B22" s="46" t="s">
        <v>147</v>
      </c>
      <c r="C22" s="46" t="s">
        <v>148</v>
      </c>
      <c r="D22" s="46">
        <v>603000</v>
      </c>
      <c r="E22" s="46" t="s">
        <v>165</v>
      </c>
      <c r="F22" s="47">
        <v>83.62</v>
      </c>
      <c r="G22" s="66">
        <f t="shared" si="0"/>
        <v>0.00020627036756456932</v>
      </c>
      <c r="H22" s="111">
        <f t="shared" si="1"/>
        <v>14.426902166210184</v>
      </c>
    </row>
    <row r="23" spans="1:8" s="1" customFormat="1" ht="12.75" outlineLevel="2">
      <c r="A23" s="106" t="s">
        <v>245</v>
      </c>
      <c r="B23" s="46" t="s">
        <v>147</v>
      </c>
      <c r="C23" s="46" t="s">
        <v>148</v>
      </c>
      <c r="D23" s="46">
        <v>601295</v>
      </c>
      <c r="E23" s="46" t="s">
        <v>157</v>
      </c>
      <c r="F23" s="47">
        <v>4.99</v>
      </c>
      <c r="G23" s="66">
        <f t="shared" si="0"/>
        <v>1.23091262155848E-05</v>
      </c>
      <c r="H23" s="111">
        <f t="shared" si="1"/>
        <v>0.8609213323294526</v>
      </c>
    </row>
    <row r="24" spans="1:8" s="1" customFormat="1" ht="12.75" outlineLevel="2">
      <c r="A24" s="106" t="s">
        <v>245</v>
      </c>
      <c r="B24" s="46" t="s">
        <v>147</v>
      </c>
      <c r="C24" s="46" t="s">
        <v>148</v>
      </c>
      <c r="D24" s="46">
        <v>36400</v>
      </c>
      <c r="E24" s="46" t="s">
        <v>150</v>
      </c>
      <c r="F24" s="47">
        <v>312562.88</v>
      </c>
      <c r="G24" s="66">
        <f t="shared" si="0"/>
        <v>0.7710172224903178</v>
      </c>
      <c r="H24" s="111">
        <f t="shared" si="1"/>
        <v>53926.26274275166</v>
      </c>
    </row>
    <row r="25" spans="1:8" s="1" customFormat="1" ht="12.75" outlineLevel="2">
      <c r="A25" s="106" t="s">
        <v>245</v>
      </c>
      <c r="B25" s="46" t="s">
        <v>147</v>
      </c>
      <c r="C25" s="46" t="s">
        <v>148</v>
      </c>
      <c r="D25" s="46">
        <v>601350</v>
      </c>
      <c r="E25" s="46" t="s">
        <v>150</v>
      </c>
      <c r="F25" s="47">
        <v>3363.76</v>
      </c>
      <c r="G25" s="66">
        <f t="shared" si="0"/>
        <v>0.008297584448684473</v>
      </c>
      <c r="H25" s="111">
        <f t="shared" si="1"/>
        <v>580.347242652609</v>
      </c>
    </row>
    <row r="26" spans="1:8" s="1" customFormat="1" ht="12.75" outlineLevel="2">
      <c r="A26" s="106" t="s">
        <v>245</v>
      </c>
      <c r="B26" s="46" t="s">
        <v>147</v>
      </c>
      <c r="C26" s="46" t="s">
        <v>148</v>
      </c>
      <c r="D26" s="46">
        <v>601390</v>
      </c>
      <c r="E26" s="46" t="s">
        <v>150</v>
      </c>
      <c r="F26" s="47">
        <v>1370.61</v>
      </c>
      <c r="G26" s="66">
        <f t="shared" si="0"/>
        <v>0.0033809642249183727</v>
      </c>
      <c r="H26" s="111">
        <f t="shared" si="1"/>
        <v>236.47041829740897</v>
      </c>
    </row>
    <row r="27" spans="1:8" s="1" customFormat="1" ht="12.75" outlineLevel="2">
      <c r="A27" s="106" t="s">
        <v>245</v>
      </c>
      <c r="B27" s="46" t="s">
        <v>147</v>
      </c>
      <c r="C27" s="46" t="s">
        <v>148</v>
      </c>
      <c r="D27" s="46">
        <v>36400</v>
      </c>
      <c r="E27" s="46" t="s">
        <v>150</v>
      </c>
      <c r="F27" s="47">
        <v>369.59</v>
      </c>
      <c r="G27" s="66">
        <f t="shared" si="0"/>
        <v>0.0009116893703442857</v>
      </c>
      <c r="H27" s="111">
        <f t="shared" si="1"/>
        <v>63.7651132696678</v>
      </c>
    </row>
    <row r="28" spans="1:8" s="1" customFormat="1" ht="12.75" outlineLevel="2">
      <c r="A28" s="106" t="s">
        <v>245</v>
      </c>
      <c r="B28" s="46" t="s">
        <v>147</v>
      </c>
      <c r="C28" s="46" t="s">
        <v>148</v>
      </c>
      <c r="D28" s="46">
        <v>601350</v>
      </c>
      <c r="E28" s="46" t="s">
        <v>150</v>
      </c>
      <c r="F28" s="47">
        <v>26.2</v>
      </c>
      <c r="G28" s="66">
        <f t="shared" si="0"/>
        <v>6.462907952872179E-05</v>
      </c>
      <c r="H28" s="111">
        <f t="shared" si="1"/>
        <v>4.520268318042416</v>
      </c>
    </row>
    <row r="29" spans="1:8" s="1" customFormat="1" ht="12.75" outlineLevel="2">
      <c r="A29" s="106" t="s">
        <v>245</v>
      </c>
      <c r="B29" s="46" t="s">
        <v>147</v>
      </c>
      <c r="C29" s="46" t="s">
        <v>148</v>
      </c>
      <c r="D29" s="46">
        <v>601380</v>
      </c>
      <c r="E29" s="46" t="s">
        <v>158</v>
      </c>
      <c r="F29" s="47">
        <v>556.98</v>
      </c>
      <c r="G29" s="66">
        <f t="shared" si="0"/>
        <v>0.0013739352945002848</v>
      </c>
      <c r="H29" s="111">
        <f t="shared" si="1"/>
        <v>96.09538350317804</v>
      </c>
    </row>
    <row r="30" spans="1:8" s="1" customFormat="1" ht="12.75" outlineLevel="2">
      <c r="A30" s="106" t="s">
        <v>245</v>
      </c>
      <c r="B30" s="46" t="s">
        <v>147</v>
      </c>
      <c r="C30" s="46" t="s">
        <v>148</v>
      </c>
      <c r="D30" s="46">
        <v>601290</v>
      </c>
      <c r="E30" s="46" t="s">
        <v>156</v>
      </c>
      <c r="F30" s="47">
        <v>16.99</v>
      </c>
      <c r="G30" s="66">
        <f t="shared" si="0"/>
        <v>4.191023134324363E-05</v>
      </c>
      <c r="H30" s="111">
        <f t="shared" si="1"/>
        <v>2.9312732337229255</v>
      </c>
    </row>
    <row r="31" spans="1:8" s="1" customFormat="1" ht="12.75" outlineLevel="2">
      <c r="A31" s="106" t="s">
        <v>245</v>
      </c>
      <c r="B31" s="46" t="s">
        <v>147</v>
      </c>
      <c r="C31" s="46" t="s">
        <v>148</v>
      </c>
      <c r="D31" s="46">
        <v>604002</v>
      </c>
      <c r="E31" s="46" t="s">
        <v>166</v>
      </c>
      <c r="F31" s="47">
        <v>1110.69</v>
      </c>
      <c r="G31" s="66">
        <f t="shared" si="0"/>
        <v>0.0027398042878532826</v>
      </c>
      <c r="H31" s="111">
        <f t="shared" si="1"/>
        <v>191.62659611322638</v>
      </c>
    </row>
    <row r="32" spans="1:8" s="1" customFormat="1" ht="12.75" outlineLevel="2">
      <c r="A32" s="106" t="s">
        <v>245</v>
      </c>
      <c r="B32" s="46" t="s">
        <v>147</v>
      </c>
      <c r="C32" s="46" t="s">
        <v>148</v>
      </c>
      <c r="D32" s="46">
        <v>601752</v>
      </c>
      <c r="E32" s="46" t="s">
        <v>160</v>
      </c>
      <c r="F32" s="47">
        <v>36.44</v>
      </c>
      <c r="G32" s="66">
        <f t="shared" si="0"/>
        <v>8.988868923765732E-05</v>
      </c>
      <c r="H32" s="111">
        <f t="shared" si="1"/>
        <v>6.286968607231512</v>
      </c>
    </row>
    <row r="33" spans="1:8" s="1" customFormat="1" ht="12.75" outlineLevel="2">
      <c r="A33" s="106" t="s">
        <v>245</v>
      </c>
      <c r="B33" s="46" t="s">
        <v>147</v>
      </c>
      <c r="C33" s="46" t="s">
        <v>148</v>
      </c>
      <c r="D33" s="46">
        <v>601217</v>
      </c>
      <c r="E33" s="46" t="s">
        <v>155</v>
      </c>
      <c r="F33" s="47">
        <v>99.96</v>
      </c>
      <c r="G33" s="66">
        <f t="shared" si="0"/>
        <v>0.0002465772057133981</v>
      </c>
      <c r="H33" s="111">
        <f t="shared" si="1"/>
        <v>17.24603133860763</v>
      </c>
    </row>
    <row r="34" spans="1:8" s="1" customFormat="1" ht="12.75" outlineLevel="2">
      <c r="A34" s="106" t="s">
        <v>245</v>
      </c>
      <c r="B34" s="46" t="s">
        <v>147</v>
      </c>
      <c r="C34" s="46" t="s">
        <v>148</v>
      </c>
      <c r="D34" s="46">
        <v>601381</v>
      </c>
      <c r="E34" s="46" t="s">
        <v>159</v>
      </c>
      <c r="F34" s="47">
        <v>276.6</v>
      </c>
      <c r="G34" s="66">
        <f t="shared" si="0"/>
        <v>0.0006823054731925362</v>
      </c>
      <c r="H34" s="111">
        <f t="shared" si="1"/>
        <v>47.721611327119554</v>
      </c>
    </row>
    <row r="35" spans="1:8" s="1" customFormat="1" ht="12.75" outlineLevel="2">
      <c r="A35" s="106" t="s">
        <v>245</v>
      </c>
      <c r="B35" s="46" t="s">
        <v>147</v>
      </c>
      <c r="C35" s="46" t="s">
        <v>148</v>
      </c>
      <c r="D35" s="46">
        <v>601210</v>
      </c>
      <c r="E35" s="46" t="s">
        <v>154</v>
      </c>
      <c r="F35" s="47">
        <v>6722.02</v>
      </c>
      <c r="G35" s="66">
        <f t="shared" si="0"/>
        <v>0.01658160172418544</v>
      </c>
      <c r="H35" s="111">
        <f t="shared" si="1"/>
        <v>1159.7455740170797</v>
      </c>
    </row>
    <row r="36" spans="1:8" s="1" customFormat="1" ht="12.75" outlineLevel="2">
      <c r="A36" s="106" t="s">
        <v>245</v>
      </c>
      <c r="B36" s="46" t="s">
        <v>147</v>
      </c>
      <c r="C36" s="46" t="s">
        <v>148</v>
      </c>
      <c r="D36" s="46" t="s">
        <v>169</v>
      </c>
      <c r="E36" s="46" t="s">
        <v>170</v>
      </c>
      <c r="F36" s="47">
        <v>89.3</v>
      </c>
      <c r="G36" s="66">
        <f t="shared" si="0"/>
        <v>0.0002202815573249945</v>
      </c>
      <c r="H36" s="111">
        <f t="shared" si="1"/>
        <v>15.40686873286976</v>
      </c>
    </row>
    <row r="37" spans="1:8" s="1" customFormat="1" ht="12.75" outlineLevel="1">
      <c r="A37" s="106"/>
      <c r="B37" s="59" t="s">
        <v>248</v>
      </c>
      <c r="C37" s="46"/>
      <c r="D37" s="46"/>
      <c r="E37" s="46"/>
      <c r="F37" s="60">
        <f>SUBTOTAL(9,F10:F36)</f>
        <v>343653.64</v>
      </c>
      <c r="G37" s="69">
        <f>SUBTOTAL(9,G10:G36)</f>
        <v>0.8477106270952187</v>
      </c>
      <c r="H37" s="112">
        <f>SUBTOTAL(9,H10:H36)</f>
        <v>59290.330582899</v>
      </c>
    </row>
    <row r="38" spans="1:8" s="1" customFormat="1" ht="12.75" outlineLevel="2">
      <c r="A38" s="106" t="s">
        <v>245</v>
      </c>
      <c r="B38" s="46" t="s">
        <v>173</v>
      </c>
      <c r="C38" s="46" t="s">
        <v>174</v>
      </c>
      <c r="D38" s="46">
        <v>601465</v>
      </c>
      <c r="E38" s="46" t="s">
        <v>181</v>
      </c>
      <c r="F38" s="47">
        <v>843.27</v>
      </c>
      <c r="G38" s="66">
        <f aca="true" t="shared" si="2" ref="G38:G53">F38/$F$66</f>
        <v>0.0020801436600834055</v>
      </c>
      <c r="H38" s="111">
        <f aca="true" t="shared" si="3" ref="H38:H53">G38*$H$66</f>
        <v>145.48880399067284</v>
      </c>
    </row>
    <row r="39" spans="1:8" s="1" customFormat="1" ht="12.75" outlineLevel="2">
      <c r="A39" s="106" t="s">
        <v>245</v>
      </c>
      <c r="B39" s="46" t="s">
        <v>173</v>
      </c>
      <c r="C39" s="46" t="s">
        <v>174</v>
      </c>
      <c r="D39" s="46">
        <v>601423</v>
      </c>
      <c r="E39" s="46" t="s">
        <v>178</v>
      </c>
      <c r="F39" s="47">
        <v>2579.54</v>
      </c>
      <c r="G39" s="66">
        <f t="shared" si="2"/>
        <v>0.006363102893416756</v>
      </c>
      <c r="H39" s="111">
        <f t="shared" si="3"/>
        <v>445.04629531004326</v>
      </c>
    </row>
    <row r="40" spans="1:8" s="1" customFormat="1" ht="12.75" outlineLevel="2">
      <c r="A40" s="106" t="s">
        <v>245</v>
      </c>
      <c r="B40" s="46" t="s">
        <v>173</v>
      </c>
      <c r="C40" s="46" t="s">
        <v>174</v>
      </c>
      <c r="D40" s="46">
        <v>601486</v>
      </c>
      <c r="E40" s="46" t="s">
        <v>186</v>
      </c>
      <c r="F40" s="47">
        <v>305.56</v>
      </c>
      <c r="G40" s="66">
        <f t="shared" si="2"/>
        <v>0.0007537428069006195</v>
      </c>
      <c r="H40" s="111">
        <f t="shared" si="3"/>
        <v>52.71806058248247</v>
      </c>
    </row>
    <row r="41" spans="1:8" s="1" customFormat="1" ht="12.75" outlineLevel="2">
      <c r="A41" s="106" t="s">
        <v>245</v>
      </c>
      <c r="B41" s="46" t="s">
        <v>173</v>
      </c>
      <c r="C41" s="46" t="s">
        <v>174</v>
      </c>
      <c r="D41" s="46">
        <v>601040</v>
      </c>
      <c r="E41" s="46" t="s">
        <v>175</v>
      </c>
      <c r="F41" s="47">
        <v>1476.43</v>
      </c>
      <c r="G41" s="66">
        <f t="shared" si="2"/>
        <v>0.0036419966369691113</v>
      </c>
      <c r="H41" s="111">
        <f t="shared" si="3"/>
        <v>254.7274714811971</v>
      </c>
    </row>
    <row r="42" spans="1:8" s="1" customFormat="1" ht="12.75" outlineLevel="2">
      <c r="A42" s="106" t="s">
        <v>245</v>
      </c>
      <c r="B42" s="46" t="s">
        <v>173</v>
      </c>
      <c r="C42" s="46" t="s">
        <v>174</v>
      </c>
      <c r="D42" s="46">
        <v>601480</v>
      </c>
      <c r="E42" s="46" t="s">
        <v>183</v>
      </c>
      <c r="F42" s="47">
        <v>101.31</v>
      </c>
      <c r="G42" s="66">
        <f t="shared" si="2"/>
        <v>0.0002499073300402597</v>
      </c>
      <c r="H42" s="111">
        <f t="shared" si="3"/>
        <v>17.478945927514395</v>
      </c>
    </row>
    <row r="43" spans="1:8" s="1" customFormat="1" ht="12.75" outlineLevel="2">
      <c r="A43" s="106" t="s">
        <v>245</v>
      </c>
      <c r="B43" s="46" t="s">
        <v>173</v>
      </c>
      <c r="C43" s="46" t="s">
        <v>174</v>
      </c>
      <c r="D43" s="46">
        <v>601484</v>
      </c>
      <c r="E43" s="46" t="s">
        <v>185</v>
      </c>
      <c r="F43" s="47">
        <v>2913.56</v>
      </c>
      <c r="G43" s="66">
        <f t="shared" si="2"/>
        <v>0.007187049654645139</v>
      </c>
      <c r="H43" s="111">
        <f t="shared" si="3"/>
        <v>502.67454048533057</v>
      </c>
    </row>
    <row r="44" spans="1:8" s="1" customFormat="1" ht="12.75" outlineLevel="2">
      <c r="A44" s="106" t="s">
        <v>245</v>
      </c>
      <c r="B44" s="46" t="s">
        <v>173</v>
      </c>
      <c r="C44" s="46" t="s">
        <v>174</v>
      </c>
      <c r="D44" s="46">
        <v>601484</v>
      </c>
      <c r="E44" s="46" t="s">
        <v>185</v>
      </c>
      <c r="F44" s="47">
        <v>260.72</v>
      </c>
      <c r="G44" s="66">
        <f t="shared" si="2"/>
        <v>0.000643133344073601</v>
      </c>
      <c r="H44" s="111">
        <f t="shared" si="3"/>
        <v>44.98184564427553</v>
      </c>
    </row>
    <row r="45" spans="1:8" s="1" customFormat="1" ht="12.75" outlineLevel="2">
      <c r="A45" s="106" t="s">
        <v>245</v>
      </c>
      <c r="B45" s="46" t="s">
        <v>173</v>
      </c>
      <c r="C45" s="46" t="s">
        <v>174</v>
      </c>
      <c r="D45" s="46">
        <v>601450</v>
      </c>
      <c r="E45" s="46" t="s">
        <v>180</v>
      </c>
      <c r="F45" s="47">
        <v>5962.07</v>
      </c>
      <c r="G45" s="66">
        <f t="shared" si="2"/>
        <v>0.014706988404038408</v>
      </c>
      <c r="H45" s="111">
        <f t="shared" si="3"/>
        <v>1028.631913395082</v>
      </c>
    </row>
    <row r="46" spans="1:8" s="1" customFormat="1" ht="12.75" outlineLevel="2">
      <c r="A46" s="106" t="s">
        <v>245</v>
      </c>
      <c r="B46" s="46" t="s">
        <v>173</v>
      </c>
      <c r="C46" s="46" t="s">
        <v>174</v>
      </c>
      <c r="D46" s="46">
        <v>601450</v>
      </c>
      <c r="E46" s="46" t="s">
        <v>180</v>
      </c>
      <c r="F46" s="47">
        <v>143.75</v>
      </c>
      <c r="G46" s="66">
        <f t="shared" si="2"/>
        <v>0.00035459657184174647</v>
      </c>
      <c r="H46" s="111">
        <f t="shared" si="3"/>
        <v>24.801090485442646</v>
      </c>
    </row>
    <row r="47" spans="1:8" s="1" customFormat="1" ht="12.75" outlineLevel="2">
      <c r="A47" s="106" t="s">
        <v>245</v>
      </c>
      <c r="B47" s="46" t="s">
        <v>173</v>
      </c>
      <c r="C47" s="46" t="s">
        <v>174</v>
      </c>
      <c r="D47" s="46">
        <v>601473</v>
      </c>
      <c r="E47" s="46" t="s">
        <v>182</v>
      </c>
      <c r="F47" s="47">
        <v>1334.16</v>
      </c>
      <c r="G47" s="66">
        <f t="shared" si="2"/>
        <v>0.0032910508680931093</v>
      </c>
      <c r="H47" s="111">
        <f t="shared" si="3"/>
        <v>230.18172439692634</v>
      </c>
    </row>
    <row r="48" spans="1:8" s="1" customFormat="1" ht="12.75" outlineLevel="2">
      <c r="A48" s="106" t="s">
        <v>245</v>
      </c>
      <c r="B48" s="46" t="s">
        <v>173</v>
      </c>
      <c r="C48" s="46" t="s">
        <v>174</v>
      </c>
      <c r="D48" s="46">
        <v>601483</v>
      </c>
      <c r="E48" s="46" t="s">
        <v>184</v>
      </c>
      <c r="F48" s="47">
        <v>20.83</v>
      </c>
      <c r="G48" s="66">
        <f t="shared" si="2"/>
        <v>5.138258498409445E-05</v>
      </c>
      <c r="H48" s="111">
        <f t="shared" si="3"/>
        <v>3.5937858421688365</v>
      </c>
    </row>
    <row r="49" spans="1:8" s="1" customFormat="1" ht="12.75" outlineLevel="2">
      <c r="A49" s="106" t="s">
        <v>245</v>
      </c>
      <c r="B49" s="46" t="s">
        <v>173</v>
      </c>
      <c r="C49" s="46" t="s">
        <v>174</v>
      </c>
      <c r="D49" s="46">
        <v>601410</v>
      </c>
      <c r="E49" s="46" t="s">
        <v>176</v>
      </c>
      <c r="F49" s="47">
        <v>9798.55</v>
      </c>
      <c r="G49" s="66">
        <f t="shared" si="2"/>
        <v>0.024170659054051788</v>
      </c>
      <c r="H49" s="111">
        <f t="shared" si="3"/>
        <v>1690.5372186165844</v>
      </c>
    </row>
    <row r="50" spans="1:8" s="1" customFormat="1" ht="12.75" outlineLevel="2">
      <c r="A50" s="106" t="s">
        <v>245</v>
      </c>
      <c r="B50" s="46" t="s">
        <v>173</v>
      </c>
      <c r="C50" s="46" t="s">
        <v>174</v>
      </c>
      <c r="D50" s="46">
        <v>601410</v>
      </c>
      <c r="E50" s="46" t="s">
        <v>176</v>
      </c>
      <c r="F50" s="47">
        <v>302.65</v>
      </c>
      <c r="G50" s="66">
        <f t="shared" si="2"/>
        <v>0.0007465645389071622</v>
      </c>
      <c r="H50" s="111">
        <f t="shared" si="3"/>
        <v>52.21600024639455</v>
      </c>
    </row>
    <row r="51" spans="1:8" s="1" customFormat="1" ht="12.75" outlineLevel="2">
      <c r="A51" s="106" t="s">
        <v>245</v>
      </c>
      <c r="B51" s="46" t="s">
        <v>173</v>
      </c>
      <c r="C51" s="46" t="s">
        <v>174</v>
      </c>
      <c r="D51" s="46">
        <v>601422</v>
      </c>
      <c r="E51" s="46" t="s">
        <v>177</v>
      </c>
      <c r="F51" s="47">
        <v>17945.51</v>
      </c>
      <c r="G51" s="66">
        <f t="shared" si="2"/>
        <v>0.04426724400662107</v>
      </c>
      <c r="H51" s="111">
        <f t="shared" si="3"/>
        <v>3096.1267291646313</v>
      </c>
    </row>
    <row r="52" spans="1:8" s="1" customFormat="1" ht="12.75" outlineLevel="2">
      <c r="A52" s="106" t="s">
        <v>245</v>
      </c>
      <c r="B52" s="46" t="s">
        <v>173</v>
      </c>
      <c r="C52" s="46" t="s">
        <v>174</v>
      </c>
      <c r="D52" s="46">
        <v>601422</v>
      </c>
      <c r="E52" s="46" t="s">
        <v>177</v>
      </c>
      <c r="F52" s="47">
        <v>248.64</v>
      </c>
      <c r="G52" s="66">
        <f t="shared" si="2"/>
        <v>0.000613334898245091</v>
      </c>
      <c r="H52" s="111">
        <f t="shared" si="3"/>
        <v>42.89769139687276</v>
      </c>
    </row>
    <row r="53" spans="1:8" s="1" customFormat="1" ht="12.75" outlineLevel="2">
      <c r="A53" s="106" t="s">
        <v>245</v>
      </c>
      <c r="B53" s="46" t="s">
        <v>173</v>
      </c>
      <c r="C53" s="46" t="s">
        <v>174</v>
      </c>
      <c r="D53" s="46">
        <v>601428</v>
      </c>
      <c r="E53" s="46" t="s">
        <v>179</v>
      </c>
      <c r="F53" s="47">
        <v>629.07</v>
      </c>
      <c r="G53" s="66">
        <f t="shared" si="2"/>
        <v>0.0015517639335546954</v>
      </c>
      <c r="H53" s="111">
        <f t="shared" si="3"/>
        <v>108.53302255079934</v>
      </c>
    </row>
    <row r="54" spans="1:8" s="1" customFormat="1" ht="12.75" outlineLevel="1">
      <c r="A54" s="106"/>
      <c r="B54" s="59" t="s">
        <v>249</v>
      </c>
      <c r="C54" s="46"/>
      <c r="D54" s="46"/>
      <c r="E54" s="46"/>
      <c r="F54" s="60">
        <f>SUBTOTAL(9,F38:F53)</f>
        <v>44865.62</v>
      </c>
      <c r="G54" s="69">
        <f>SUBTOTAL(9,G38:G53)</f>
        <v>0.11067266118646606</v>
      </c>
      <c r="H54" s="112">
        <f>SUBTOTAL(9,H38:H53)</f>
        <v>7740.635139516419</v>
      </c>
    </row>
    <row r="55" spans="1:8" s="1" customFormat="1" ht="12.75" outlineLevel="2">
      <c r="A55" s="106" t="s">
        <v>245</v>
      </c>
      <c r="B55" s="46" t="s">
        <v>187</v>
      </c>
      <c r="C55" s="46" t="s">
        <v>188</v>
      </c>
      <c r="D55" s="46">
        <v>601600</v>
      </c>
      <c r="E55" s="46" t="s">
        <v>190</v>
      </c>
      <c r="F55" s="47">
        <v>104.5</v>
      </c>
      <c r="G55" s="66">
        <f aca="true" t="shared" si="4" ref="G55:G64">F55/$F$66</f>
        <v>0.00025777629048669566</v>
      </c>
      <c r="H55" s="111">
        <f aca="true" t="shared" si="5" ref="H55:H64">G55*$H$66</f>
        <v>18.029314474634823</v>
      </c>
    </row>
    <row r="56" spans="1:8" s="1" customFormat="1" ht="12.75" outlineLevel="2">
      <c r="A56" s="106" t="s">
        <v>245</v>
      </c>
      <c r="B56" s="46" t="s">
        <v>187</v>
      </c>
      <c r="C56" s="46" t="s">
        <v>188</v>
      </c>
      <c r="D56" s="46">
        <v>601690</v>
      </c>
      <c r="E56" s="46" t="s">
        <v>195</v>
      </c>
      <c r="F56" s="47">
        <v>136.2</v>
      </c>
      <c r="G56" s="66">
        <f t="shared" si="4"/>
        <v>0.00033597254319892776</v>
      </c>
      <c r="H56" s="111">
        <f t="shared" si="5"/>
        <v>23.498494080815917</v>
      </c>
    </row>
    <row r="57" spans="1:8" s="1" customFormat="1" ht="12.75" outlineLevel="2">
      <c r="A57" s="106" t="s">
        <v>245</v>
      </c>
      <c r="B57" s="46" t="s">
        <v>187</v>
      </c>
      <c r="C57" s="46" t="s">
        <v>188</v>
      </c>
      <c r="D57" s="46">
        <v>601490</v>
      </c>
      <c r="E57" s="46" t="s">
        <v>189</v>
      </c>
      <c r="F57" s="47">
        <v>144.73</v>
      </c>
      <c r="G57" s="66">
        <f t="shared" si="4"/>
        <v>0.0003570139954271719</v>
      </c>
      <c r="H57" s="111">
        <f t="shared" si="5"/>
        <v>24.97016922405644</v>
      </c>
    </row>
    <row r="58" spans="1:8" s="1" customFormat="1" ht="12.75" outlineLevel="2">
      <c r="A58" s="106" t="s">
        <v>245</v>
      </c>
      <c r="B58" s="46" t="s">
        <v>187</v>
      </c>
      <c r="C58" s="46" t="s">
        <v>188</v>
      </c>
      <c r="D58" s="46">
        <v>601640</v>
      </c>
      <c r="E58" s="46" t="s">
        <v>193</v>
      </c>
      <c r="F58" s="47">
        <v>1151.28</v>
      </c>
      <c r="G58" s="66">
        <f t="shared" si="4"/>
        <v>0.0028399300259475883</v>
      </c>
      <c r="H58" s="111">
        <f t="shared" si="5"/>
        <v>198.62956141968976</v>
      </c>
    </row>
    <row r="59" spans="1:8" s="1" customFormat="1" ht="12.75" outlineLevel="2">
      <c r="A59" s="106" t="s">
        <v>245</v>
      </c>
      <c r="B59" s="46" t="s">
        <v>187</v>
      </c>
      <c r="C59" s="46" t="s">
        <v>188</v>
      </c>
      <c r="D59" s="46">
        <v>601615</v>
      </c>
      <c r="E59" s="46" t="s">
        <v>191</v>
      </c>
      <c r="F59" s="47">
        <v>5137.86</v>
      </c>
      <c r="G59" s="66">
        <f t="shared" si="4"/>
        <v>0.012673861165932767</v>
      </c>
      <c r="H59" s="111">
        <f t="shared" si="5"/>
        <v>886.4315183411223</v>
      </c>
    </row>
    <row r="60" spans="1:8" s="1" customFormat="1" ht="12.75" outlineLevel="2">
      <c r="A60" s="106" t="s">
        <v>245</v>
      </c>
      <c r="B60" s="46" t="s">
        <v>187</v>
      </c>
      <c r="C60" s="46" t="s">
        <v>188</v>
      </c>
      <c r="D60" s="46">
        <v>601615</v>
      </c>
      <c r="E60" s="46" t="s">
        <v>191</v>
      </c>
      <c r="F60" s="47">
        <v>294.2</v>
      </c>
      <c r="G60" s="66">
        <f t="shared" si="4"/>
        <v>0.0007257204273797691</v>
      </c>
      <c r="H60" s="111">
        <f t="shared" si="5"/>
        <v>50.75812744916331</v>
      </c>
    </row>
    <row r="61" spans="1:8" s="1" customFormat="1" ht="12.75" outlineLevel="2">
      <c r="A61" s="106" t="s">
        <v>245</v>
      </c>
      <c r="B61" s="46" t="s">
        <v>187</v>
      </c>
      <c r="C61" s="46" t="s">
        <v>188</v>
      </c>
      <c r="D61" s="46">
        <v>601633</v>
      </c>
      <c r="E61" s="46" t="s">
        <v>192</v>
      </c>
      <c r="F61" s="47">
        <v>1184.47</v>
      </c>
      <c r="G61" s="66">
        <f t="shared" si="4"/>
        <v>0.002921801749213172</v>
      </c>
      <c r="H61" s="111">
        <f t="shared" si="5"/>
        <v>204.35580972029393</v>
      </c>
    </row>
    <row r="62" spans="1:8" s="1" customFormat="1" ht="12.75" outlineLevel="2">
      <c r="A62" s="106" t="s">
        <v>245</v>
      </c>
      <c r="B62" s="46" t="s">
        <v>187</v>
      </c>
      <c r="C62" s="46" t="s">
        <v>188</v>
      </c>
      <c r="D62" s="46">
        <v>601650</v>
      </c>
      <c r="E62" s="46" t="s">
        <v>194</v>
      </c>
      <c r="F62" s="47">
        <v>456.55</v>
      </c>
      <c r="G62" s="66">
        <f t="shared" si="4"/>
        <v>0.0011261987121693867</v>
      </c>
      <c r="H62" s="111">
        <f t="shared" si="5"/>
        <v>78.76826338176583</v>
      </c>
    </row>
    <row r="63" spans="1:8" s="1" customFormat="1" ht="12.75" outlineLevel="2">
      <c r="A63" s="106" t="s">
        <v>245</v>
      </c>
      <c r="B63" s="46" t="s">
        <v>187</v>
      </c>
      <c r="C63" s="46" t="s">
        <v>188</v>
      </c>
      <c r="D63" s="46">
        <v>601650</v>
      </c>
      <c r="E63" s="46" t="s">
        <v>194</v>
      </c>
      <c r="F63" s="47">
        <v>56.4</v>
      </c>
      <c r="G63" s="66">
        <f t="shared" si="4"/>
        <v>0.00013912519409999653</v>
      </c>
      <c r="H63" s="111">
        <f t="shared" si="5"/>
        <v>9.730653936549324</v>
      </c>
    </row>
    <row r="64" spans="1:8" s="1" customFormat="1" ht="12.75" outlineLevel="2">
      <c r="A64" s="106" t="s">
        <v>245</v>
      </c>
      <c r="B64" s="46" t="s">
        <v>187</v>
      </c>
      <c r="C64" s="46" t="s">
        <v>188</v>
      </c>
      <c r="D64" s="46" t="s">
        <v>196</v>
      </c>
      <c r="E64" s="46" t="s">
        <v>197</v>
      </c>
      <c r="F64" s="47">
        <v>50</v>
      </c>
      <c r="G64" s="66">
        <f t="shared" si="4"/>
        <v>0.0001233379380319118</v>
      </c>
      <c r="H64" s="111">
        <f t="shared" si="5"/>
        <v>8.626466255806136</v>
      </c>
    </row>
    <row r="65" spans="1:8" s="1" customFormat="1" ht="13.5" outlineLevel="1" thickBot="1">
      <c r="A65" s="106"/>
      <c r="B65" s="59" t="s">
        <v>250</v>
      </c>
      <c r="C65" s="46"/>
      <c r="D65" s="46"/>
      <c r="E65" s="46"/>
      <c r="F65" s="60">
        <f>SUBTOTAL(9,F55:F64)</f>
        <v>8716.189999999999</v>
      </c>
      <c r="G65" s="69">
        <f>SUBTOTAL(9,G55:G64)</f>
        <v>0.021500738041887388</v>
      </c>
      <c r="H65" s="112">
        <f>SUBTOTAL(9,H55:H64)</f>
        <v>1503.798378283898</v>
      </c>
    </row>
    <row r="66" spans="1:8" ht="15.75" thickBot="1">
      <c r="A66" s="172" t="s">
        <v>251</v>
      </c>
      <c r="B66" s="173"/>
      <c r="C66" s="173"/>
      <c r="D66" s="173"/>
      <c r="E66" s="174"/>
      <c r="F66" s="137">
        <f>SUM(F65,F54,F37,F9,F7)</f>
        <v>405390.27</v>
      </c>
      <c r="G66" s="133">
        <f>SUM(G65,G54,G37,G9,G7)</f>
        <v>1.0000000000000002</v>
      </c>
      <c r="H66" s="137">
        <f>Summary!D16</f>
        <v>69941.70969174278</v>
      </c>
    </row>
  </sheetData>
  <mergeCells count="3">
    <mergeCell ref="A1:E1"/>
    <mergeCell ref="A4:F4"/>
    <mergeCell ref="A66:E66"/>
  </mergeCells>
  <printOptions/>
  <pageMargins left="0.25" right="0.25" top="0.25" bottom="0.4" header="0.5" footer="0.15"/>
  <pageSetup horizontalDpi="600" verticalDpi="600" orientation="landscape" r:id="rId1"/>
  <headerFooter alignWithMargins="0">
    <oddFooter>&amp;R&amp;10&amp;P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2" sqref="A2:IV2"/>
    </sheetView>
  </sheetViews>
  <sheetFormatPr defaultColWidth="8.88671875" defaultRowHeight="15" outlineLevelRow="2"/>
  <cols>
    <col min="1" max="1" width="3.99609375" style="0" bestFit="1" customWidth="1"/>
    <col min="2" max="2" width="9.10546875" style="0" bestFit="1" customWidth="1"/>
    <col min="3" max="3" width="15.88671875" style="0" bestFit="1" customWidth="1"/>
    <col min="4" max="4" width="11.6640625" style="134" bestFit="1" customWidth="1"/>
    <col min="5" max="5" width="24.6640625" style="79" bestFit="1" customWidth="1"/>
    <col min="6" max="6" width="11.88671875" style="79" bestFit="1" customWidth="1"/>
    <col min="7" max="7" width="7.88671875" style="79" bestFit="1" customWidth="1"/>
    <col min="8" max="8" width="9.5546875" style="79" bestFit="1" customWidth="1"/>
  </cols>
  <sheetData>
    <row r="1" spans="1:5" s="1" customFormat="1" ht="12.75">
      <c r="A1" s="171" t="s">
        <v>522</v>
      </c>
      <c r="B1" s="171"/>
      <c r="C1" s="171"/>
      <c r="D1" s="171"/>
      <c r="E1" s="171"/>
    </row>
    <row r="2" s="1" customFormat="1" ht="13.5" thickBot="1"/>
    <row r="3" spans="1:8" s="64" customFormat="1" ht="26.25" thickBot="1">
      <c r="A3" s="41" t="s">
        <v>695</v>
      </c>
      <c r="B3" s="42" t="s">
        <v>265</v>
      </c>
      <c r="C3" s="41" t="s">
        <v>763</v>
      </c>
      <c r="D3" s="43" t="s">
        <v>764</v>
      </c>
      <c r="E3" s="43" t="s">
        <v>765</v>
      </c>
      <c r="F3" s="54" t="s">
        <v>680</v>
      </c>
      <c r="G3" s="93" t="s">
        <v>523</v>
      </c>
      <c r="H3" s="44" t="s">
        <v>524</v>
      </c>
    </row>
    <row r="4" spans="1:8" s="64" customFormat="1" ht="15.75" customHeight="1" outlineLevel="1" thickBot="1">
      <c r="A4" s="175" t="s">
        <v>101</v>
      </c>
      <c r="B4" s="176"/>
      <c r="C4" s="176"/>
      <c r="D4" s="176"/>
      <c r="E4" s="176"/>
      <c r="F4" s="177"/>
      <c r="G4" s="65">
        <f>Summary!C9</f>
        <v>0.014490783936018081</v>
      </c>
      <c r="H4" s="129">
        <f>SUM(H8,H18,H24,H32,H35)</f>
        <v>15431.87340795884</v>
      </c>
    </row>
    <row r="5" spans="1:8" s="1" customFormat="1" ht="12.75" outlineLevel="2">
      <c r="A5" s="106" t="s">
        <v>252</v>
      </c>
      <c r="B5" s="46" t="s">
        <v>102</v>
      </c>
      <c r="C5" s="46" t="s">
        <v>103</v>
      </c>
      <c r="D5" s="46">
        <v>154300</v>
      </c>
      <c r="E5" s="46" t="s">
        <v>105</v>
      </c>
      <c r="F5" s="47">
        <v>354.24</v>
      </c>
      <c r="G5" s="66">
        <f>F5/$F$36</f>
        <v>0.003960425705515114</v>
      </c>
      <c r="H5" s="111">
        <f>G5*$H$36</f>
        <v>61.116788129135315</v>
      </c>
    </row>
    <row r="6" spans="1:8" s="1" customFormat="1" ht="12.75" outlineLevel="2">
      <c r="A6" s="106" t="s">
        <v>252</v>
      </c>
      <c r="B6" s="46" t="s">
        <v>102</v>
      </c>
      <c r="C6" s="46" t="s">
        <v>103</v>
      </c>
      <c r="D6" s="46">
        <v>150000</v>
      </c>
      <c r="E6" s="46" t="s">
        <v>104</v>
      </c>
      <c r="F6" s="47">
        <v>17744.33</v>
      </c>
      <c r="G6" s="66">
        <f>F6/$F$36</f>
        <v>0.19838273672973977</v>
      </c>
      <c r="H6" s="111">
        <f>G6*$H$36</f>
        <v>3061.4172795377704</v>
      </c>
    </row>
    <row r="7" spans="1:8" s="1" customFormat="1" ht="12.75" outlineLevel="2">
      <c r="A7" s="106" t="s">
        <v>252</v>
      </c>
      <c r="B7" s="46" t="s">
        <v>102</v>
      </c>
      <c r="C7" s="46" t="s">
        <v>103</v>
      </c>
      <c r="D7" s="46">
        <v>154400</v>
      </c>
      <c r="E7" s="46" t="s">
        <v>106</v>
      </c>
      <c r="F7" s="47">
        <v>1198.31</v>
      </c>
      <c r="G7" s="66">
        <f>F7/$F$36</f>
        <v>0.01339718193082604</v>
      </c>
      <c r="H7" s="111">
        <f>G7*$H$36</f>
        <v>206.74361557990105</v>
      </c>
    </row>
    <row r="8" spans="1:8" s="1" customFormat="1" ht="12.75" outlineLevel="1">
      <c r="A8" s="106"/>
      <c r="B8" s="58" t="s">
        <v>253</v>
      </c>
      <c r="C8" s="46"/>
      <c r="D8" s="46"/>
      <c r="E8" s="46"/>
      <c r="F8" s="60">
        <f>SUBTOTAL(9,F5:F7)</f>
        <v>19296.880000000005</v>
      </c>
      <c r="G8" s="69">
        <f>SUBTOTAL(9,G5:G7)</f>
        <v>0.21574034436608092</v>
      </c>
      <c r="H8" s="112">
        <f>SUBTOTAL(9,H5:H7)</f>
        <v>3329.2776832468066</v>
      </c>
    </row>
    <row r="9" spans="1:8" s="1" customFormat="1" ht="12.75" outlineLevel="2">
      <c r="A9" s="106" t="s">
        <v>252</v>
      </c>
      <c r="B9" s="46" t="s">
        <v>107</v>
      </c>
      <c r="C9" s="46" t="s">
        <v>108</v>
      </c>
      <c r="D9" s="46" t="s">
        <v>116</v>
      </c>
      <c r="E9" s="46" t="s">
        <v>117</v>
      </c>
      <c r="F9" s="47">
        <v>16.72</v>
      </c>
      <c r="G9" s="66">
        <f aca="true" t="shared" si="0" ref="G9:G17">F9/$F$36</f>
        <v>0.00018693066225218132</v>
      </c>
      <c r="H9" s="111">
        <f aca="true" t="shared" si="1" ref="H9:H17">G9*$H$36</f>
        <v>2.884690315941572</v>
      </c>
    </row>
    <row r="10" spans="1:8" s="1" customFormat="1" ht="12.75" outlineLevel="2">
      <c r="A10" s="106" t="s">
        <v>252</v>
      </c>
      <c r="B10" s="46" t="s">
        <v>107</v>
      </c>
      <c r="C10" s="46" t="s">
        <v>108</v>
      </c>
      <c r="D10" s="46">
        <v>151701</v>
      </c>
      <c r="E10" s="46" t="s">
        <v>114</v>
      </c>
      <c r="F10" s="47">
        <v>1114.48</v>
      </c>
      <c r="G10" s="66">
        <f t="shared" si="0"/>
        <v>0.012459957204952814</v>
      </c>
      <c r="H10" s="111">
        <f t="shared" si="1"/>
        <v>192.28048225541647</v>
      </c>
    </row>
    <row r="11" spans="1:8" s="1" customFormat="1" ht="12.75" outlineLevel="2">
      <c r="A11" s="106" t="s">
        <v>252</v>
      </c>
      <c r="B11" s="46" t="s">
        <v>107</v>
      </c>
      <c r="C11" s="46" t="s">
        <v>108</v>
      </c>
      <c r="D11" s="46">
        <v>151800</v>
      </c>
      <c r="E11" s="46" t="s">
        <v>115</v>
      </c>
      <c r="F11" s="47">
        <v>6297.52</v>
      </c>
      <c r="G11" s="66">
        <f t="shared" si="0"/>
        <v>0.07040667369296394</v>
      </c>
      <c r="H11" s="111">
        <f t="shared" si="1"/>
        <v>1086.5068755052853</v>
      </c>
    </row>
    <row r="12" spans="1:8" s="1" customFormat="1" ht="12.75" outlineLevel="2">
      <c r="A12" s="106" t="s">
        <v>252</v>
      </c>
      <c r="B12" s="46" t="s">
        <v>107</v>
      </c>
      <c r="C12" s="46" t="s">
        <v>108</v>
      </c>
      <c r="D12" s="46">
        <v>151200</v>
      </c>
      <c r="E12" s="46" t="s">
        <v>111</v>
      </c>
      <c r="F12" s="47">
        <v>4577.99</v>
      </c>
      <c r="G12" s="66">
        <f t="shared" si="0"/>
        <v>0.051182219048077966</v>
      </c>
      <c r="H12" s="111">
        <f t="shared" si="1"/>
        <v>789.8375250883588</v>
      </c>
    </row>
    <row r="13" spans="1:8" s="1" customFormat="1" ht="12.75" outlineLevel="2">
      <c r="A13" s="106" t="s">
        <v>252</v>
      </c>
      <c r="B13" s="46" t="s">
        <v>107</v>
      </c>
      <c r="C13" s="46" t="s">
        <v>108</v>
      </c>
      <c r="D13" s="46">
        <v>151100</v>
      </c>
      <c r="E13" s="46" t="s">
        <v>110</v>
      </c>
      <c r="F13" s="47">
        <v>4238.16</v>
      </c>
      <c r="G13" s="66">
        <f t="shared" si="0"/>
        <v>0.047382898058056504</v>
      </c>
      <c r="H13" s="111">
        <f t="shared" si="1"/>
        <v>731.2068845341466</v>
      </c>
    </row>
    <row r="14" spans="1:8" s="1" customFormat="1" ht="12.75" outlineLevel="2">
      <c r="A14" s="106" t="s">
        <v>252</v>
      </c>
      <c r="B14" s="46" t="s">
        <v>107</v>
      </c>
      <c r="C14" s="46" t="s">
        <v>108</v>
      </c>
      <c r="D14" s="46">
        <v>151301</v>
      </c>
      <c r="E14" s="46" t="s">
        <v>112</v>
      </c>
      <c r="F14" s="47">
        <v>5625.71</v>
      </c>
      <c r="G14" s="66">
        <f t="shared" si="0"/>
        <v>0.06289579521164587</v>
      </c>
      <c r="H14" s="111">
        <f t="shared" si="1"/>
        <v>970.5999495990228</v>
      </c>
    </row>
    <row r="15" spans="1:8" s="1" customFormat="1" ht="12.75" outlineLevel="2">
      <c r="A15" s="106" t="s">
        <v>252</v>
      </c>
      <c r="B15" s="46" t="s">
        <v>107</v>
      </c>
      <c r="C15" s="46" t="s">
        <v>108</v>
      </c>
      <c r="D15" s="46">
        <v>151051</v>
      </c>
      <c r="E15" s="46" t="s">
        <v>109</v>
      </c>
      <c r="F15" s="47">
        <v>5519.52</v>
      </c>
      <c r="G15" s="66">
        <f t="shared" si="0"/>
        <v>0.061708584265200955</v>
      </c>
      <c r="H15" s="111">
        <f t="shared" si="1"/>
        <v>952.2790605649419</v>
      </c>
    </row>
    <row r="16" spans="1:8" s="1" customFormat="1" ht="12.75" outlineLevel="2">
      <c r="A16" s="106" t="s">
        <v>252</v>
      </c>
      <c r="B16" s="46" t="s">
        <v>107</v>
      </c>
      <c r="C16" s="46" t="s">
        <v>108</v>
      </c>
      <c r="D16" s="46">
        <v>151051</v>
      </c>
      <c r="E16" s="46" t="s">
        <v>109</v>
      </c>
      <c r="F16" s="47">
        <v>5.74</v>
      </c>
      <c r="G16" s="66">
        <f t="shared" si="0"/>
        <v>6.417356467269861E-05</v>
      </c>
      <c r="H16" s="111">
        <f t="shared" si="1"/>
        <v>0.9903183261665445</v>
      </c>
    </row>
    <row r="17" spans="1:8" s="1" customFormat="1" ht="12.75" outlineLevel="2">
      <c r="A17" s="106" t="s">
        <v>252</v>
      </c>
      <c r="B17" s="46" t="s">
        <v>107</v>
      </c>
      <c r="C17" s="46" t="s">
        <v>108</v>
      </c>
      <c r="D17" s="46">
        <v>151601</v>
      </c>
      <c r="E17" s="46" t="s">
        <v>113</v>
      </c>
      <c r="F17" s="47">
        <v>3213.52</v>
      </c>
      <c r="G17" s="66">
        <f t="shared" si="0"/>
        <v>0.03592735776080321</v>
      </c>
      <c r="H17" s="111">
        <f t="shared" si="1"/>
        <v>554.4264368471627</v>
      </c>
    </row>
    <row r="18" spans="1:8" s="1" customFormat="1" ht="12.75" outlineLevel="1">
      <c r="A18" s="106"/>
      <c r="B18" s="59" t="s">
        <v>254</v>
      </c>
      <c r="C18" s="46"/>
      <c r="D18" s="46"/>
      <c r="E18" s="46"/>
      <c r="F18" s="60">
        <f>SUBTOTAL(9,F9:F17)</f>
        <v>30609.36</v>
      </c>
      <c r="G18" s="69">
        <f>SUBTOTAL(9,G9:G17)</f>
        <v>0.3422145894686261</v>
      </c>
      <c r="H18" s="112">
        <f>SUBTOTAL(9,H9:H17)</f>
        <v>5281.012223036443</v>
      </c>
    </row>
    <row r="19" spans="1:8" s="1" customFormat="1" ht="12.75" outlineLevel="2">
      <c r="A19" s="106" t="s">
        <v>252</v>
      </c>
      <c r="B19" s="46" t="s">
        <v>118</v>
      </c>
      <c r="C19" s="46" t="s">
        <v>119</v>
      </c>
      <c r="D19" s="46">
        <v>152400</v>
      </c>
      <c r="E19" s="46" t="s">
        <v>123</v>
      </c>
      <c r="F19" s="47">
        <v>104.13</v>
      </c>
      <c r="G19" s="66">
        <f>F19/$F$36</f>
        <v>0.0011641800155693565</v>
      </c>
      <c r="H19" s="111">
        <f>G19*$H$36</f>
        <v>17.96547862434186</v>
      </c>
    </row>
    <row r="20" spans="1:8" s="1" customFormat="1" ht="12.75" outlineLevel="2">
      <c r="A20" s="106" t="s">
        <v>252</v>
      </c>
      <c r="B20" s="46" t="s">
        <v>118</v>
      </c>
      <c r="C20" s="46" t="s">
        <v>119</v>
      </c>
      <c r="D20" s="46">
        <v>152500</v>
      </c>
      <c r="E20" s="46" t="s">
        <v>124</v>
      </c>
      <c r="F20" s="47">
        <v>2159.01</v>
      </c>
      <c r="G20" s="66">
        <f>F20/$F$36</f>
        <v>0.024137868965854188</v>
      </c>
      <c r="H20" s="111">
        <f>G20*$H$36</f>
        <v>372.4925382189602</v>
      </c>
    </row>
    <row r="21" spans="1:8" s="1" customFormat="1" ht="12.75" outlineLevel="2">
      <c r="A21" s="106" t="s">
        <v>252</v>
      </c>
      <c r="B21" s="46" t="s">
        <v>118</v>
      </c>
      <c r="C21" s="46" t="s">
        <v>119</v>
      </c>
      <c r="D21" s="46">
        <v>152100</v>
      </c>
      <c r="E21" s="46" t="s">
        <v>120</v>
      </c>
      <c r="F21" s="47">
        <v>580.31</v>
      </c>
      <c r="G21" s="66">
        <f>F21/$F$36</f>
        <v>0.006487902668155702</v>
      </c>
      <c r="H21" s="111">
        <f>G21*$H$36</f>
        <v>100.12049265813718</v>
      </c>
    </row>
    <row r="22" spans="1:8" s="1" customFormat="1" ht="12.75" outlineLevel="2">
      <c r="A22" s="106" t="s">
        <v>252</v>
      </c>
      <c r="B22" s="46" t="s">
        <v>118</v>
      </c>
      <c r="C22" s="46" t="s">
        <v>119</v>
      </c>
      <c r="D22" s="46">
        <v>152300</v>
      </c>
      <c r="E22" s="46" t="s">
        <v>122</v>
      </c>
      <c r="F22" s="47">
        <v>1136.83</v>
      </c>
      <c r="G22" s="66">
        <f>F22/$F$36</f>
        <v>0.012709831624889192</v>
      </c>
      <c r="H22" s="111">
        <f>G22*$H$36</f>
        <v>196.1365126717618</v>
      </c>
    </row>
    <row r="23" spans="1:8" s="1" customFormat="1" ht="12.75" outlineLevel="2">
      <c r="A23" s="106" t="s">
        <v>252</v>
      </c>
      <c r="B23" s="46" t="s">
        <v>118</v>
      </c>
      <c r="C23" s="46" t="s">
        <v>119</v>
      </c>
      <c r="D23" s="46">
        <v>152200</v>
      </c>
      <c r="E23" s="46" t="s">
        <v>121</v>
      </c>
      <c r="F23" s="47">
        <v>11665.64</v>
      </c>
      <c r="G23" s="66">
        <f>F23/$F$36</f>
        <v>0.13042259633944597</v>
      </c>
      <c r="H23" s="111">
        <f>G23*$H$36</f>
        <v>2012.6649962476463</v>
      </c>
    </row>
    <row r="24" spans="1:8" s="1" customFormat="1" ht="12.75" outlineLevel="1">
      <c r="A24" s="106"/>
      <c r="B24" s="59" t="s">
        <v>255</v>
      </c>
      <c r="C24" s="46"/>
      <c r="D24" s="46"/>
      <c r="E24" s="46"/>
      <c r="F24" s="60">
        <f>SUBTOTAL(9,F19:F23)</f>
        <v>15645.92</v>
      </c>
      <c r="G24" s="69">
        <f>SUBTOTAL(9,G19:G23)</f>
        <v>0.1749223796139144</v>
      </c>
      <c r="H24" s="112">
        <f>SUBTOTAL(9,H19:H23)</f>
        <v>2699.3800184208476</v>
      </c>
    </row>
    <row r="25" spans="1:8" s="1" customFormat="1" ht="12.75" outlineLevel="2">
      <c r="A25" s="106" t="s">
        <v>252</v>
      </c>
      <c r="B25" s="46" t="s">
        <v>125</v>
      </c>
      <c r="C25" s="46" t="s">
        <v>126</v>
      </c>
      <c r="D25" s="46" t="s">
        <v>131</v>
      </c>
      <c r="E25" s="46" t="s">
        <v>132</v>
      </c>
      <c r="F25" s="47">
        <v>625.88</v>
      </c>
      <c r="G25" s="66">
        <f aca="true" t="shared" si="2" ref="G25:G31">F25/$F$36</f>
        <v>0.0069973781633011515</v>
      </c>
      <c r="H25" s="111">
        <f aca="true" t="shared" si="3" ref="H25:H31">G25*$H$36</f>
        <v>107.9826540036789</v>
      </c>
    </row>
    <row r="26" spans="1:8" s="1" customFormat="1" ht="12.75" outlineLevel="2">
      <c r="A26" s="106" t="s">
        <v>252</v>
      </c>
      <c r="B26" s="46" t="s">
        <v>125</v>
      </c>
      <c r="C26" s="46" t="s">
        <v>126</v>
      </c>
      <c r="D26" s="46">
        <v>153500</v>
      </c>
      <c r="E26" s="46" t="s">
        <v>129</v>
      </c>
      <c r="F26" s="47">
        <v>1727.7</v>
      </c>
      <c r="G26" s="66">
        <f t="shared" si="2"/>
        <v>0.01931579576394101</v>
      </c>
      <c r="H26" s="111">
        <f t="shared" si="3"/>
        <v>298.0789150031253</v>
      </c>
    </row>
    <row r="27" spans="1:8" s="1" customFormat="1" ht="12.75" outlineLevel="2">
      <c r="A27" s="106" t="s">
        <v>252</v>
      </c>
      <c r="B27" s="46" t="s">
        <v>125</v>
      </c>
      <c r="C27" s="46" t="s">
        <v>126</v>
      </c>
      <c r="D27" s="46">
        <v>153100</v>
      </c>
      <c r="E27" s="46" t="s">
        <v>127</v>
      </c>
      <c r="F27" s="47">
        <v>8494.9</v>
      </c>
      <c r="G27" s="66">
        <f t="shared" si="2"/>
        <v>0.09497352169653439</v>
      </c>
      <c r="H27" s="111">
        <f t="shared" si="3"/>
        <v>1465.6193639289509</v>
      </c>
    </row>
    <row r="28" spans="1:8" s="1" customFormat="1" ht="12.75" outlineLevel="2">
      <c r="A28" s="106" t="s">
        <v>252</v>
      </c>
      <c r="B28" s="46" t="s">
        <v>125</v>
      </c>
      <c r="C28" s="46" t="s">
        <v>126</v>
      </c>
      <c r="D28" s="46">
        <v>153300</v>
      </c>
      <c r="E28" s="46" t="s">
        <v>128</v>
      </c>
      <c r="F28" s="47">
        <v>1990.14</v>
      </c>
      <c r="G28" s="66">
        <f t="shared" si="2"/>
        <v>0.02224989163723422</v>
      </c>
      <c r="H28" s="111">
        <f t="shared" si="3"/>
        <v>343.35751108660054</v>
      </c>
    </row>
    <row r="29" spans="1:8" s="1" customFormat="1" ht="12.75" outlineLevel="2">
      <c r="A29" s="106" t="s">
        <v>252</v>
      </c>
      <c r="B29" s="46" t="s">
        <v>125</v>
      </c>
      <c r="C29" s="46" t="s">
        <v>126</v>
      </c>
      <c r="D29" s="46">
        <v>153800</v>
      </c>
      <c r="E29" s="46" t="s">
        <v>130</v>
      </c>
      <c r="F29" s="47">
        <v>1012.3</v>
      </c>
      <c r="G29" s="66">
        <f t="shared" si="2"/>
        <v>0.011317578313270524</v>
      </c>
      <c r="H29" s="111">
        <f t="shared" si="3"/>
        <v>174.65143581505106</v>
      </c>
    </row>
    <row r="30" spans="1:8" s="1" customFormat="1" ht="12.75" outlineLevel="2">
      <c r="A30" s="106" t="s">
        <v>252</v>
      </c>
      <c r="B30" s="46" t="s">
        <v>125</v>
      </c>
      <c r="C30" s="46" t="s">
        <v>126</v>
      </c>
      <c r="D30" s="46" t="s">
        <v>133</v>
      </c>
      <c r="E30" s="46" t="s">
        <v>134</v>
      </c>
      <c r="F30" s="47">
        <v>7288.6</v>
      </c>
      <c r="G30" s="66">
        <f t="shared" si="2"/>
        <v>0.08148701105808905</v>
      </c>
      <c r="H30" s="111">
        <f t="shared" si="3"/>
        <v>1257.4972390413723</v>
      </c>
    </row>
    <row r="31" spans="1:8" s="1" customFormat="1" ht="12.75" outlineLevel="2">
      <c r="A31" s="106" t="s">
        <v>252</v>
      </c>
      <c r="B31" s="46" t="s">
        <v>125</v>
      </c>
      <c r="C31" s="46" t="s">
        <v>126</v>
      </c>
      <c r="D31" s="46" t="s">
        <v>135</v>
      </c>
      <c r="E31" s="46" t="s">
        <v>136</v>
      </c>
      <c r="F31" s="47">
        <v>603.08</v>
      </c>
      <c r="G31" s="66">
        <f t="shared" si="2"/>
        <v>0.00674247271477545</v>
      </c>
      <c r="H31" s="111">
        <f t="shared" si="3"/>
        <v>104.04898539103131</v>
      </c>
    </row>
    <row r="32" spans="1:8" s="1" customFormat="1" ht="12.75" outlineLevel="1">
      <c r="A32" s="106"/>
      <c r="B32" s="59" t="s">
        <v>256</v>
      </c>
      <c r="C32" s="46"/>
      <c r="D32" s="46"/>
      <c r="E32" s="46"/>
      <c r="F32" s="60">
        <f>SUBTOTAL(9,F25:F31)</f>
        <v>21742.6</v>
      </c>
      <c r="G32" s="69">
        <f>SUBTOTAL(9,G25:G31)</f>
        <v>0.24308364934714582</v>
      </c>
      <c r="H32" s="112">
        <f>SUBTOTAL(9,H25:H31)</f>
        <v>3751.2361042698103</v>
      </c>
    </row>
    <row r="33" spans="1:8" s="1" customFormat="1" ht="12.75" outlineLevel="2">
      <c r="A33" s="106" t="s">
        <v>252</v>
      </c>
      <c r="B33" s="46" t="s">
        <v>137</v>
      </c>
      <c r="C33" s="46" t="s">
        <v>138</v>
      </c>
      <c r="D33" s="46">
        <v>157500</v>
      </c>
      <c r="E33" s="46" t="s">
        <v>139</v>
      </c>
      <c r="F33" s="47">
        <v>1575.01</v>
      </c>
      <c r="G33" s="66">
        <f>F33/$F$36</f>
        <v>0.017608711863266034</v>
      </c>
      <c r="H33" s="111">
        <f>G33*$H$36</f>
        <v>271.7354123511445</v>
      </c>
    </row>
    <row r="34" spans="1:8" s="1" customFormat="1" ht="12.75" outlineLevel="2">
      <c r="A34" s="106" t="s">
        <v>252</v>
      </c>
      <c r="B34" s="46" t="s">
        <v>137</v>
      </c>
      <c r="C34" s="46" t="s">
        <v>138</v>
      </c>
      <c r="D34" s="46">
        <v>157500</v>
      </c>
      <c r="E34" s="46" t="s">
        <v>139</v>
      </c>
      <c r="F34" s="47">
        <v>575.16</v>
      </c>
      <c r="G34" s="66">
        <f>F34/$F$36</f>
        <v>0.006430325340966782</v>
      </c>
      <c r="H34" s="111">
        <f>G34*$H$36</f>
        <v>99.23196663378914</v>
      </c>
    </row>
    <row r="35" spans="1:8" s="1" customFormat="1" ht="13.5" outlineLevel="1" thickBot="1">
      <c r="A35" s="109"/>
      <c r="B35" s="70" t="s">
        <v>257</v>
      </c>
      <c r="C35" s="49"/>
      <c r="D35" s="49"/>
      <c r="E35" s="49"/>
      <c r="F35" s="71">
        <f>SUBTOTAL(9,F33:F34)</f>
        <v>2150.17</v>
      </c>
      <c r="G35" s="138">
        <f>SUBTOTAL(9,G33:G34)</f>
        <v>0.024039037204232817</v>
      </c>
      <c r="H35" s="139">
        <f>SUBTOTAL(9,H33:H34)</f>
        <v>370.9673789849336</v>
      </c>
    </row>
    <row r="36" spans="1:8" s="1" customFormat="1" ht="15.75" customHeight="1" thickBot="1">
      <c r="A36" s="186" t="s">
        <v>699</v>
      </c>
      <c r="B36" s="187"/>
      <c r="C36" s="187"/>
      <c r="D36" s="187"/>
      <c r="E36" s="188"/>
      <c r="F36" s="141">
        <f>SUM(F35,F32,F24,F18,F8)</f>
        <v>89444.93</v>
      </c>
      <c r="G36" s="140">
        <f>SUM(G35,G32,G24,G18,G8)</f>
        <v>1</v>
      </c>
      <c r="H36" s="52">
        <f>Summary!D9</f>
        <v>15431.87340795884</v>
      </c>
    </row>
  </sheetData>
  <mergeCells count="3">
    <mergeCell ref="A1:E1"/>
    <mergeCell ref="A4:F4"/>
    <mergeCell ref="A36:E36"/>
  </mergeCells>
  <printOptions/>
  <pageMargins left="0.25" right="0.2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Aimèe Ortiz</dc:creator>
  <cp:keywords/>
  <dc:description/>
  <cp:lastModifiedBy>newimage</cp:lastModifiedBy>
  <cp:lastPrinted>2007-12-10T17:35:22Z</cp:lastPrinted>
  <dcterms:created xsi:type="dcterms:W3CDTF">2007-09-27T20:15:39Z</dcterms:created>
  <dcterms:modified xsi:type="dcterms:W3CDTF">2010-12-03T00:38:46Z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1000354495</vt:i4>
  </property>
  <property fmtid="{D5CDD505-2E9C-101B-9397-08002B2CF9AE}" pid="3" name="_EmailSubject">
    <vt:lpwstr>updated FREDS rates?</vt:lpwstr>
  </property>
  <property fmtid="{D5CDD505-2E9C-101B-9397-08002B2CF9AE}" pid="4" name="_AuthorEmail">
    <vt:lpwstr>aimee.ortiz@co.multnomah.or.us</vt:lpwstr>
  </property>
  <property fmtid="{D5CDD505-2E9C-101B-9397-08002B2CF9AE}" pid="5" name="_AuthorEmailDisplayName">
    <vt:lpwstr>ORTIZ Aimee</vt:lpwstr>
  </property>
  <property fmtid="{D5CDD505-2E9C-101B-9397-08002B2CF9AE}" pid="6" name="_ReviewingToolsShownOnce">
    <vt:lpwstr/>
  </property>
</Properties>
</file>