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00" windowHeight="1113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<sst xmlns="http://schemas.openxmlformats.org/spreadsheetml/2006/main" count="87" uniqueCount="58">
  <si>
    <t>FY 07-08</t>
  </si>
  <si>
    <t>FY 08-09</t>
  </si>
  <si>
    <t>FY 08 09 Jan 15</t>
  </si>
  <si>
    <t>Change</t>
  </si>
  <si>
    <t>% of Change</t>
  </si>
  <si>
    <t>Rate Element</t>
  </si>
  <si>
    <t>Item</t>
  </si>
  <si>
    <t>Qty</t>
  </si>
  <si>
    <t>Value</t>
  </si>
  <si>
    <t>Total</t>
  </si>
  <si>
    <t>Allocation Description</t>
  </si>
  <si>
    <t>Application Services</t>
  </si>
  <si>
    <t>Customer Advocate Representation</t>
  </si>
  <si>
    <t>Number of Customer Advocates allocated to support the customer.</t>
  </si>
  <si>
    <t>General Ledger</t>
  </si>
  <si>
    <t>Expense budget for associated cost center.  Includes IT FTE supporting customer.*</t>
  </si>
  <si>
    <t>Applications Management</t>
  </si>
  <si>
    <t>IT Management overhead, allocated by # of applications staff</t>
  </si>
  <si>
    <t>IT Planning &amp; Administration</t>
  </si>
  <si>
    <t>Senior IT management and administrative overhead, allocated by # of applications staff</t>
  </si>
  <si>
    <t>Database</t>
  </si>
  <si>
    <t>Allocation based on survey of time spent on support for customer.</t>
  </si>
  <si>
    <t>Tech Support and Server Operations</t>
  </si>
  <si>
    <t>Allocated cost of datacenter environment based on server table</t>
  </si>
  <si>
    <t>Help Desk</t>
  </si>
  <si>
    <t>Allocation based on volume of calls to the help desk</t>
  </si>
  <si>
    <t>DSS Justice</t>
  </si>
  <si>
    <t>Web Services &amp; MINT</t>
  </si>
  <si>
    <t>Variable Cost</t>
  </si>
  <si>
    <t>Allocation based on specific project requests</t>
  </si>
  <si>
    <t>Enterprise Cost</t>
  </si>
  <si>
    <t>Allocation based on ASM-approved "per PC" calculation for enterprise-wide service.</t>
  </si>
  <si>
    <t>GIS Services</t>
  </si>
  <si>
    <t>Crystal Service</t>
  </si>
  <si>
    <t>Allocation based on quantity of report development</t>
  </si>
  <si>
    <t>Network/Internet Connectivity</t>
  </si>
  <si>
    <t>WAN Charge</t>
  </si>
  <si>
    <t>Connection charged based on FM assessment of building occupancy</t>
  </si>
  <si>
    <t>Network/Internet VPN</t>
  </si>
  <si>
    <t>VPN Charge</t>
  </si>
  <si>
    <t>Desktop Service</t>
  </si>
  <si>
    <t>PC Count</t>
  </si>
  <si>
    <t>Number of PC devices supported</t>
  </si>
  <si>
    <t>TC Count</t>
  </si>
  <si>
    <t>Number of Thin client devices supported</t>
  </si>
  <si>
    <t>Laptop Count</t>
  </si>
  <si>
    <t>Number of Laptop devices supported</t>
  </si>
  <si>
    <t>Software Count</t>
  </si>
  <si>
    <t>Number of Software Only devices supported</t>
  </si>
  <si>
    <t>Service Cost</t>
  </si>
  <si>
    <t>Cost of providing desktop service</t>
  </si>
  <si>
    <t>Total Allocation (not including Telecom)</t>
  </si>
  <si>
    <t>*Application Services FTE Supporting Customer</t>
  </si>
  <si>
    <t>STROUD SUSAN</t>
  </si>
  <si>
    <t>CLINTON KENNETH</t>
  </si>
  <si>
    <t>CO DZUNG</t>
  </si>
  <si>
    <t>NGUYEN THUYVIEN</t>
  </si>
  <si>
    <t>WHYNOT ANITA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</si>
</sst>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0" fontId="0" fillId="2" borderId="1" xfId="0" applyNumberFormat="1" applyFill="1" applyBorder="1" applyAlignment="1">
      <alignment horizontal="center"/>
    </xf>
    <xf numFmtId="40" fontId="0" fillId="2" borderId="3" xfId="0" applyNumberFormat="1" applyFill="1" applyBorder="1" applyAlignment="1">
      <alignment horizontal="center"/>
    </xf>
    <xf numFmtId="40" fontId="0" fillId="2" borderId="2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3" borderId="3" xfId="0" applyNumberForma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10" fontId="0" fillId="3" borderId="2" xfId="0" applyNumberFormat="1" applyFill="1" applyBorder="1" applyAlignment="1">
      <alignment horizontal="center"/>
    </xf>
    <xf numFmtId="49" fontId="1" fillId="0" borderId="4" xfId="0" applyNumberFormat="1" applyFont="1" applyBorder="1" applyAlignment="1">
      <alignment horizontal="left" wrapText="1" inden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40" fontId="2" fillId="0" borderId="5" xfId="0" applyNumberFormat="1" applyFont="1" applyBorder="1" applyAlignment="1">
      <alignment horizontal="center"/>
    </xf>
    <xf numFmtId="6" fontId="2" fillId="0" borderId="7" xfId="0" applyNumberFormat="1" applyFont="1" applyBorder="1" applyAlignment="1">
      <alignment horizontal="center"/>
    </xf>
    <xf numFmtId="6" fontId="2" fillId="0" borderId="6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10" fontId="2" fillId="0" borderId="6" xfId="0" applyNumberFormat="1" applyFont="1" applyFill="1" applyBorder="1" applyAlignment="1">
      <alignment horizontal="center"/>
    </xf>
    <xf numFmtId="49" fontId="3" fillId="0" borderId="8" xfId="0" applyNumberFormat="1" applyFont="1" applyBorder="1" applyAlignment="1">
      <alignment horizontal="left" wrapText="1" inden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NumberFormat="1" applyBorder="1" applyAlignment="1">
      <alignment horizontal="center"/>
    </xf>
    <xf numFmtId="6" fontId="0" fillId="0" borderId="11" xfId="0" applyNumberFormat="1" applyBorder="1" applyAlignment="1">
      <alignment/>
    </xf>
    <xf numFmtId="6" fontId="0" fillId="0" borderId="10" xfId="0" applyNumberFormat="1" applyBorder="1" applyAlignment="1">
      <alignment/>
    </xf>
    <xf numFmtId="4" fontId="0" fillId="0" borderId="9" xfId="0" applyNumberFormat="1" applyBorder="1" applyAlignment="1">
      <alignment horizontal="center"/>
    </xf>
    <xf numFmtId="164" fontId="0" fillId="0" borderId="11" xfId="0" applyNumberFormat="1" applyBorder="1" applyAlignment="1">
      <alignment/>
    </xf>
    <xf numFmtId="4" fontId="0" fillId="0" borderId="9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49" fontId="1" fillId="0" borderId="12" xfId="0" applyNumberFormat="1" applyFont="1" applyBorder="1" applyAlignment="1">
      <alignment horizontal="left" wrapText="1" indent="1"/>
    </xf>
    <xf numFmtId="40" fontId="0" fillId="0" borderId="9" xfId="0" applyNumberFormat="1" applyBorder="1" applyAlignment="1">
      <alignment horizontal="center"/>
    </xf>
    <xf numFmtId="164" fontId="0" fillId="0" borderId="11" xfId="0" applyNumberForma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0" fontId="0" fillId="0" borderId="9" xfId="0" applyNumberFormat="1" applyFont="1" applyBorder="1" applyAlignment="1">
      <alignment horizontal="center"/>
    </xf>
    <xf numFmtId="6" fontId="0" fillId="0" borderId="11" xfId="0" applyNumberFormat="1" applyFont="1" applyBorder="1" applyAlignment="1">
      <alignment/>
    </xf>
    <xf numFmtId="6" fontId="0" fillId="0" borderId="10" xfId="0" applyNumberFormat="1" applyFont="1" applyBorder="1" applyAlignment="1">
      <alignment/>
    </xf>
    <xf numFmtId="10" fontId="0" fillId="0" borderId="9" xfId="0" applyNumberFormat="1" applyFon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4" fontId="2" fillId="0" borderId="9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40" fontId="0" fillId="0" borderId="0" xfId="0" applyNumberFormat="1" applyAlignment="1">
      <alignment horizontal="center"/>
    </xf>
    <xf numFmtId="6" fontId="0" fillId="0" borderId="0" xfId="0" applyNumberFormat="1" applyAlignment="1">
      <alignment/>
    </xf>
    <xf numFmtId="6" fontId="2" fillId="0" borderId="13" xfId="0" applyNumberFormat="1" applyFont="1" applyBorder="1" applyAlignment="1">
      <alignment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6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 wrapText="1" indent="1"/>
    </xf>
    <xf numFmtId="10" fontId="0" fillId="0" borderId="0" xfId="0" applyNumberFormat="1" applyAlignment="1">
      <alignment/>
    </xf>
    <xf numFmtId="49" fontId="1" fillId="0" borderId="0" xfId="0" applyNumberFormat="1" applyFont="1" applyAlignment="1">
      <alignment horizontal="left" wrapText="1" indent="1"/>
    </xf>
    <xf numFmtId="10" fontId="0" fillId="0" borderId="0" xfId="0" applyNumberFormat="1" applyFill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IO-Staff\FY%2009%20Budget%20Process\FY%2009%20G%20L%20Sheets\09%20Bill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IO-Staff\FY%2009%20Budget%20Process\FY%2009%20Rate%20Setting%20Data\09%20gis%20web%20cr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"/>
      <sheetName val="Layout Template"/>
      <sheetName val="DCHS"/>
      <sheetName val="DCJ"/>
      <sheetName val="DCM"/>
      <sheetName val="DCS"/>
      <sheetName val="Health"/>
      <sheetName val="Library"/>
      <sheetName val="MCDA"/>
      <sheetName val="MCSO"/>
      <sheetName val="NON"/>
      <sheetName val="External"/>
      <sheetName val="Total Dept"/>
      <sheetName val="Revenue Summary"/>
      <sheetName val="Shared Mgmt"/>
      <sheetName val="Help Desk"/>
      <sheetName val="Customer Advocate"/>
      <sheetName val="Data Base"/>
      <sheetName val=" Crystal and Remedy"/>
      <sheetName val="PC Count"/>
      <sheetName val="OPS Data"/>
      <sheetName val="Technical Services &amp; Ops"/>
      <sheetName val="Server"/>
      <sheetName val="Circuit Table"/>
      <sheetName val="Circuit"/>
      <sheetName val="VPN"/>
    </sheetNames>
    <sheetDataSet>
      <sheetData sheetId="4">
        <row r="11">
          <cell r="D11">
            <v>383545.20043451234</v>
          </cell>
        </row>
        <row r="15">
          <cell r="D15">
            <v>18924.989197879928</v>
          </cell>
        </row>
        <row r="16">
          <cell r="D16">
            <v>146375.58761730493</v>
          </cell>
        </row>
      </sheetData>
      <sheetData sheetId="13">
        <row r="7">
          <cell r="P7">
            <v>264048.76</v>
          </cell>
          <cell r="R7">
            <v>549328.82</v>
          </cell>
        </row>
        <row r="9">
          <cell r="P9">
            <v>-121068.47319148936</v>
          </cell>
        </row>
        <row r="10">
          <cell r="P10">
            <v>24822.186943866946</v>
          </cell>
        </row>
        <row r="14">
          <cell r="P14">
            <v>33662.85054054054</v>
          </cell>
          <cell r="AO14">
            <v>16831.42527027027</v>
          </cell>
        </row>
        <row r="17">
          <cell r="P17">
            <v>282155.23031382135</v>
          </cell>
        </row>
        <row r="18">
          <cell r="P18">
            <v>233985.8718383253</v>
          </cell>
          <cell r="R18">
            <v>795993.439378218</v>
          </cell>
        </row>
        <row r="19">
          <cell r="P19">
            <v>44902.39182587208</v>
          </cell>
        </row>
        <row r="30">
          <cell r="U30">
            <v>1166.2564922689214</v>
          </cell>
        </row>
      </sheetData>
      <sheetData sheetId="15">
        <row r="8">
          <cell r="D8">
            <v>3349</v>
          </cell>
          <cell r="F8">
            <v>126794.35938013963</v>
          </cell>
        </row>
        <row r="15">
          <cell r="E15">
            <v>37.86036410275892</v>
          </cell>
        </row>
      </sheetData>
      <sheetData sheetId="16">
        <row r="6">
          <cell r="H6">
            <v>249647.8186601749</v>
          </cell>
        </row>
      </sheetData>
      <sheetData sheetId="17">
        <row r="13">
          <cell r="Q13">
            <v>266184.17954134085</v>
          </cell>
        </row>
      </sheetData>
      <sheetData sheetId="19">
        <row r="10">
          <cell r="B10">
            <v>421</v>
          </cell>
          <cell r="H10">
            <v>409</v>
          </cell>
          <cell r="K10">
            <v>12</v>
          </cell>
        </row>
        <row r="20">
          <cell r="B20">
            <v>490</v>
          </cell>
          <cell r="D20">
            <v>325</v>
          </cell>
          <cell r="F20">
            <v>225</v>
          </cell>
          <cell r="H20">
            <v>925</v>
          </cell>
        </row>
      </sheetData>
      <sheetData sheetId="21">
        <row r="136">
          <cell r="E136">
            <v>27258.37276774526</v>
          </cell>
        </row>
      </sheetData>
      <sheetData sheetId="25">
        <row r="3">
          <cell r="C3">
            <v>236.56236497349911</v>
          </cell>
        </row>
        <row r="10">
          <cell r="B10">
            <v>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ystal"/>
      <sheetName val="Web"/>
      <sheetName val="GIS"/>
      <sheetName val="09 gis web crys"/>
    </sheetNames>
    <sheetDataSet>
      <sheetData sheetId="0">
        <row r="6">
          <cell r="B6">
            <v>103.82092139830242</v>
          </cell>
        </row>
        <row r="17">
          <cell r="D17">
            <v>946.3788641704803</v>
          </cell>
          <cell r="G17">
            <v>43708.60790868531</v>
          </cell>
        </row>
      </sheetData>
      <sheetData sheetId="1">
        <row r="15">
          <cell r="B15">
            <v>421</v>
          </cell>
          <cell r="F15">
            <v>131554.80874048942</v>
          </cell>
          <cell r="G15">
            <v>45441.575776812555</v>
          </cell>
        </row>
        <row r="18">
          <cell r="B18">
            <v>107.93723462425784</v>
          </cell>
        </row>
      </sheetData>
      <sheetData sheetId="2">
        <row r="8">
          <cell r="C8">
            <v>1.9290551893152141</v>
          </cell>
        </row>
        <row r="38">
          <cell r="F38">
            <v>812.1322347017051</v>
          </cell>
          <cell r="G38">
            <v>219886.64284862712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31.57421875" style="0" bestFit="1" customWidth="1"/>
    <col min="3" max="3" width="9.7109375" style="52" bestFit="1" customWidth="1"/>
    <col min="4" max="4" width="9.140625" style="53" customWidth="1"/>
    <col min="5" max="5" width="13.140625" style="53" bestFit="1" customWidth="1"/>
    <col min="6" max="6" width="8.57421875" style="55" bestFit="1" customWidth="1"/>
    <col min="7" max="7" width="11.140625" style="56" bestFit="1" customWidth="1"/>
    <col min="8" max="8" width="12.57421875" style="53" bestFit="1" customWidth="1"/>
    <col min="9" max="9" width="8.140625" style="57" bestFit="1" customWidth="1"/>
    <col min="10" max="10" width="7.57421875" style="58" bestFit="1" customWidth="1"/>
    <col min="11" max="11" width="11.28125" style="58" bestFit="1" customWidth="1"/>
    <col min="12" max="12" width="11.28125" style="58" customWidth="1"/>
    <col min="13" max="13" width="11.28125" style="64" customWidth="1"/>
    <col min="14" max="14" width="55.7109375" style="63" customWidth="1"/>
    <col min="15" max="16384" width="41.00390625" style="0" customWidth="1"/>
  </cols>
  <sheetData>
    <row r="1" spans="1:14" ht="12.75">
      <c r="A1" s="1"/>
      <c r="B1" s="2"/>
      <c r="C1" s="3" t="s">
        <v>0</v>
      </c>
      <c r="D1" s="4"/>
      <c r="E1" s="5"/>
      <c r="F1" s="6" t="s">
        <v>1</v>
      </c>
      <c r="G1" s="7"/>
      <c r="H1" s="8"/>
      <c r="I1" s="9" t="s">
        <v>2</v>
      </c>
      <c r="J1" s="10"/>
      <c r="K1" s="11"/>
      <c r="L1" s="12" t="s">
        <v>3</v>
      </c>
      <c r="M1" s="13" t="s">
        <v>4</v>
      </c>
      <c r="N1" s="14"/>
    </row>
    <row r="2" spans="1:14" ht="12.75">
      <c r="A2" s="15" t="s">
        <v>5</v>
      </c>
      <c r="B2" s="16" t="s">
        <v>6</v>
      </c>
      <c r="C2" s="17" t="s">
        <v>7</v>
      </c>
      <c r="D2" s="18" t="s">
        <v>8</v>
      </c>
      <c r="E2" s="19" t="s">
        <v>9</v>
      </c>
      <c r="F2" s="20" t="s">
        <v>7</v>
      </c>
      <c r="G2" s="21" t="s">
        <v>8</v>
      </c>
      <c r="H2" s="19" t="s">
        <v>9</v>
      </c>
      <c r="I2" s="22" t="s">
        <v>7</v>
      </c>
      <c r="J2" s="23" t="s">
        <v>8</v>
      </c>
      <c r="K2" s="24" t="s">
        <v>9</v>
      </c>
      <c r="L2" s="24"/>
      <c r="M2" s="25"/>
      <c r="N2" s="26" t="s">
        <v>10</v>
      </c>
    </row>
    <row r="3" spans="1:14" ht="12.75">
      <c r="A3" s="27" t="s">
        <v>11</v>
      </c>
      <c r="B3" s="28" t="s">
        <v>12</v>
      </c>
      <c r="C3" s="29">
        <v>1.15</v>
      </c>
      <c r="D3" s="30">
        <v>168827</v>
      </c>
      <c r="E3" s="31">
        <f>C3*D3</f>
        <v>194151.05</v>
      </c>
      <c r="F3" s="32">
        <f>1.4+0.27</f>
        <v>1.67</v>
      </c>
      <c r="G3" s="33"/>
      <c r="H3" s="31">
        <f>+'[1]Customer Advocate'!$H$6</f>
        <v>249647.8186601749</v>
      </c>
      <c r="I3" s="34">
        <f>1.4+0.27</f>
        <v>1.67</v>
      </c>
      <c r="J3" s="35"/>
      <c r="K3" s="36">
        <v>249839</v>
      </c>
      <c r="L3" s="36">
        <f>K3-H3</f>
        <v>191.18133982509607</v>
      </c>
      <c r="M3" s="37">
        <f>L3/$K$31</f>
        <v>4.433586370692956E-05</v>
      </c>
      <c r="N3" s="38" t="s">
        <v>13</v>
      </c>
    </row>
    <row r="4" spans="1:14" ht="22.5">
      <c r="A4" s="27" t="s">
        <v>11</v>
      </c>
      <c r="B4" s="28" t="s">
        <v>14</v>
      </c>
      <c r="C4" s="39">
        <v>1</v>
      </c>
      <c r="D4" s="30">
        <f>232518+487687</f>
        <v>720205</v>
      </c>
      <c r="E4" s="31">
        <f aca="true" t="shared" si="0" ref="E4:E10">C4*D4</f>
        <v>720205</v>
      </c>
      <c r="F4" s="32"/>
      <c r="G4" s="33">
        <f>+H4</f>
        <v>813377.58</v>
      </c>
      <c r="H4" s="31">
        <f>+'[1]Revenue Summary'!$P$7+'[1]Revenue Summary'!$R$7</f>
        <v>813377.58</v>
      </c>
      <c r="I4" s="34"/>
      <c r="J4" s="35"/>
      <c r="K4" s="36">
        <f>264049+549329</f>
        <v>813378</v>
      </c>
      <c r="L4" s="36">
        <f aca="true" t="shared" si="1" ref="L4:L30">K4-H4</f>
        <v>0.4200000000419095</v>
      </c>
      <c r="M4" s="37">
        <f aca="true" t="shared" si="2" ref="M4:M30">L4/$K$31</f>
        <v>9.740000135894095E-08</v>
      </c>
      <c r="N4" s="38" t="s">
        <v>15</v>
      </c>
    </row>
    <row r="5" spans="1:14" ht="12.75">
      <c r="A5" s="27" t="s">
        <v>11</v>
      </c>
      <c r="B5" s="28" t="s">
        <v>16</v>
      </c>
      <c r="C5" s="39">
        <v>2</v>
      </c>
      <c r="D5" s="30">
        <v>24001</v>
      </c>
      <c r="E5" s="31">
        <f t="shared" si="0"/>
        <v>48002</v>
      </c>
      <c r="F5" s="32">
        <v>2</v>
      </c>
      <c r="G5" s="33"/>
      <c r="H5" s="31">
        <f>+'[1]Revenue Summary'!$P$9+'[1]Revenue Summary'!$P$10</f>
        <v>-96246.28624762243</v>
      </c>
      <c r="I5" s="34"/>
      <c r="J5" s="35"/>
      <c r="K5" s="36">
        <f>-121055+25318</f>
        <v>-95737</v>
      </c>
      <c r="L5" s="36">
        <f t="shared" si="1"/>
        <v>509.28624762242544</v>
      </c>
      <c r="M5" s="37">
        <f t="shared" si="2"/>
        <v>0.00011810590763229622</v>
      </c>
      <c r="N5" s="38" t="s">
        <v>17</v>
      </c>
    </row>
    <row r="6" spans="1:14" ht="22.5">
      <c r="A6" s="27" t="s">
        <v>11</v>
      </c>
      <c r="B6" s="28" t="s">
        <v>18</v>
      </c>
      <c r="C6" s="39">
        <v>2</v>
      </c>
      <c r="D6" s="30">
        <v>16829</v>
      </c>
      <c r="E6" s="31">
        <f t="shared" si="0"/>
        <v>33658</v>
      </c>
      <c r="F6" s="32">
        <v>3</v>
      </c>
      <c r="G6" s="40">
        <f>+'[1]Revenue Summary'!$AO$14</f>
        <v>16831.42527027027</v>
      </c>
      <c r="H6" s="31">
        <f>+'[1]Revenue Summary'!$P$14</f>
        <v>33662.85054054054</v>
      </c>
      <c r="I6" s="34"/>
      <c r="J6" s="35"/>
      <c r="K6" s="36">
        <v>33892</v>
      </c>
      <c r="L6" s="36">
        <f t="shared" si="1"/>
        <v>229.14945945946238</v>
      </c>
      <c r="M6" s="37">
        <f t="shared" si="2"/>
        <v>5.314085157267884E-05</v>
      </c>
      <c r="N6" s="38" t="s">
        <v>19</v>
      </c>
    </row>
    <row r="7" spans="1:14" ht="12.75">
      <c r="A7" s="27" t="s">
        <v>11</v>
      </c>
      <c r="B7" s="28" t="s">
        <v>20</v>
      </c>
      <c r="C7" s="39">
        <v>1.11</v>
      </c>
      <c r="D7" s="30">
        <v>275734</v>
      </c>
      <c r="E7" s="31">
        <f t="shared" si="0"/>
        <v>306064.74000000005</v>
      </c>
      <c r="F7" s="32">
        <v>1.26</v>
      </c>
      <c r="G7" s="40">
        <f>+'[1]Data Base'!$Q$13</f>
        <v>266184.17954134085</v>
      </c>
      <c r="H7" s="31">
        <f>+'[1]Revenue Summary'!$P$17</f>
        <v>282155.23031382135</v>
      </c>
      <c r="I7" s="34">
        <v>1.06</v>
      </c>
      <c r="J7" s="35">
        <v>269654</v>
      </c>
      <c r="K7" s="36">
        <v>285833</v>
      </c>
      <c r="L7" s="36">
        <f t="shared" si="1"/>
        <v>3677.7696861786535</v>
      </c>
      <c r="M7" s="37">
        <f t="shared" si="2"/>
        <v>0.0008528923152284008</v>
      </c>
      <c r="N7" s="38" t="s">
        <v>21</v>
      </c>
    </row>
    <row r="8" spans="1:14" ht="12.75">
      <c r="A8" s="27" t="s">
        <v>11</v>
      </c>
      <c r="B8" s="28" t="s">
        <v>22</v>
      </c>
      <c r="C8" s="39">
        <v>21.41</v>
      </c>
      <c r="D8" s="30">
        <v>22973</v>
      </c>
      <c r="E8" s="31">
        <f>C8*D8+413304</f>
        <v>905155.9299999999</v>
      </c>
      <c r="F8" s="32">
        <f>9.334+11.142</f>
        <v>20.476</v>
      </c>
      <c r="G8" s="40">
        <f>+'[1]Technical Services &amp; Ops'!$E$136</f>
        <v>27258.37276774526</v>
      </c>
      <c r="H8" s="31">
        <f>+'[1]Revenue Summary'!$P$18+'[1]Revenue Summary'!$R$18</f>
        <v>1029979.3112165433</v>
      </c>
      <c r="I8" s="34">
        <f>9.584+11.142</f>
        <v>20.726</v>
      </c>
      <c r="J8" s="35">
        <v>29369</v>
      </c>
      <c r="K8" s="36">
        <f>281476+819514</f>
        <v>1100990</v>
      </c>
      <c r="L8" s="36">
        <f t="shared" si="1"/>
        <v>71010.68878345669</v>
      </c>
      <c r="M8" s="37">
        <f t="shared" si="2"/>
        <v>0.016467717103137762</v>
      </c>
      <c r="N8" s="38" t="s">
        <v>23</v>
      </c>
    </row>
    <row r="9" spans="1:14" ht="12.75">
      <c r="A9" s="27" t="s">
        <v>11</v>
      </c>
      <c r="B9" s="28" t="s">
        <v>24</v>
      </c>
      <c r="C9" s="39">
        <v>10343</v>
      </c>
      <c r="D9" s="30">
        <v>24.3</v>
      </c>
      <c r="E9" s="31">
        <f t="shared" si="0"/>
        <v>251334.9</v>
      </c>
      <c r="F9" s="32">
        <v>1186</v>
      </c>
      <c r="G9" s="40">
        <f>+'[1]Help Desk'!$E$15</f>
        <v>37.86036410275892</v>
      </c>
      <c r="H9" s="31">
        <f>+'[1]Revenue Summary'!$P$19</f>
        <v>44902.39182587208</v>
      </c>
      <c r="I9" s="34">
        <v>1204</v>
      </c>
      <c r="J9" s="35">
        <v>38</v>
      </c>
      <c r="K9" s="36">
        <v>45748</v>
      </c>
      <c r="L9" s="36">
        <f t="shared" si="1"/>
        <v>845.6081741279195</v>
      </c>
      <c r="M9" s="37">
        <f t="shared" si="2"/>
        <v>0.00019610056500231536</v>
      </c>
      <c r="N9" s="38" t="s">
        <v>25</v>
      </c>
    </row>
    <row r="10" spans="1:14" ht="12.75">
      <c r="A10" s="27" t="s">
        <v>11</v>
      </c>
      <c r="B10" s="28" t="s">
        <v>26</v>
      </c>
      <c r="C10" s="39">
        <v>1</v>
      </c>
      <c r="D10" s="30">
        <v>355139</v>
      </c>
      <c r="E10" s="31">
        <f t="shared" si="0"/>
        <v>355139</v>
      </c>
      <c r="F10" s="32"/>
      <c r="G10" s="33"/>
      <c r="H10" s="31">
        <f>+'[1]DCM'!$D$11</f>
        <v>383545.20043451234</v>
      </c>
      <c r="I10" s="34"/>
      <c r="J10" s="35"/>
      <c r="K10" s="36">
        <v>387820</v>
      </c>
      <c r="L10" s="36">
        <f t="shared" si="1"/>
        <v>4274.799565487658</v>
      </c>
      <c r="M10" s="37">
        <f t="shared" si="2"/>
        <v>0.0009913463891575028</v>
      </c>
      <c r="N10" s="38"/>
    </row>
    <row r="11" spans="1:14" ht="12.75">
      <c r="A11" s="27"/>
      <c r="B11" s="28"/>
      <c r="C11" s="39"/>
      <c r="D11" s="30"/>
      <c r="E11" s="31"/>
      <c r="F11" s="32"/>
      <c r="G11" s="33"/>
      <c r="H11" s="31"/>
      <c r="I11" s="41"/>
      <c r="J11" s="42"/>
      <c r="K11" s="43"/>
      <c r="L11" s="36"/>
      <c r="M11" s="37"/>
      <c r="N11" s="38"/>
    </row>
    <row r="12" spans="1:14" ht="12.75">
      <c r="A12" s="27" t="s">
        <v>27</v>
      </c>
      <c r="B12" s="44" t="s">
        <v>28</v>
      </c>
      <c r="C12" s="45"/>
      <c r="D12" s="46">
        <v>154988</v>
      </c>
      <c r="E12" s="47">
        <v>154988</v>
      </c>
      <c r="F12" s="48"/>
      <c r="G12" s="33"/>
      <c r="H12" s="47">
        <f>+'[2]Web'!$F$15</f>
        <v>131554.80874048942</v>
      </c>
      <c r="I12" s="34"/>
      <c r="J12" s="35"/>
      <c r="K12" s="36">
        <v>127557</v>
      </c>
      <c r="L12" s="36">
        <f t="shared" si="1"/>
        <v>-3997.8087404894177</v>
      </c>
      <c r="M12" s="37">
        <f t="shared" si="2"/>
        <v>-0.0009271108969466679</v>
      </c>
      <c r="N12" s="38" t="s">
        <v>29</v>
      </c>
    </row>
    <row r="13" spans="1:14" ht="22.5">
      <c r="A13" s="27" t="s">
        <v>27</v>
      </c>
      <c r="B13" s="44" t="s">
        <v>30</v>
      </c>
      <c r="C13" s="39">
        <v>578</v>
      </c>
      <c r="D13" s="30">
        <v>84.95</v>
      </c>
      <c r="E13" s="31">
        <f>C13*D13</f>
        <v>49101.1</v>
      </c>
      <c r="F13" s="32">
        <f>+'[2]Web'!$B$15</f>
        <v>421</v>
      </c>
      <c r="G13" s="40">
        <f>+'[2]Web'!$B$18</f>
        <v>107.93723462425784</v>
      </c>
      <c r="H13" s="31">
        <f>+'[2]Web'!$G$15</f>
        <v>45441.575776812555</v>
      </c>
      <c r="I13" s="34">
        <v>441</v>
      </c>
      <c r="J13" s="35"/>
      <c r="K13" s="36">
        <v>71520</v>
      </c>
      <c r="L13" s="36">
        <f t="shared" si="1"/>
        <v>26078.424223187445</v>
      </c>
      <c r="M13" s="37">
        <f t="shared" si="2"/>
        <v>0.006047710844104855</v>
      </c>
      <c r="N13" s="38" t="s">
        <v>31</v>
      </c>
    </row>
    <row r="14" spans="1:14" ht="12.75">
      <c r="A14" s="27"/>
      <c r="B14" s="44"/>
      <c r="C14" s="39"/>
      <c r="D14" s="30"/>
      <c r="E14" s="31"/>
      <c r="F14" s="32"/>
      <c r="G14" s="40"/>
      <c r="H14" s="31"/>
      <c r="I14" s="34"/>
      <c r="J14" s="35"/>
      <c r="K14" s="36"/>
      <c r="L14" s="36"/>
      <c r="M14" s="37"/>
      <c r="N14" s="38"/>
    </row>
    <row r="15" spans="1:14" ht="12.75">
      <c r="A15" s="27" t="s">
        <v>32</v>
      </c>
      <c r="B15" s="44" t="s">
        <v>28</v>
      </c>
      <c r="C15" s="39"/>
      <c r="D15" s="30">
        <v>141830</v>
      </c>
      <c r="E15" s="31">
        <v>141830</v>
      </c>
      <c r="F15" s="49"/>
      <c r="G15" s="33"/>
      <c r="H15" s="31">
        <f>+'[2]GIS'!$G$38</f>
        <v>219886.64284862712</v>
      </c>
      <c r="I15" s="34"/>
      <c r="J15" s="35"/>
      <c r="K15" s="36">
        <v>213446</v>
      </c>
      <c r="L15" s="36">
        <f t="shared" si="1"/>
        <v>-6440.642848627118</v>
      </c>
      <c r="M15" s="37">
        <f t="shared" si="2"/>
        <v>-0.001493615767014614</v>
      </c>
      <c r="N15" s="38" t="s">
        <v>29</v>
      </c>
    </row>
    <row r="16" spans="1:14" ht="22.5">
      <c r="A16" s="27" t="s">
        <v>32</v>
      </c>
      <c r="B16" s="44" t="s">
        <v>30</v>
      </c>
      <c r="C16" s="39">
        <v>578</v>
      </c>
      <c r="D16" s="30">
        <v>27.83</v>
      </c>
      <c r="E16" s="31">
        <f>C16*D16</f>
        <v>16085.74</v>
      </c>
      <c r="F16" s="32">
        <f>+F29</f>
        <v>421</v>
      </c>
      <c r="G16" s="40">
        <f>+'[2]GIS'!$C$8</f>
        <v>1.9290551893152141</v>
      </c>
      <c r="H16" s="31">
        <f>+'[2]GIS'!$F$38</f>
        <v>812.1322347017051</v>
      </c>
      <c r="I16" s="34">
        <v>441</v>
      </c>
      <c r="J16" s="35"/>
      <c r="K16" s="36">
        <v>1193</v>
      </c>
      <c r="L16" s="36">
        <f t="shared" si="1"/>
        <v>380.8677652982949</v>
      </c>
      <c r="M16" s="37">
        <f t="shared" si="2"/>
        <v>8.832504965221206E-05</v>
      </c>
      <c r="N16" s="38" t="s">
        <v>31</v>
      </c>
    </row>
    <row r="17" spans="1:14" ht="12.75">
      <c r="A17" s="27"/>
      <c r="B17" s="44"/>
      <c r="C17" s="39"/>
      <c r="D17" s="30"/>
      <c r="E17" s="31"/>
      <c r="F17" s="32"/>
      <c r="G17" s="40"/>
      <c r="H17" s="31"/>
      <c r="I17" s="34"/>
      <c r="J17" s="35"/>
      <c r="K17" s="36"/>
      <c r="L17" s="36"/>
      <c r="M17" s="37"/>
      <c r="N17" s="38"/>
    </row>
    <row r="18" spans="1:14" ht="12.75">
      <c r="A18" s="27" t="s">
        <v>33</v>
      </c>
      <c r="B18" s="44" t="s">
        <v>28</v>
      </c>
      <c r="C18" s="39"/>
      <c r="D18" s="30">
        <v>1244</v>
      </c>
      <c r="E18" s="31">
        <v>1244</v>
      </c>
      <c r="F18" s="49"/>
      <c r="G18" s="33"/>
      <c r="H18" s="31">
        <f>+'[2]Crystal'!$D$17</f>
        <v>946.3788641704803</v>
      </c>
      <c r="I18" s="34">
        <v>18</v>
      </c>
      <c r="J18" s="35"/>
      <c r="K18" s="36">
        <v>518</v>
      </c>
      <c r="L18" s="36">
        <f t="shared" si="1"/>
        <v>-428.37886417048026</v>
      </c>
      <c r="M18" s="37">
        <f t="shared" si="2"/>
        <v>-9.934309987662604E-05</v>
      </c>
      <c r="N18" s="38" t="s">
        <v>34</v>
      </c>
    </row>
    <row r="19" spans="1:14" ht="22.5">
      <c r="A19" s="27" t="s">
        <v>33</v>
      </c>
      <c r="B19" s="44" t="s">
        <v>30</v>
      </c>
      <c r="C19" s="39">
        <v>578</v>
      </c>
      <c r="D19" s="30">
        <v>122.6642</v>
      </c>
      <c r="E19" s="31">
        <f>C19*D19</f>
        <v>70899.90759999999</v>
      </c>
      <c r="F19" s="32">
        <f>+F29</f>
        <v>421</v>
      </c>
      <c r="G19" s="40">
        <f>+'[2]Crystal'!$B$6</f>
        <v>103.82092139830242</v>
      </c>
      <c r="H19" s="31">
        <f>+'[2]Crystal'!$G$17</f>
        <v>43708.60790868531</v>
      </c>
      <c r="I19" s="34"/>
      <c r="J19" s="35"/>
      <c r="K19" s="36">
        <v>47622</v>
      </c>
      <c r="L19" s="36">
        <f t="shared" si="1"/>
        <v>3913.3920913146867</v>
      </c>
      <c r="M19" s="37">
        <f t="shared" si="2"/>
        <v>0.0009075342737478213</v>
      </c>
      <c r="N19" s="38" t="s">
        <v>31</v>
      </c>
    </row>
    <row r="20" spans="1:14" ht="12.75">
      <c r="A20" s="27"/>
      <c r="B20" s="28"/>
      <c r="C20" s="39"/>
      <c r="D20" s="30"/>
      <c r="E20" s="31"/>
      <c r="F20" s="32"/>
      <c r="G20" s="40"/>
      <c r="H20" s="31"/>
      <c r="I20" s="34"/>
      <c r="J20" s="35"/>
      <c r="K20" s="36"/>
      <c r="L20" s="36"/>
      <c r="M20" s="37"/>
      <c r="N20" s="38"/>
    </row>
    <row r="21" spans="1:14" ht="12.75">
      <c r="A21" s="27" t="s">
        <v>35</v>
      </c>
      <c r="B21" s="28" t="s">
        <v>36</v>
      </c>
      <c r="C21" s="39"/>
      <c r="D21" s="30">
        <v>162834</v>
      </c>
      <c r="E21" s="31">
        <v>162834</v>
      </c>
      <c r="F21" s="32"/>
      <c r="G21" s="40"/>
      <c r="H21" s="31">
        <f>+'[1]DCM'!$D$16</f>
        <v>146375.58761730493</v>
      </c>
      <c r="I21" s="34"/>
      <c r="J21" s="35"/>
      <c r="K21" s="36">
        <v>150638</v>
      </c>
      <c r="L21" s="36">
        <f t="shared" si="1"/>
        <v>4262.412382695067</v>
      </c>
      <c r="M21" s="37">
        <f t="shared" si="2"/>
        <v>0.0009884737424415233</v>
      </c>
      <c r="N21" s="38" t="s">
        <v>37</v>
      </c>
    </row>
    <row r="22" spans="1:14" ht="12.75">
      <c r="A22" s="27"/>
      <c r="B22" s="28"/>
      <c r="C22" s="39"/>
      <c r="D22" s="30"/>
      <c r="E22" s="31"/>
      <c r="F22" s="32"/>
      <c r="G22" s="33"/>
      <c r="H22" s="31"/>
      <c r="I22" s="34"/>
      <c r="J22" s="35"/>
      <c r="K22" s="36"/>
      <c r="L22" s="36"/>
      <c r="M22" s="37"/>
      <c r="N22" s="38"/>
    </row>
    <row r="23" spans="1:14" ht="12.75">
      <c r="A23" s="27" t="s">
        <v>38</v>
      </c>
      <c r="B23" s="28" t="s">
        <v>39</v>
      </c>
      <c r="C23" s="39">
        <v>50</v>
      </c>
      <c r="D23" s="30">
        <v>259.69</v>
      </c>
      <c r="E23" s="31">
        <f aca="true" t="shared" si="3" ref="E23:E30">C23*D23</f>
        <v>12984.5</v>
      </c>
      <c r="F23" s="32">
        <f>+'[1]VPN'!$B$10</f>
        <v>80</v>
      </c>
      <c r="G23" s="40">
        <f>+'[1]VPN'!$C$3</f>
        <v>236.56236497349911</v>
      </c>
      <c r="H23" s="31">
        <f>+'[1]DCM'!$D$15</f>
        <v>18924.989197879928</v>
      </c>
      <c r="I23" s="34">
        <v>45</v>
      </c>
      <c r="J23" s="35">
        <v>261.42</v>
      </c>
      <c r="K23" s="36">
        <v>11764</v>
      </c>
      <c r="L23" s="36">
        <f t="shared" si="1"/>
        <v>-7160.989197879928</v>
      </c>
      <c r="M23" s="37">
        <f t="shared" si="2"/>
        <v>-0.0016606675179411158</v>
      </c>
      <c r="N23" s="38"/>
    </row>
    <row r="24" spans="1:14" ht="12.75">
      <c r="A24" s="27"/>
      <c r="B24" s="28"/>
      <c r="C24" s="39"/>
      <c r="D24" s="30"/>
      <c r="E24" s="31"/>
      <c r="F24" s="32"/>
      <c r="G24" s="33"/>
      <c r="H24" s="31"/>
      <c r="I24" s="34"/>
      <c r="J24" s="35"/>
      <c r="K24" s="36"/>
      <c r="L24" s="36"/>
      <c r="M24" s="37"/>
      <c r="N24" s="38"/>
    </row>
    <row r="25" spans="1:14" ht="12.75">
      <c r="A25" s="27" t="s">
        <v>40</v>
      </c>
      <c r="B25" s="28" t="s">
        <v>41</v>
      </c>
      <c r="C25" s="39">
        <v>227</v>
      </c>
      <c r="D25" s="30">
        <v>490</v>
      </c>
      <c r="E25" s="31">
        <f t="shared" si="3"/>
        <v>111230</v>
      </c>
      <c r="F25" s="32">
        <f>+'[1]PC Count'!$H$10</f>
        <v>409</v>
      </c>
      <c r="G25" s="40">
        <f>+'[1]PC Count'!$B$20</f>
        <v>490</v>
      </c>
      <c r="H25" s="31">
        <f>F25*G25</f>
        <v>200410</v>
      </c>
      <c r="I25" s="34">
        <v>413</v>
      </c>
      <c r="J25" s="35">
        <v>490</v>
      </c>
      <c r="K25" s="36">
        <v>202370</v>
      </c>
      <c r="L25" s="36">
        <f t="shared" si="1"/>
        <v>1960</v>
      </c>
      <c r="M25" s="37">
        <f t="shared" si="2"/>
        <v>0.00045453333962970237</v>
      </c>
      <c r="N25" s="38" t="s">
        <v>42</v>
      </c>
    </row>
    <row r="26" spans="1:14" ht="12.75">
      <c r="A26" s="27" t="s">
        <v>40</v>
      </c>
      <c r="B26" s="28" t="s">
        <v>43</v>
      </c>
      <c r="C26" s="39">
        <v>341</v>
      </c>
      <c r="D26" s="30">
        <v>325</v>
      </c>
      <c r="E26" s="31">
        <f t="shared" si="3"/>
        <v>110825</v>
      </c>
      <c r="F26" s="32"/>
      <c r="G26" s="33">
        <f>+'[1]PC Count'!$D$20</f>
        <v>325</v>
      </c>
      <c r="H26" s="31">
        <f>F26*G26</f>
        <v>0</v>
      </c>
      <c r="I26" s="34"/>
      <c r="J26" s="35">
        <v>325</v>
      </c>
      <c r="K26" s="36"/>
      <c r="L26" s="36">
        <f t="shared" si="1"/>
        <v>0</v>
      </c>
      <c r="M26" s="37">
        <f t="shared" si="2"/>
        <v>0</v>
      </c>
      <c r="N26" s="38" t="s">
        <v>44</v>
      </c>
    </row>
    <row r="27" spans="1:14" ht="12.75">
      <c r="A27" s="27" t="s">
        <v>40</v>
      </c>
      <c r="B27" s="28" t="s">
        <v>45</v>
      </c>
      <c r="C27" s="39">
        <v>10</v>
      </c>
      <c r="D27" s="30">
        <v>925</v>
      </c>
      <c r="E27" s="31">
        <f t="shared" si="3"/>
        <v>9250</v>
      </c>
      <c r="F27" s="32">
        <f>+'[1]PC Count'!$K$10</f>
        <v>12</v>
      </c>
      <c r="G27" s="40">
        <f>+'[1]PC Count'!$H$20</f>
        <v>925</v>
      </c>
      <c r="H27" s="31">
        <f>F27*G27</f>
        <v>11100</v>
      </c>
      <c r="I27" s="34">
        <v>28</v>
      </c>
      <c r="J27" s="35">
        <v>925</v>
      </c>
      <c r="K27" s="36">
        <v>25900</v>
      </c>
      <c r="L27" s="36">
        <f t="shared" si="1"/>
        <v>14800</v>
      </c>
      <c r="M27" s="37">
        <f t="shared" si="2"/>
        <v>0.003432190523734487</v>
      </c>
      <c r="N27" s="38" t="s">
        <v>46</v>
      </c>
    </row>
    <row r="28" spans="1:14" ht="12.75">
      <c r="A28" s="27" t="s">
        <v>40</v>
      </c>
      <c r="B28" s="28" t="s">
        <v>47</v>
      </c>
      <c r="C28" s="39"/>
      <c r="D28" s="30">
        <v>225</v>
      </c>
      <c r="E28" s="31">
        <f t="shared" si="3"/>
        <v>0</v>
      </c>
      <c r="F28" s="32"/>
      <c r="G28" s="40">
        <f>+'[1]PC Count'!$F$20</f>
        <v>225</v>
      </c>
      <c r="H28" s="31">
        <f>F28*G28</f>
        <v>0</v>
      </c>
      <c r="I28" s="34"/>
      <c r="J28" s="35">
        <v>225</v>
      </c>
      <c r="K28" s="36"/>
      <c r="L28" s="36">
        <f t="shared" si="1"/>
        <v>0</v>
      </c>
      <c r="M28" s="37">
        <f t="shared" si="2"/>
        <v>0</v>
      </c>
      <c r="N28" s="38" t="s">
        <v>48</v>
      </c>
    </row>
    <row r="29" spans="1:14" ht="12.75">
      <c r="A29" s="27" t="s">
        <v>40</v>
      </c>
      <c r="B29" s="28" t="s">
        <v>49</v>
      </c>
      <c r="C29" s="39">
        <v>578</v>
      </c>
      <c r="D29" s="30">
        <v>958</v>
      </c>
      <c r="E29" s="31">
        <f t="shared" si="3"/>
        <v>553724</v>
      </c>
      <c r="F29" s="32">
        <f>+'[1]PC Count'!$B$10</f>
        <v>421</v>
      </c>
      <c r="G29" s="40">
        <f>+'[1]Revenue Summary'!$U$30</f>
        <v>1166.2564922689214</v>
      </c>
      <c r="H29" s="31">
        <f>F29*G29</f>
        <v>490993.9832452159</v>
      </c>
      <c r="I29" s="34">
        <v>441</v>
      </c>
      <c r="J29" s="35">
        <v>1151.73</v>
      </c>
      <c r="K29" s="36">
        <f>+I29*J29</f>
        <v>507912.93</v>
      </c>
      <c r="L29" s="36">
        <f t="shared" si="1"/>
        <v>16918.94675478409</v>
      </c>
      <c r="M29" s="37">
        <f t="shared" si="2"/>
        <v>0.0039235843731985345</v>
      </c>
      <c r="N29" s="38" t="s">
        <v>50</v>
      </c>
    </row>
    <row r="30" spans="1:14" ht="12.75">
      <c r="A30" s="27" t="s">
        <v>40</v>
      </c>
      <c r="B30" s="28" t="s">
        <v>24</v>
      </c>
      <c r="C30" s="39">
        <v>5353</v>
      </c>
      <c r="D30" s="30">
        <v>24.3</v>
      </c>
      <c r="E30" s="31">
        <f t="shared" si="3"/>
        <v>130077.90000000001</v>
      </c>
      <c r="F30" s="32">
        <f>+'[1]Help Desk'!$D$8</f>
        <v>3349</v>
      </c>
      <c r="G30" s="33">
        <f>+G9</f>
        <v>37.86036410275892</v>
      </c>
      <c r="H30" s="31">
        <f>+'[1]Help Desk'!$F$8</f>
        <v>126794.35938013963</v>
      </c>
      <c r="I30" s="50">
        <v>3419</v>
      </c>
      <c r="J30" s="51">
        <v>38</v>
      </c>
      <c r="K30" s="31">
        <v>129911</v>
      </c>
      <c r="L30" s="36">
        <f t="shared" si="1"/>
        <v>3116.6406198603654</v>
      </c>
      <c r="M30" s="37">
        <f t="shared" si="2"/>
        <v>0.0007227638109034273</v>
      </c>
      <c r="N30" s="38"/>
    </row>
    <row r="31" spans="5:14" ht="13.5" thickBot="1">
      <c r="E31" s="54">
        <f>SUM(E3:E30)</f>
        <v>4338784.7676</v>
      </c>
      <c r="H31" s="54">
        <f>SUM(H3:H30)</f>
        <v>4177973.1625578697</v>
      </c>
      <c r="K31" s="54">
        <f>SUM(K3:K30)</f>
        <v>4312114.93</v>
      </c>
      <c r="L31" s="59">
        <f>SUM(L2:L30)</f>
        <v>134141.76744213095</v>
      </c>
      <c r="M31" s="60">
        <f>SUM(M3:M30)</f>
        <v>0.031108115071072785</v>
      </c>
      <c r="N31" s="61" t="s">
        <v>51</v>
      </c>
    </row>
    <row r="32" spans="11:13" ht="13.5" thickTop="1">
      <c r="K32" s="53"/>
      <c r="L32" s="53"/>
      <c r="M32" s="62"/>
    </row>
    <row r="33" ht="12.75">
      <c r="K33" s="53"/>
    </row>
    <row r="34" spans="1:2" ht="12.75">
      <c r="A34" s="65" t="s">
        <v>52</v>
      </c>
      <c r="B34" s="66"/>
    </row>
    <row r="35" ht="12.75">
      <c r="A35" s="67"/>
    </row>
    <row r="36" ht="12.75">
      <c r="A36" s="67" t="s">
        <v>53</v>
      </c>
    </row>
    <row r="37" ht="12.75">
      <c r="A37" s="67" t="s">
        <v>54</v>
      </c>
    </row>
    <row r="38" ht="12.75">
      <c r="A38" s="67" t="s">
        <v>55</v>
      </c>
    </row>
    <row r="39" ht="12.75">
      <c r="A39" s="67" t="s">
        <v>56</v>
      </c>
    </row>
    <row r="40" ht="12.75">
      <c r="A40" s="67" t="s">
        <v>57</v>
      </c>
    </row>
  </sheetData>
  <mergeCells count="3">
    <mergeCell ref="C1:E1"/>
    <mergeCell ref="F1:H1"/>
    <mergeCell ref="I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DCM User</dc:creator>
  <cp:keywords/>
  <dc:description/>
  <cp:lastModifiedBy>DCM User</cp:lastModifiedBy>
  <dcterms:created xsi:type="dcterms:W3CDTF">2008-01-22T23:51:07Z</dcterms:created>
  <dcterms:modified xsi:type="dcterms:W3CDTF">2008-01-22T23:51:47Z</dcterms:modified>
  <cp:category/>
  <cp:version/>
  <cp:contentType/>
  <cp:contentStatus/>
</cp:coreProperties>
</file>