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155" tabRatio="730"/>
  </bookViews>
  <sheets>
    <sheet name="Dept Summary - Published" sheetId="1" r:id="rId1"/>
    <sheet name="Compare" sheetId="15" state="hidden" r:id="rId2"/>
    <sheet name="FY16 BASE RATE Details" sheetId="2" r:id="rId3"/>
    <sheet name="Orig - FY 16 BASE RATE Details" sheetId="4" state="hidden" r:id="rId4"/>
    <sheet name="Rates per SqFt." sheetId="7" r:id="rId5"/>
    <sheet name="Svc Req" sheetId="9" r:id="rId6"/>
    <sheet name="Electronic Svcs" sheetId="1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_12_Month_Summary_Report">'[1]12MonthCounty SummaryReport'!$A$17:$U$748</definedName>
    <definedName name="_101">#REF!</definedName>
    <definedName name="_106">#REF!</definedName>
    <definedName name="_111">#REF!</definedName>
    <definedName name="_119">#REF!</definedName>
    <definedName name="_145">#REF!</definedName>
    <definedName name="_155">#REF!</definedName>
    <definedName name="_160">#REF!</definedName>
    <definedName name="_161">#REF!</definedName>
    <definedName name="_311">#REF!</definedName>
    <definedName name="_313">#REF!</definedName>
    <definedName name="_314">#REF!</definedName>
    <definedName name="_322A">#REF!</definedName>
    <definedName name="_327">#REF!</definedName>
    <definedName name="_400">#REF!</definedName>
    <definedName name="_409">#REF!</definedName>
    <definedName name="_409A">#REF!</definedName>
    <definedName name="_412">#REF!</definedName>
    <definedName name="_420">#REF!</definedName>
    <definedName name="_421">#REF!</definedName>
    <definedName name="_425">#REF!</definedName>
    <definedName name="_425A">#REF!</definedName>
    <definedName name="_430">#REF!</definedName>
    <definedName name="_6TH">#REF!</definedName>
    <definedName name="_700">#REF!</definedName>
    <definedName name="_701">#REF!</definedName>
    <definedName name="_DAT1">#REF!</definedName>
    <definedName name="_DAT2">#REF!</definedName>
    <definedName name="_DAT3">#REF!</definedName>
    <definedName name="_DAT4">#REF!</definedName>
    <definedName name="_xlnm._FilterDatabase" localSheetId="1" hidden="1">Compare!$A$1:$AT$698</definedName>
    <definedName name="_xlnm._FilterDatabase" localSheetId="2" hidden="1">'FY16 BASE RATE Details'!$A$1:$AC$685</definedName>
    <definedName name="_xlnm._FilterDatabase" localSheetId="3" hidden="1">'Orig - FY 16 BASE RATE Details'!$A$1:$T$3070</definedName>
    <definedName name="_Order1" hidden="1">255</definedName>
    <definedName name="_Sort" hidden="1">[2]DOH!#REF!</definedName>
    <definedName name="DATA4">'[3]DCM_Vacancy Rpt CB email Nov09'!#REF!</definedName>
    <definedName name="DATA5">'[3]DCM_Vacancy Rpt CB email Nov09'!#REF!</definedName>
    <definedName name="DATA7">'[3]DCM_Vacancy Rpt CB email Nov09'!#REF!</definedName>
    <definedName name="DHS">#REF!</definedName>
    <definedName name="DHSS">#REF!</definedName>
    <definedName name="DHSSUR">#REF!</definedName>
    <definedName name="EnhancedSvcType">'[4]Enhanced Svc Bldg List'!$P$1:$P$4</definedName>
    <definedName name="P1_">#REF!</definedName>
    <definedName name="P2_">#REF!</definedName>
    <definedName name="PARK">'[5]119'!#REF!</definedName>
    <definedName name="park1">'[6]119'!#REF!</definedName>
    <definedName name="PDX">#REF!</definedName>
    <definedName name="_xlnm.Print_Area" localSheetId="3">'Orig - FY 16 BASE RATE Details'!$330:$660</definedName>
    <definedName name="SAL">#REF!</definedName>
    <definedName name="TEST0">#REF!</definedName>
    <definedName name="TESTHKEY">#REF!</definedName>
    <definedName name="TESTKEYS">#REF!</definedName>
    <definedName name="TESTVKEY">#REF!</definedName>
    <definedName name="TSUP">#REF!</definedName>
    <definedName name="TSUPS">#REF!</definedName>
    <definedName name="TSUPSUR">#REF!</definedName>
    <definedName name="Z_BB668A0E_2D0A_40F7_B96F_8BCFBD14C056_.wvu.FilterData" localSheetId="2" hidden="1">'FY16 BASE RATE Details'!$A$1:$AN$683</definedName>
    <definedName name="Z_BB668A0E_2D0A_40F7_B96F_8BCFBD14C056_.wvu.FilterData" localSheetId="3" hidden="1">'Orig - FY 16 BASE RATE Details'!$A$1:$T$3070</definedName>
    <definedName name="Z_BB668A0E_2D0A_40F7_B96F_8BCFBD14C056_.wvu.PrintArea" localSheetId="3" hidden="1">'Orig - FY 16 BASE RATE Details'!$330:$660</definedName>
  </definedNames>
  <calcPr calcId="125725"/>
  <customWorkbookViews>
    <customWorkbookView name="Chris Gale - Personal View" guid="{BB668A0E-2D0A-40F7-B96F-8BCFBD14C05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96" i="15"/>
  <c r="AT692"/>
  <c r="AT693"/>
  <c r="AT694"/>
  <c r="AT695"/>
  <c r="AT697"/>
  <c r="AT698"/>
  <c r="AT610"/>
  <c r="AT611"/>
  <c r="AT612"/>
  <c r="AT613"/>
  <c r="AT614"/>
  <c r="AT615"/>
  <c r="AT616"/>
  <c r="AT617"/>
  <c r="AT618"/>
  <c r="AT619"/>
  <c r="AT620"/>
  <c r="AT621"/>
  <c r="AT622"/>
  <c r="AT623"/>
  <c r="AT624"/>
  <c r="AT625"/>
  <c r="AT626"/>
  <c r="AT627"/>
  <c r="AT628"/>
  <c r="AT629"/>
  <c r="AT630"/>
  <c r="AT631"/>
  <c r="AT632"/>
  <c r="AT633"/>
  <c r="AT634"/>
  <c r="AT635"/>
  <c r="AT636"/>
  <c r="AT637"/>
  <c r="AT638"/>
  <c r="AT639"/>
  <c r="AT640"/>
  <c r="AT641"/>
  <c r="AT642"/>
  <c r="AT643"/>
  <c r="AT644"/>
  <c r="AT645"/>
  <c r="AT646"/>
  <c r="AT647"/>
  <c r="AT648"/>
  <c r="AT649"/>
  <c r="AT650"/>
  <c r="AT651"/>
  <c r="AT652"/>
  <c r="AT653"/>
  <c r="AT654"/>
  <c r="AT655"/>
  <c r="AT656"/>
  <c r="AT657"/>
  <c r="AT658"/>
  <c r="AT659"/>
  <c r="AT660"/>
  <c r="AT661"/>
  <c r="AT662"/>
  <c r="AT663"/>
  <c r="AT664"/>
  <c r="AT665"/>
  <c r="AT666"/>
  <c r="AT667"/>
  <c r="AT668"/>
  <c r="AT669"/>
  <c r="AT670"/>
  <c r="AT671"/>
  <c r="AT672"/>
  <c r="AT673"/>
  <c r="AT674"/>
  <c r="AT675"/>
  <c r="AT676"/>
  <c r="AT677"/>
  <c r="AT678"/>
  <c r="AT679"/>
  <c r="AT680"/>
  <c r="AT681"/>
  <c r="AT682"/>
  <c r="AT683"/>
  <c r="AT684"/>
  <c r="AT685"/>
  <c r="AT686"/>
  <c r="AT687"/>
  <c r="AT688"/>
  <c r="AT689"/>
  <c r="AT690"/>
  <c r="AT691"/>
  <c r="AT523"/>
  <c r="AT524"/>
  <c r="AT525"/>
  <c r="AT526"/>
  <c r="AT527"/>
  <c r="AT528"/>
  <c r="AT529"/>
  <c r="AT530"/>
  <c r="AT531"/>
  <c r="AT532"/>
  <c r="AT533"/>
  <c r="AT534"/>
  <c r="AT535"/>
  <c r="AT536"/>
  <c r="AT537"/>
  <c r="AT538"/>
  <c r="AT539"/>
  <c r="AT540"/>
  <c r="AT541"/>
  <c r="AT542"/>
  <c r="AT543"/>
  <c r="AT544"/>
  <c r="AT545"/>
  <c r="AT546"/>
  <c r="AT547"/>
  <c r="AT548"/>
  <c r="AT549"/>
  <c r="AT550"/>
  <c r="AT551"/>
  <c r="AT552"/>
  <c r="AT553"/>
  <c r="AT554"/>
  <c r="AT555"/>
  <c r="AT556"/>
  <c r="AT557"/>
  <c r="AT558"/>
  <c r="AT559"/>
  <c r="AT560"/>
  <c r="AT561"/>
  <c r="AT562"/>
  <c r="AT563"/>
  <c r="AT564"/>
  <c r="AT565"/>
  <c r="AT566"/>
  <c r="AT567"/>
  <c r="AT568"/>
  <c r="AT569"/>
  <c r="AT570"/>
  <c r="AT571"/>
  <c r="AT572"/>
  <c r="AT573"/>
  <c r="AT574"/>
  <c r="AT575"/>
  <c r="AT576"/>
  <c r="AT577"/>
  <c r="AT578"/>
  <c r="AT579"/>
  <c r="AT580"/>
  <c r="AT581"/>
  <c r="AT582"/>
  <c r="AT583"/>
  <c r="AT584"/>
  <c r="AT585"/>
  <c r="AT586"/>
  <c r="AT587"/>
  <c r="AT588"/>
  <c r="AT589"/>
  <c r="AT590"/>
  <c r="AT591"/>
  <c r="AT592"/>
  <c r="AT593"/>
  <c r="AT594"/>
  <c r="AT595"/>
  <c r="AT596"/>
  <c r="AT597"/>
  <c r="AT598"/>
  <c r="AT599"/>
  <c r="AT600"/>
  <c r="AT601"/>
  <c r="AT602"/>
  <c r="AT603"/>
  <c r="AT604"/>
  <c r="AT605"/>
  <c r="AT606"/>
  <c r="AT607"/>
  <c r="AT608"/>
  <c r="AT609"/>
  <c r="AT500"/>
  <c r="AT501"/>
  <c r="AT502"/>
  <c r="AT503"/>
  <c r="AT504"/>
  <c r="AT505"/>
  <c r="AT506"/>
  <c r="AT507"/>
  <c r="AT508"/>
  <c r="AT509"/>
  <c r="AT510"/>
  <c r="AT511"/>
  <c r="AT512"/>
  <c r="AT513"/>
  <c r="AT514"/>
  <c r="AT515"/>
  <c r="AT516"/>
  <c r="AT517"/>
  <c r="AT518"/>
  <c r="AT519"/>
  <c r="AT520"/>
  <c r="AT521"/>
  <c r="AT522"/>
  <c r="AT326"/>
  <c r="AT325"/>
  <c r="AT223"/>
  <c r="AT222"/>
  <c r="AT3"/>
  <c r="AT4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0"/>
  <c r="AT191"/>
  <c r="AT192"/>
  <c r="AT193"/>
  <c r="AT194"/>
  <c r="AT195"/>
  <c r="AT196"/>
  <c r="AT197"/>
  <c r="AT198"/>
  <c r="AT199"/>
  <c r="AT200"/>
  <c r="AT201"/>
  <c r="AT202"/>
  <c r="AT203"/>
  <c r="AT204"/>
  <c r="AT205"/>
  <c r="AT206"/>
  <c r="AT207"/>
  <c r="AT208"/>
  <c r="AT209"/>
  <c r="AT210"/>
  <c r="AT211"/>
  <c r="AT212"/>
  <c r="AT213"/>
  <c r="AT214"/>
  <c r="AT215"/>
  <c r="AT216"/>
  <c r="AT217"/>
  <c r="AT218"/>
  <c r="AT219"/>
  <c r="AT220"/>
  <c r="AT221"/>
  <c r="AT224"/>
  <c r="AT225"/>
  <c r="AT226"/>
  <c r="AT227"/>
  <c r="AT228"/>
  <c r="AT229"/>
  <c r="AT230"/>
  <c r="AT231"/>
  <c r="AT232"/>
  <c r="AT233"/>
  <c r="AT234"/>
  <c r="AT235"/>
  <c r="AT236"/>
  <c r="AT237"/>
  <c r="AT238"/>
  <c r="AT239"/>
  <c r="AT240"/>
  <c r="AT241"/>
  <c r="AT242"/>
  <c r="AT243"/>
  <c r="AT244"/>
  <c r="AT245"/>
  <c r="AT246"/>
  <c r="AT247"/>
  <c r="AT248"/>
  <c r="AT249"/>
  <c r="AT250"/>
  <c r="AT251"/>
  <c r="AT252"/>
  <c r="AT253"/>
  <c r="AT254"/>
  <c r="AT255"/>
  <c r="AT256"/>
  <c r="AT257"/>
  <c r="AT258"/>
  <c r="AT259"/>
  <c r="AT260"/>
  <c r="AT261"/>
  <c r="AT262"/>
  <c r="AT263"/>
  <c r="AT264"/>
  <c r="AT265"/>
  <c r="AT266"/>
  <c r="AT267"/>
  <c r="AT268"/>
  <c r="AT269"/>
  <c r="AT270"/>
  <c r="AT271"/>
  <c r="AT272"/>
  <c r="AT273"/>
  <c r="AT274"/>
  <c r="AT275"/>
  <c r="AT276"/>
  <c r="AT277"/>
  <c r="AT278"/>
  <c r="AT279"/>
  <c r="AT280"/>
  <c r="AT281"/>
  <c r="AT282"/>
  <c r="AT283"/>
  <c r="AT284"/>
  <c r="AT285"/>
  <c r="AT286"/>
  <c r="AT287"/>
  <c r="AT288"/>
  <c r="AT289"/>
  <c r="AT290"/>
  <c r="AT291"/>
  <c r="AT292"/>
  <c r="AT293"/>
  <c r="AT294"/>
  <c r="AT295"/>
  <c r="AT296"/>
  <c r="AT297"/>
  <c r="AT298"/>
  <c r="AT299"/>
  <c r="AT300"/>
  <c r="AT301"/>
  <c r="AT302"/>
  <c r="AT303"/>
  <c r="AT304"/>
  <c r="AT305"/>
  <c r="AT306"/>
  <c r="AT307"/>
  <c r="AT308"/>
  <c r="AT309"/>
  <c r="AT310"/>
  <c r="AT311"/>
  <c r="AT312"/>
  <c r="AT313"/>
  <c r="AT314"/>
  <c r="AT315"/>
  <c r="AT316"/>
  <c r="AT317"/>
  <c r="AT318"/>
  <c r="AT319"/>
  <c r="AT320"/>
  <c r="AT321"/>
  <c r="AT322"/>
  <c r="AT323"/>
  <c r="AT324"/>
  <c r="AT327"/>
  <c r="AT328"/>
  <c r="AT329"/>
  <c r="AT330"/>
  <c r="AT331"/>
  <c r="AT332"/>
  <c r="AT333"/>
  <c r="AT334"/>
  <c r="AT335"/>
  <c r="AT336"/>
  <c r="AT337"/>
  <c r="AT338"/>
  <c r="AT339"/>
  <c r="AT340"/>
  <c r="AT341"/>
  <c r="AT342"/>
  <c r="AT343"/>
  <c r="AT344"/>
  <c r="AT345"/>
  <c r="AT346"/>
  <c r="AT347"/>
  <c r="AT348"/>
  <c r="AT349"/>
  <c r="AT350"/>
  <c r="AT351"/>
  <c r="AT352"/>
  <c r="AT353"/>
  <c r="AT354"/>
  <c r="AT355"/>
  <c r="AT356"/>
  <c r="AT357"/>
  <c r="AT358"/>
  <c r="AT359"/>
  <c r="AT360"/>
  <c r="AT361"/>
  <c r="AT362"/>
  <c r="AT363"/>
  <c r="AT364"/>
  <c r="AT365"/>
  <c r="AT366"/>
  <c r="AT367"/>
  <c r="AT368"/>
  <c r="AT369"/>
  <c r="AT370"/>
  <c r="AT371"/>
  <c r="AT372"/>
  <c r="AT373"/>
  <c r="AT374"/>
  <c r="AT375"/>
  <c r="AT376"/>
  <c r="AT377"/>
  <c r="AT378"/>
  <c r="AT379"/>
  <c r="AT380"/>
  <c r="AT381"/>
  <c r="AT382"/>
  <c r="AT383"/>
  <c r="AT384"/>
  <c r="AT385"/>
  <c r="AT386"/>
  <c r="AT387"/>
  <c r="AT388"/>
  <c r="AT389"/>
  <c r="AT390"/>
  <c r="AT391"/>
  <c r="AT392"/>
  <c r="AT393"/>
  <c r="AT394"/>
  <c r="AT395"/>
  <c r="AT396"/>
  <c r="AT397"/>
  <c r="AT398"/>
  <c r="AT399"/>
  <c r="AT400"/>
  <c r="AT401"/>
  <c r="AT402"/>
  <c r="AT403"/>
  <c r="AT404"/>
  <c r="AT405"/>
  <c r="AT406"/>
  <c r="AT407"/>
  <c r="AT408"/>
  <c r="AT409"/>
  <c r="AT410"/>
  <c r="AT411"/>
  <c r="AT412"/>
  <c r="AT413"/>
  <c r="AT414"/>
  <c r="AT415"/>
  <c r="AT416"/>
  <c r="AT417"/>
  <c r="AT418"/>
  <c r="AT419"/>
  <c r="AT420"/>
  <c r="AT421"/>
  <c r="AT422"/>
  <c r="AT423"/>
  <c r="AT424"/>
  <c r="AT425"/>
  <c r="AT426"/>
  <c r="AT427"/>
  <c r="AT428"/>
  <c r="AT429"/>
  <c r="AT430"/>
  <c r="AT431"/>
  <c r="AT432"/>
  <c r="AT433"/>
  <c r="AT434"/>
  <c r="AT435"/>
  <c r="AT436"/>
  <c r="AT437"/>
  <c r="AT438"/>
  <c r="AT439"/>
  <c r="AT440"/>
  <c r="AT441"/>
  <c r="AT442"/>
  <c r="AT443"/>
  <c r="AT444"/>
  <c r="AT445"/>
  <c r="AT446"/>
  <c r="AT447"/>
  <c r="AT448"/>
  <c r="AT449"/>
  <c r="AT450"/>
  <c r="AT451"/>
  <c r="AT452"/>
  <c r="AT453"/>
  <c r="AT454"/>
  <c r="AT455"/>
  <c r="AT456"/>
  <c r="AT457"/>
  <c r="AT458"/>
  <c r="AT459"/>
  <c r="AT460"/>
  <c r="AT461"/>
  <c r="AT462"/>
  <c r="AT463"/>
  <c r="AT464"/>
  <c r="AT465"/>
  <c r="AT466"/>
  <c r="AT467"/>
  <c r="AT468"/>
  <c r="AT469"/>
  <c r="AT470"/>
  <c r="AT471"/>
  <c r="AT472"/>
  <c r="AT473"/>
  <c r="AT474"/>
  <c r="AT475"/>
  <c r="AT476"/>
  <c r="AT477"/>
  <c r="AT478"/>
  <c r="AT479"/>
  <c r="AT480"/>
  <c r="AT481"/>
  <c r="AT482"/>
  <c r="AT483"/>
  <c r="AT484"/>
  <c r="AT485"/>
  <c r="AT486"/>
  <c r="AT487"/>
  <c r="AT488"/>
  <c r="AT489"/>
  <c r="AT490"/>
  <c r="AT491"/>
  <c r="AT492"/>
  <c r="AT493"/>
  <c r="AT494"/>
  <c r="AT495"/>
  <c r="AT496"/>
  <c r="AT497"/>
  <c r="AT498"/>
  <c r="AT499"/>
  <c r="AT2"/>
  <c r="M84" i="4" l="1"/>
  <c r="M85"/>
  <c r="M86"/>
  <c r="M87"/>
  <c r="M83"/>
  <c r="Q53"/>
  <c r="O53"/>
  <c r="Q51"/>
  <c r="O51"/>
  <c r="Q48"/>
  <c r="O48"/>
  <c r="M47"/>
  <c r="M48"/>
  <c r="S48" s="1"/>
  <c r="M49"/>
  <c r="M50"/>
  <c r="M51"/>
  <c r="S51" s="1"/>
  <c r="M52"/>
  <c r="M53"/>
  <c r="S53" s="1"/>
  <c r="M60"/>
  <c r="M61"/>
  <c r="M62"/>
  <c r="M63"/>
  <c r="M64"/>
  <c r="M65"/>
  <c r="M66"/>
  <c r="Q41"/>
  <c r="O41"/>
  <c r="M41"/>
  <c r="P41" s="1"/>
  <c r="Q79"/>
  <c r="O79"/>
  <c r="M38"/>
  <c r="P38" s="1"/>
  <c r="M39"/>
  <c r="P39" s="1"/>
  <c r="M40"/>
  <c r="M42"/>
  <c r="S42" s="1"/>
  <c r="M43"/>
  <c r="S43" s="1"/>
  <c r="M44"/>
  <c r="S44" s="1"/>
  <c r="M45"/>
  <c r="S45" s="1"/>
  <c r="M46"/>
  <c r="S46" s="1"/>
  <c r="M54"/>
  <c r="S54" s="1"/>
  <c r="M55"/>
  <c r="S55" s="1"/>
  <c r="M56"/>
  <c r="S56" s="1"/>
  <c r="M57"/>
  <c r="S57" s="1"/>
  <c r="M58"/>
  <c r="S58" s="1"/>
  <c r="M59"/>
  <c r="S59" s="1"/>
  <c r="M67"/>
  <c r="S67" s="1"/>
  <c r="M68"/>
  <c r="S68" s="1"/>
  <c r="M69"/>
  <c r="S69" s="1"/>
  <c r="M70"/>
  <c r="S70" s="1"/>
  <c r="M71"/>
  <c r="S71" s="1"/>
  <c r="M72"/>
  <c r="S72" s="1"/>
  <c r="M73"/>
  <c r="S73" s="1"/>
  <c r="M74"/>
  <c r="S74" s="1"/>
  <c r="M75"/>
  <c r="S75" s="1"/>
  <c r="M76"/>
  <c r="S76" s="1"/>
  <c r="M77"/>
  <c r="S77" s="1"/>
  <c r="M78"/>
  <c r="S78" s="1"/>
  <c r="M79"/>
  <c r="S79" s="1"/>
  <c r="M80"/>
  <c r="S80" s="1"/>
  <c r="M81"/>
  <c r="S81" s="1"/>
  <c r="Q39"/>
  <c r="Q38"/>
  <c r="M35"/>
  <c r="O38"/>
  <c r="O39"/>
  <c r="M37"/>
  <c r="M36"/>
  <c r="M34"/>
  <c r="S30"/>
  <c r="S31"/>
  <c r="S32"/>
  <c r="S33"/>
  <c r="M29"/>
  <c r="S29" s="1"/>
  <c r="M25"/>
  <c r="M6"/>
  <c r="M7"/>
  <c r="M8"/>
  <c r="S8" s="1"/>
  <c r="M9"/>
  <c r="S9" s="1"/>
  <c r="M10"/>
  <c r="S10" s="1"/>
  <c r="M11"/>
  <c r="S11" s="1"/>
  <c r="M12"/>
  <c r="S12" s="1"/>
  <c r="M13"/>
  <c r="S13" s="1"/>
  <c r="M14"/>
  <c r="S14" s="1"/>
  <c r="M15"/>
  <c r="S15" s="1"/>
  <c r="M16"/>
  <c r="S16" s="1"/>
  <c r="M17"/>
  <c r="S17" s="1"/>
  <c r="M18"/>
  <c r="S18" s="1"/>
  <c r="M19"/>
  <c r="S19" s="1"/>
  <c r="M20"/>
  <c r="S20" s="1"/>
  <c r="M21"/>
  <c r="S21" s="1"/>
  <c r="M22"/>
  <c r="S22" s="1"/>
  <c r="M23"/>
  <c r="S23" s="1"/>
  <c r="M24"/>
  <c r="S24" s="1"/>
  <c r="M4"/>
  <c r="S4" s="1"/>
  <c r="M5"/>
  <c r="P48" l="1"/>
  <c r="P51"/>
  <c r="P53"/>
  <c r="M335" l="1"/>
  <c r="T335" s="1"/>
  <c r="O230"/>
  <c r="O602"/>
  <c r="O604"/>
  <c r="O605"/>
  <c r="O606"/>
  <c r="O608"/>
  <c r="O609"/>
  <c r="O610"/>
  <c r="O611"/>
  <c r="O612"/>
  <c r="O613"/>
  <c r="O614"/>
  <c r="O617"/>
  <c r="O618"/>
  <c r="O619"/>
  <c r="O621"/>
  <c r="O622"/>
  <c r="O623"/>
  <c r="O625"/>
  <c r="O626"/>
  <c r="O627"/>
  <c r="O629"/>
  <c r="O630"/>
  <c r="O631"/>
  <c r="O633"/>
  <c r="O634"/>
  <c r="O635"/>
  <c r="O637"/>
  <c r="O638"/>
  <c r="O639"/>
  <c r="O640"/>
  <c r="O641"/>
  <c r="O642"/>
  <c r="O644"/>
  <c r="O646"/>
  <c r="O648"/>
  <c r="O649"/>
  <c r="O650"/>
  <c r="O652"/>
  <c r="O653"/>
  <c r="O654"/>
  <c r="O655"/>
  <c r="O656"/>
  <c r="O657"/>
  <c r="O600"/>
  <c r="O595"/>
  <c r="O597"/>
  <c r="O588"/>
  <c r="O526"/>
  <c r="O527"/>
  <c r="O528"/>
  <c r="O531"/>
  <c r="O532"/>
  <c r="O534"/>
  <c r="O536"/>
  <c r="O538"/>
  <c r="O539"/>
  <c r="O542"/>
  <c r="O543"/>
  <c r="O544"/>
  <c r="O545"/>
  <c r="O546"/>
  <c r="O547"/>
  <c r="O548"/>
  <c r="O551"/>
  <c r="O552"/>
  <c r="O554"/>
  <c r="O556"/>
  <c r="O558"/>
  <c r="O559"/>
  <c r="O562"/>
  <c r="O563"/>
  <c r="O564"/>
  <c r="O567"/>
  <c r="O568"/>
  <c r="O570"/>
  <c r="O572"/>
  <c r="O574"/>
  <c r="O575"/>
  <c r="O578"/>
  <c r="O579"/>
  <c r="O580"/>
  <c r="O525"/>
  <c r="O516"/>
  <c r="O517"/>
  <c r="O518"/>
  <c r="O519"/>
  <c r="O520"/>
  <c r="O521"/>
  <c r="O522"/>
  <c r="O498"/>
  <c r="O499"/>
  <c r="O500"/>
  <c r="O502"/>
  <c r="O503"/>
  <c r="O504"/>
  <c r="O507"/>
  <c r="O508"/>
  <c r="O497"/>
  <c r="O492"/>
  <c r="O493"/>
  <c r="O466"/>
  <c r="O467"/>
  <c r="O468"/>
  <c r="O470"/>
  <c r="O471"/>
  <c r="O472"/>
  <c r="O475"/>
  <c r="O476"/>
  <c r="O478"/>
  <c r="O480"/>
  <c r="O482"/>
  <c r="O483"/>
  <c r="O486"/>
  <c r="O487"/>
  <c r="O488"/>
  <c r="O459"/>
  <c r="O460"/>
  <c r="O462"/>
  <c r="O463"/>
  <c r="O457"/>
  <c r="O427"/>
  <c r="O428"/>
  <c r="O430"/>
  <c r="O432"/>
  <c r="O433"/>
  <c r="O436"/>
  <c r="O437"/>
  <c r="O438"/>
  <c r="O439"/>
  <c r="O440"/>
  <c r="O441"/>
  <c r="O442"/>
  <c r="O443"/>
  <c r="O444"/>
  <c r="O445"/>
  <c r="O446"/>
  <c r="O449"/>
  <c r="O450"/>
  <c r="O452"/>
  <c r="O453"/>
  <c r="O426"/>
  <c r="O395"/>
  <c r="O396"/>
  <c r="O397"/>
  <c r="O399"/>
  <c r="O400"/>
  <c r="O401"/>
  <c r="O404"/>
  <c r="O405"/>
  <c r="O407"/>
  <c r="O408"/>
  <c r="O409"/>
  <c r="O411"/>
  <c r="O412"/>
  <c r="O413"/>
  <c r="O415"/>
  <c r="O416"/>
  <c r="O417"/>
  <c r="O419"/>
  <c r="O420"/>
  <c r="O421"/>
  <c r="O422"/>
  <c r="O423"/>
  <c r="O393"/>
  <c r="O389"/>
  <c r="O391"/>
  <c r="O368"/>
  <c r="O370"/>
  <c r="O371"/>
  <c r="O374"/>
  <c r="O375"/>
  <c r="O376"/>
  <c r="O379"/>
  <c r="O380"/>
  <c r="O382"/>
  <c r="O384"/>
  <c r="O385"/>
  <c r="O386"/>
  <c r="O367"/>
  <c r="O361"/>
  <c r="O363"/>
  <c r="O364"/>
  <c r="O340"/>
  <c r="O341"/>
  <c r="O339"/>
  <c r="O334"/>
  <c r="O319"/>
  <c r="O320"/>
  <c r="O321"/>
  <c r="O322"/>
  <c r="O323"/>
  <c r="O324"/>
  <c r="O325"/>
  <c r="O318"/>
  <c r="O254"/>
  <c r="O255"/>
  <c r="O257"/>
  <c r="O259"/>
  <c r="O261"/>
  <c r="O262"/>
  <c r="O265"/>
  <c r="O266"/>
  <c r="O267"/>
  <c r="O270"/>
  <c r="O271"/>
  <c r="O273"/>
  <c r="O274"/>
  <c r="O275"/>
  <c r="O276"/>
  <c r="O277"/>
  <c r="O281"/>
  <c r="O282"/>
  <c r="O283"/>
  <c r="O284"/>
  <c r="O285"/>
  <c r="O286"/>
  <c r="O288"/>
  <c r="O289"/>
  <c r="O290"/>
  <c r="O291"/>
  <c r="O293"/>
  <c r="O294"/>
  <c r="O295"/>
  <c r="O298"/>
  <c r="O299"/>
  <c r="O300"/>
  <c r="O301"/>
  <c r="O302"/>
  <c r="O303"/>
  <c r="O305"/>
  <c r="O307"/>
  <c r="O309"/>
  <c r="O310"/>
  <c r="O313"/>
  <c r="O314"/>
  <c r="O315"/>
  <c r="O244"/>
  <c r="O246"/>
  <c r="O249"/>
  <c r="O228"/>
  <c r="O229"/>
  <c r="O232"/>
  <c r="O227"/>
  <c r="O153"/>
  <c r="O155"/>
  <c r="O157"/>
  <c r="O158"/>
  <c r="O152"/>
  <c r="O104"/>
  <c r="O105"/>
  <c r="O108"/>
  <c r="O109"/>
  <c r="O111"/>
  <c r="O113"/>
  <c r="O115"/>
  <c r="O116"/>
  <c r="O119"/>
  <c r="O120"/>
  <c r="O121"/>
  <c r="O124"/>
  <c r="O125"/>
  <c r="O127"/>
  <c r="O129"/>
  <c r="O131"/>
  <c r="O132"/>
  <c r="O135"/>
  <c r="O136"/>
  <c r="O137"/>
  <c r="O140"/>
  <c r="O141"/>
  <c r="O143"/>
  <c r="O145"/>
  <c r="O146"/>
  <c r="O147"/>
  <c r="O148"/>
  <c r="O149"/>
  <c r="O103"/>
  <c r="O89"/>
  <c r="O90"/>
  <c r="O91"/>
  <c r="O92"/>
  <c r="O93"/>
  <c r="O94"/>
  <c r="O95"/>
  <c r="O96"/>
  <c r="O97"/>
  <c r="O99"/>
  <c r="O100"/>
  <c r="O101"/>
  <c r="O88"/>
  <c r="O81"/>
  <c r="O29"/>
  <c r="O31"/>
  <c r="O32"/>
  <c r="O33"/>
  <c r="O45"/>
  <c r="O55"/>
  <c r="O56"/>
  <c r="O59"/>
  <c r="O67"/>
  <c r="O68"/>
  <c r="O69"/>
  <c r="O71"/>
  <c r="O72"/>
  <c r="O73"/>
  <c r="O74"/>
  <c r="O75"/>
  <c r="O76"/>
  <c r="O77"/>
  <c r="O78"/>
  <c r="O28"/>
  <c r="O4"/>
  <c r="O8"/>
  <c r="O10"/>
  <c r="O11"/>
  <c r="O12"/>
  <c r="O14"/>
  <c r="O15"/>
  <c r="O16"/>
  <c r="O19"/>
  <c r="O20"/>
  <c r="O23"/>
  <c r="O24"/>
  <c r="O3"/>
  <c r="O592" l="1"/>
  <c r="O586"/>
  <c r="O585"/>
  <c r="O593"/>
  <c r="O589"/>
  <c r="O582"/>
  <c r="O594"/>
  <c r="O591"/>
  <c r="O583"/>
  <c r="O587"/>
  <c r="O280"/>
  <c r="O247"/>
  <c r="O240"/>
  <c r="O278"/>
  <c r="O234"/>
  <c r="O42"/>
  <c r="O46"/>
  <c r="O57"/>
  <c r="O17"/>
  <c r="O21"/>
  <c r="O279"/>
  <c r="O241"/>
  <c r="O235"/>
  <c r="O43"/>
  <c r="O54"/>
  <c r="O58"/>
  <c r="O18"/>
  <c r="O22"/>
  <c r="O242"/>
  <c r="O248"/>
  <c r="O80"/>
  <c r="O44"/>
  <c r="O473"/>
  <c r="O477"/>
  <c r="O481"/>
  <c r="O603"/>
  <c r="O607"/>
  <c r="O615"/>
  <c r="O643"/>
  <c r="O647"/>
  <c r="O529"/>
  <c r="O533"/>
  <c r="O537"/>
  <c r="O541"/>
  <c r="O549"/>
  <c r="O553"/>
  <c r="O557"/>
  <c r="O561"/>
  <c r="O565"/>
  <c r="O569"/>
  <c r="O573"/>
  <c r="O501"/>
  <c r="O505"/>
  <c r="O509"/>
  <c r="O485"/>
  <c r="O461"/>
  <c r="O431"/>
  <c r="O435"/>
  <c r="O447"/>
  <c r="O451"/>
  <c r="O394"/>
  <c r="O402"/>
  <c r="O406"/>
  <c r="O390"/>
  <c r="O369"/>
  <c r="O373"/>
  <c r="O377"/>
  <c r="O381"/>
  <c r="O362"/>
  <c r="O354"/>
  <c r="O326"/>
  <c r="O256"/>
  <c r="O260"/>
  <c r="O264"/>
  <c r="O268"/>
  <c r="O272"/>
  <c r="O296"/>
  <c r="O304"/>
  <c r="O308"/>
  <c r="O312"/>
  <c r="O316"/>
  <c r="O243"/>
  <c r="O233"/>
  <c r="O219"/>
  <c r="O156"/>
  <c r="O160"/>
  <c r="O106"/>
  <c r="O110"/>
  <c r="O114"/>
  <c r="O118"/>
  <c r="O122"/>
  <c r="O126"/>
  <c r="O130"/>
  <c r="O134"/>
  <c r="O138"/>
  <c r="O142"/>
  <c r="O150"/>
  <c r="O13"/>
  <c r="O9"/>
  <c r="O70"/>
  <c r="O30"/>
  <c r="O98"/>
  <c r="O144"/>
  <c r="O139"/>
  <c r="O133"/>
  <c r="O128"/>
  <c r="O123"/>
  <c r="O117"/>
  <c r="O112"/>
  <c r="O107"/>
  <c r="O159"/>
  <c r="O154"/>
  <c r="O250"/>
  <c r="O245"/>
  <c r="O253"/>
  <c r="O311"/>
  <c r="O306"/>
  <c r="O297"/>
  <c r="O287"/>
  <c r="O269"/>
  <c r="O263"/>
  <c r="O258"/>
  <c r="O360"/>
  <c r="O383"/>
  <c r="O378"/>
  <c r="O372"/>
  <c r="O388"/>
  <c r="O403"/>
  <c r="O448"/>
  <c r="O434"/>
  <c r="O429"/>
  <c r="O458"/>
  <c r="O484"/>
  <c r="O479"/>
  <c r="O474"/>
  <c r="O506"/>
  <c r="O576"/>
  <c r="O571"/>
  <c r="O566"/>
  <c r="O560"/>
  <c r="O555"/>
  <c r="O550"/>
  <c r="O540"/>
  <c r="O535"/>
  <c r="O530"/>
  <c r="O598"/>
  <c r="O645"/>
  <c r="O636"/>
  <c r="O632"/>
  <c r="O628"/>
  <c r="O624"/>
  <c r="O620"/>
  <c r="O616"/>
  <c r="O601"/>
  <c r="O651"/>
  <c r="O596"/>
  <c r="O577"/>
  <c r="O581"/>
  <c r="O515"/>
  <c r="O514"/>
  <c r="O491"/>
  <c r="O398"/>
  <c r="O410"/>
  <c r="O414"/>
  <c r="O418"/>
  <c r="O292"/>
  <c r="O469"/>
  <c r="O465"/>
  <c r="O231"/>
  <c r="N5" i="9" l="1"/>
  <c r="B15"/>
  <c r="M15" l="1"/>
  <c r="L15"/>
  <c r="K15"/>
  <c r="J15"/>
  <c r="I15"/>
  <c r="H15"/>
  <c r="G15"/>
  <c r="F15"/>
  <c r="E15"/>
  <c r="D15"/>
  <c r="C15"/>
  <c r="N10"/>
  <c r="N12"/>
  <c r="N6"/>
  <c r="N9"/>
  <c r="N13"/>
  <c r="N8"/>
  <c r="N11"/>
  <c r="N7"/>
  <c r="N14"/>
  <c r="R435" i="4"/>
  <c r="R436"/>
  <c r="R437"/>
  <c r="R438"/>
  <c r="R439"/>
  <c r="R440"/>
  <c r="R441"/>
  <c r="R442"/>
  <c r="R443"/>
  <c r="R444"/>
  <c r="R445"/>
  <c r="R446"/>
  <c r="R447"/>
  <c r="R448"/>
  <c r="R449"/>
  <c r="R450"/>
  <c r="R451"/>
  <c r="R434"/>
  <c r="N15" i="9" l="1"/>
  <c r="R525" i="4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24"/>
  <c r="R211" l="1"/>
  <c r="R212"/>
  <c r="R213"/>
  <c r="R214"/>
  <c r="R210"/>
  <c r="T660"/>
  <c r="T657"/>
  <c r="T656"/>
  <c r="T655"/>
  <c r="T654"/>
  <c r="T653"/>
  <c r="T652"/>
  <c r="T646"/>
  <c r="T645"/>
  <c r="T644"/>
  <c r="T643"/>
  <c r="T614"/>
  <c r="T613"/>
  <c r="T571"/>
  <c r="T572"/>
  <c r="T573"/>
  <c r="T574"/>
  <c r="T575"/>
  <c r="T576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24"/>
  <c r="T511"/>
  <c r="T512"/>
  <c r="T513"/>
  <c r="T510"/>
  <c r="T356"/>
  <c r="T357"/>
  <c r="T358"/>
  <c r="T359"/>
  <c r="T355"/>
  <c r="T349"/>
  <c r="T350"/>
  <c r="T351"/>
  <c r="T352"/>
  <c r="T353"/>
  <c r="T348"/>
  <c r="T347"/>
  <c r="T346"/>
  <c r="T337"/>
  <c r="T338"/>
  <c r="T336"/>
  <c r="T331"/>
  <c r="T328"/>
  <c r="T329"/>
  <c r="T327"/>
  <c r="T221"/>
  <c r="T220"/>
  <c r="T211"/>
  <c r="T212"/>
  <c r="T213"/>
  <c r="T214"/>
  <c r="T210"/>
  <c r="T191"/>
  <c r="T192"/>
  <c r="T193"/>
  <c r="T194"/>
  <c r="T195"/>
  <c r="T190"/>
  <c r="T189"/>
  <c r="T188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61"/>
  <c r="T27"/>
  <c r="T26"/>
  <c r="S197" l="1"/>
  <c r="S198"/>
  <c r="S204"/>
  <c r="S205"/>
  <c r="S215"/>
  <c r="S216"/>
  <c r="S223"/>
  <c r="S224"/>
  <c r="S225"/>
  <c r="S226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61"/>
  <c r="S162"/>
  <c r="S163"/>
  <c r="S164"/>
  <c r="S165"/>
  <c r="S166"/>
  <c r="S167"/>
  <c r="S3"/>
  <c r="S28"/>
  <c r="O590" l="1"/>
  <c r="O584"/>
  <c r="O524"/>
  <c r="S647"/>
  <c r="S648"/>
  <c r="S649"/>
  <c r="S650"/>
  <c r="S651"/>
  <c r="S652"/>
  <c r="S653"/>
  <c r="S654"/>
  <c r="S655"/>
  <c r="S656"/>
  <c r="S657"/>
  <c r="S634"/>
  <c r="S635"/>
  <c r="S641"/>
  <c r="S642"/>
  <c r="S643"/>
  <c r="S644"/>
  <c r="S624"/>
  <c r="S625"/>
  <c r="S626"/>
  <c r="S627"/>
  <c r="S628"/>
  <c r="S629"/>
  <c r="S630"/>
  <c r="S631"/>
  <c r="S632"/>
  <c r="S633"/>
  <c r="S615"/>
  <c r="S616"/>
  <c r="S617"/>
  <c r="S618"/>
  <c r="S619"/>
  <c r="S620"/>
  <c r="S621"/>
  <c r="S622"/>
  <c r="S623"/>
  <c r="S610"/>
  <c r="S611"/>
  <c r="S612"/>
  <c r="S613"/>
  <c r="S614"/>
  <c r="S600"/>
  <c r="S601"/>
  <c r="S602"/>
  <c r="S603"/>
  <c r="S604"/>
  <c r="S605"/>
  <c r="S606"/>
  <c r="S607"/>
  <c r="S608"/>
  <c r="S609"/>
  <c r="S589"/>
  <c r="S590"/>
  <c r="S591"/>
  <c r="S592"/>
  <c r="S593"/>
  <c r="S594"/>
  <c r="S595"/>
  <c r="S596"/>
  <c r="S581"/>
  <c r="S582"/>
  <c r="S583"/>
  <c r="S584"/>
  <c r="S585"/>
  <c r="S586"/>
  <c r="S587"/>
  <c r="S588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30"/>
  <c r="S531"/>
  <c r="S532"/>
  <c r="S533"/>
  <c r="S534"/>
  <c r="S535"/>
  <c r="S536"/>
  <c r="S537"/>
  <c r="S538"/>
  <c r="S539"/>
  <c r="S540"/>
  <c r="S541"/>
  <c r="S542"/>
  <c r="S543"/>
  <c r="S544"/>
  <c r="S545"/>
  <c r="S524"/>
  <c r="S525"/>
  <c r="S526"/>
  <c r="S527"/>
  <c r="S528"/>
  <c r="S529"/>
  <c r="S510"/>
  <c r="S511"/>
  <c r="S512"/>
  <c r="S513"/>
  <c r="S501"/>
  <c r="S502"/>
  <c r="S503"/>
  <c r="S504"/>
  <c r="S505"/>
  <c r="S506"/>
  <c r="S507"/>
  <c r="S508"/>
  <c r="S509"/>
  <c r="S489"/>
  <c r="S490"/>
  <c r="S476"/>
  <c r="S477"/>
  <c r="S478"/>
  <c r="S479"/>
  <c r="S480"/>
  <c r="S481"/>
  <c r="S482"/>
  <c r="S483"/>
  <c r="S484"/>
  <c r="S485"/>
  <c r="S486"/>
  <c r="S487"/>
  <c r="S458"/>
  <c r="S459"/>
  <c r="S460"/>
  <c r="S461"/>
  <c r="S462"/>
  <c r="S463"/>
  <c r="S465"/>
  <c r="S466"/>
  <c r="S467"/>
  <c r="S468"/>
  <c r="S469"/>
  <c r="S470"/>
  <c r="S471"/>
  <c r="S472"/>
  <c r="S473"/>
  <c r="S474"/>
  <c r="S475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66"/>
  <c r="S367"/>
  <c r="S368"/>
  <c r="S369"/>
  <c r="S370"/>
  <c r="S371"/>
  <c r="S372"/>
  <c r="S373"/>
  <c r="S374"/>
  <c r="S375"/>
  <c r="S360"/>
  <c r="S361"/>
  <c r="S362"/>
  <c r="S363"/>
  <c r="S364"/>
  <c r="S365"/>
  <c r="S342"/>
  <c r="S343"/>
  <c r="S344"/>
  <c r="S345"/>
  <c r="S346"/>
  <c r="S347"/>
  <c r="S354"/>
  <c r="S324"/>
  <c r="S325"/>
  <c r="S326"/>
  <c r="S327"/>
  <c r="S328"/>
  <c r="S329"/>
  <c r="S332"/>
  <c r="S333"/>
  <c r="S310"/>
  <c r="S311"/>
  <c r="S312"/>
  <c r="S313"/>
  <c r="S314"/>
  <c r="S315"/>
  <c r="S316"/>
  <c r="S317"/>
  <c r="S318"/>
  <c r="S319"/>
  <c r="S320"/>
  <c r="S321"/>
  <c r="S322"/>
  <c r="S323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27"/>
  <c r="S228"/>
  <c r="S229"/>
  <c r="S230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82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Q648"/>
  <c r="Q649"/>
  <c r="Q650"/>
  <c r="Q651"/>
  <c r="Q647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15"/>
  <c r="Q601"/>
  <c r="Q602"/>
  <c r="Q603"/>
  <c r="Q604"/>
  <c r="Q605"/>
  <c r="Q606"/>
  <c r="Q607"/>
  <c r="Q608"/>
  <c r="Q609"/>
  <c r="Q610"/>
  <c r="Q611"/>
  <c r="Q612"/>
  <c r="Q600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25"/>
  <c r="Q502"/>
  <c r="Q503"/>
  <c r="Q504"/>
  <c r="Q505"/>
  <c r="Q506"/>
  <c r="Q507"/>
  <c r="Q508"/>
  <c r="Q509"/>
  <c r="Q501"/>
  <c r="Q483"/>
  <c r="Q484"/>
  <c r="Q485"/>
  <c r="Q486"/>
  <c r="Q487"/>
  <c r="Q482"/>
  <c r="Q466"/>
  <c r="Q467"/>
  <c r="Q468"/>
  <c r="Q469"/>
  <c r="Q470"/>
  <c r="Q471"/>
  <c r="Q472"/>
  <c r="Q465"/>
  <c r="Q459"/>
  <c r="Q460"/>
  <c r="Q461"/>
  <c r="Q462"/>
  <c r="Q463"/>
  <c r="Q458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26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393"/>
  <c r="Q389"/>
  <c r="Q390"/>
  <c r="Q391"/>
  <c r="Q388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67"/>
  <c r="Q361"/>
  <c r="Q362"/>
  <c r="Q363"/>
  <c r="Q364"/>
  <c r="Q360"/>
  <c r="Q354"/>
  <c r="Q319"/>
  <c r="Q320"/>
  <c r="Q321"/>
  <c r="Q322"/>
  <c r="Q323"/>
  <c r="Q324"/>
  <c r="Q325"/>
  <c r="Q326"/>
  <c r="Q318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292"/>
  <c r="Q286"/>
  <c r="Q287"/>
  <c r="Q288"/>
  <c r="Q285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53"/>
  <c r="Q241"/>
  <c r="Q242"/>
  <c r="Q243"/>
  <c r="Q244"/>
  <c r="Q245"/>
  <c r="Q246"/>
  <c r="Q247"/>
  <c r="Q248"/>
  <c r="Q249"/>
  <c r="Q250"/>
  <c r="Q240"/>
  <c r="Q233"/>
  <c r="Q234"/>
  <c r="Q235"/>
  <c r="Q232"/>
  <c r="Q219"/>
  <c r="Q153"/>
  <c r="Q154"/>
  <c r="Q155"/>
  <c r="Q156"/>
  <c r="Q157"/>
  <c r="Q158"/>
  <c r="Q159"/>
  <c r="Q160"/>
  <c r="Q152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03"/>
  <c r="Q89"/>
  <c r="Q90"/>
  <c r="Q91"/>
  <c r="Q92"/>
  <c r="Q93"/>
  <c r="Q94"/>
  <c r="Q95"/>
  <c r="Q96"/>
  <c r="Q97"/>
  <c r="Q98"/>
  <c r="Q99"/>
  <c r="Q100"/>
  <c r="Q101"/>
  <c r="Q88"/>
  <c r="Q81"/>
  <c r="Q80"/>
  <c r="Q29"/>
  <c r="Q30"/>
  <c r="Q31"/>
  <c r="Q32"/>
  <c r="Q33"/>
  <c r="Q42"/>
  <c r="Q43"/>
  <c r="Q44"/>
  <c r="Q45"/>
  <c r="Q46"/>
  <c r="Q54"/>
  <c r="Q55"/>
  <c r="Q56"/>
  <c r="Q57"/>
  <c r="Q58"/>
  <c r="Q59"/>
  <c r="Q67"/>
  <c r="Q68"/>
  <c r="Q69"/>
  <c r="Q70"/>
  <c r="Q71"/>
  <c r="Q72"/>
  <c r="Q73"/>
  <c r="Q74"/>
  <c r="Q75"/>
  <c r="Q76"/>
  <c r="Q77"/>
  <c r="Q78"/>
  <c r="Q28"/>
  <c r="Q4"/>
  <c r="Q8"/>
  <c r="Q9"/>
  <c r="Q10"/>
  <c r="Q11"/>
  <c r="Q12"/>
  <c r="Q13"/>
  <c r="Q14"/>
  <c r="Q15"/>
  <c r="Q16"/>
  <c r="Q17"/>
  <c r="Q18"/>
  <c r="Q19"/>
  <c r="Q20"/>
  <c r="Q21"/>
  <c r="Q22"/>
  <c r="Q23"/>
  <c r="Q24"/>
  <c r="P458"/>
  <c r="P459"/>
  <c r="P460"/>
  <c r="P461"/>
  <c r="P462"/>
  <c r="P463"/>
  <c r="P457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34"/>
  <c r="P361"/>
  <c r="P362"/>
  <c r="P363"/>
  <c r="P364"/>
  <c r="P360"/>
  <c r="P657"/>
  <c r="P656"/>
  <c r="P655"/>
  <c r="P654"/>
  <c r="P653"/>
  <c r="P652"/>
  <c r="P650"/>
  <c r="P651"/>
  <c r="P649"/>
  <c r="P648"/>
  <c r="P647"/>
  <c r="P646"/>
  <c r="P645"/>
  <c r="P644"/>
  <c r="P643"/>
  <c r="P642"/>
  <c r="P641"/>
  <c r="P637"/>
  <c r="P638"/>
  <c r="P639"/>
  <c r="P640"/>
  <c r="P636"/>
  <c r="P635"/>
  <c r="P634"/>
  <c r="P633"/>
  <c r="P632"/>
  <c r="P629"/>
  <c r="P630"/>
  <c r="P631"/>
  <c r="P628"/>
  <c r="P627"/>
  <c r="P626"/>
  <c r="P625"/>
  <c r="P624"/>
  <c r="P623"/>
  <c r="P622"/>
  <c r="P619"/>
  <c r="P618"/>
  <c r="P616"/>
  <c r="P617"/>
  <c r="P615"/>
  <c r="P614"/>
  <c r="P613"/>
  <c r="P601"/>
  <c r="P602"/>
  <c r="P603"/>
  <c r="P604"/>
  <c r="P605"/>
  <c r="P606"/>
  <c r="P607"/>
  <c r="P608"/>
  <c r="P609"/>
  <c r="P610"/>
  <c r="P611"/>
  <c r="P612"/>
  <c r="P600"/>
  <c r="P286"/>
  <c r="P287"/>
  <c r="P288"/>
  <c r="P285"/>
  <c r="P427"/>
  <c r="P428"/>
  <c r="P429"/>
  <c r="P430"/>
  <c r="P426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67"/>
  <c r="P356"/>
  <c r="P357"/>
  <c r="P358"/>
  <c r="P359"/>
  <c r="P355"/>
  <c r="P349"/>
  <c r="P350"/>
  <c r="P351"/>
  <c r="P352"/>
  <c r="P353"/>
  <c r="P348"/>
  <c r="P347"/>
  <c r="P346"/>
  <c r="P337"/>
  <c r="P338"/>
  <c r="P336"/>
  <c r="P328"/>
  <c r="P329"/>
  <c r="P327"/>
  <c r="P321"/>
  <c r="P322"/>
  <c r="P323"/>
  <c r="P324"/>
  <c r="P325"/>
  <c r="P326"/>
  <c r="P320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296"/>
  <c r="P252"/>
  <c r="P25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61"/>
  <c r="P148"/>
  <c r="P149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88"/>
  <c r="P81"/>
  <c r="P80"/>
  <c r="P79"/>
  <c r="P78"/>
  <c r="P77"/>
  <c r="P76"/>
  <c r="P75"/>
  <c r="P74"/>
  <c r="P73"/>
  <c r="P72"/>
  <c r="P71"/>
  <c r="P70"/>
  <c r="P69"/>
  <c r="P68"/>
  <c r="P67"/>
  <c r="P59"/>
  <c r="P58"/>
  <c r="P57"/>
  <c r="P56"/>
  <c r="P55"/>
  <c r="P54"/>
  <c r="P46"/>
  <c r="P45"/>
  <c r="P44"/>
  <c r="P43"/>
  <c r="P42"/>
  <c r="P33"/>
  <c r="P32"/>
  <c r="P31"/>
  <c r="P30"/>
  <c r="P29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24"/>
  <c r="P511"/>
  <c r="P512"/>
  <c r="P513"/>
  <c r="P510"/>
  <c r="P231"/>
  <c r="P230"/>
  <c r="P229"/>
  <c r="P228"/>
  <c r="P227"/>
  <c r="P24"/>
  <c r="P23"/>
  <c r="P22"/>
  <c r="P21"/>
  <c r="P20"/>
  <c r="P19"/>
  <c r="P18"/>
  <c r="P17"/>
  <c r="P16"/>
  <c r="P15"/>
  <c r="P14"/>
  <c r="P13"/>
  <c r="P12"/>
  <c r="P11"/>
  <c r="P10"/>
  <c r="P9"/>
  <c r="P8"/>
  <c r="P4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53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32"/>
  <c r="P221"/>
  <c r="P222"/>
  <c r="P220"/>
  <c r="P189"/>
  <c r="P188"/>
  <c r="Q662" l="1"/>
  <c r="P150"/>
  <c r="T3074" l="1"/>
  <c r="M31" i="9" l="1"/>
  <c r="L31"/>
  <c r="K31"/>
  <c r="J31"/>
  <c r="I31"/>
  <c r="H31"/>
  <c r="G31"/>
  <c r="F31"/>
  <c r="E31"/>
  <c r="D31"/>
  <c r="C31"/>
  <c r="B31"/>
  <c r="N26"/>
  <c r="N28"/>
  <c r="N22"/>
  <c r="N25"/>
  <c r="N29"/>
  <c r="N24"/>
  <c r="N27"/>
  <c r="N23"/>
  <c r="N21"/>
  <c r="N30"/>
  <c r="N31" l="1"/>
</calcChain>
</file>

<file path=xl/comments1.xml><?xml version="1.0" encoding="utf-8"?>
<comments xmlns="http://schemas.openxmlformats.org/spreadsheetml/2006/main">
  <authors>
    <author>smilanj</author>
  </authors>
  <commentList>
    <comment ref="N222" authorId="0">
      <text>
        <r>
          <rPr>
            <b/>
            <sz val="9"/>
            <color indexed="81"/>
            <rFont val="Tahoma"/>
            <family val="2"/>
          </rPr>
          <t>smilanj:</t>
        </r>
        <r>
          <rPr>
            <sz val="9"/>
            <color indexed="81"/>
            <rFont val="Tahoma"/>
            <family val="2"/>
          </rPr>
          <t xml:space="preserve">
For weekly checks on 1 DVR</t>
        </r>
      </text>
    </comment>
    <comment ref="N236" authorId="0">
      <text>
        <r>
          <rPr>
            <b/>
            <sz val="9"/>
            <color indexed="81"/>
            <rFont val="Tahoma"/>
            <family val="2"/>
          </rPr>
          <t>smilanj:</t>
        </r>
        <r>
          <rPr>
            <sz val="9"/>
            <color indexed="81"/>
            <rFont val="Tahoma"/>
            <family val="2"/>
          </rPr>
          <t xml:space="preserve">
Per Heather's request - splitting out the protable radio costs - 72 charged to 506200 ($6048 annual) &amp; 115 to 501000 ($9660 annual)</t>
        </r>
      </text>
    </comment>
    <comment ref="N237" authorId="0">
      <text>
        <r>
          <rPr>
            <b/>
            <sz val="9"/>
            <color indexed="81"/>
            <rFont val="Tahoma"/>
            <family val="2"/>
          </rPr>
          <t>smilanj:</t>
        </r>
        <r>
          <rPr>
            <sz val="9"/>
            <color indexed="81"/>
            <rFont val="Tahoma"/>
            <family val="2"/>
          </rPr>
          <t xml:space="preserve">
Per Heather's request - splitting out the protable radio costs - 72 charged to 506200 ($6048 annual) &amp; 115 to 501000 ($9660 annual)</t>
        </r>
      </text>
    </comment>
    <comment ref="N238" authorId="0">
      <text>
        <r>
          <rPr>
            <b/>
            <sz val="9"/>
            <color indexed="81"/>
            <rFont val="Tahoma"/>
            <family val="2"/>
          </rPr>
          <t>smilanj:</t>
        </r>
        <r>
          <rPr>
            <sz val="9"/>
            <color indexed="81"/>
            <rFont val="Tahoma"/>
            <family val="2"/>
          </rPr>
          <t xml:space="preserve">
NOTE- for Detention electronics maintenance - DE-JV</t>
        </r>
      </text>
    </comment>
    <comment ref="N239" authorId="0">
      <text>
        <r>
          <rPr>
            <b/>
            <sz val="9"/>
            <color indexed="81"/>
            <rFont val="Tahoma"/>
            <family val="2"/>
          </rPr>
          <t>smilanj:</t>
        </r>
        <r>
          <rPr>
            <sz val="9"/>
            <color indexed="81"/>
            <rFont val="Tahoma"/>
            <family val="2"/>
          </rPr>
          <t xml:space="preserve">
NOTE - for Weekly DVR checks</t>
        </r>
      </text>
    </comment>
  </commentList>
</comments>
</file>

<file path=xl/sharedStrings.xml><?xml version="1.0" encoding="utf-8"?>
<sst xmlns="http://schemas.openxmlformats.org/spreadsheetml/2006/main" count="29291" uniqueCount="1500">
  <si>
    <t>O&amp;M</t>
  </si>
  <si>
    <t>B#</t>
  </si>
  <si>
    <t>Upload</t>
  </si>
  <si>
    <t xml:space="preserve">Building Name </t>
  </si>
  <si>
    <r>
      <rPr>
        <b/>
        <u/>
        <sz val="10"/>
        <rFont val="Calibri"/>
        <family val="2"/>
        <scheme val="minor"/>
      </rPr>
      <t>O</t>
    </r>
    <r>
      <rPr>
        <b/>
        <sz val="10"/>
        <rFont val="Calibri"/>
        <family val="2"/>
        <scheme val="minor"/>
      </rPr>
      <t>wned /</t>
    </r>
    <r>
      <rPr>
        <b/>
        <u/>
        <sz val="10"/>
        <rFont val="Calibri"/>
        <family val="2"/>
        <scheme val="minor"/>
      </rPr>
      <t>L</t>
    </r>
    <r>
      <rPr>
        <b/>
        <sz val="10"/>
        <rFont val="Calibri"/>
        <family val="2"/>
        <scheme val="minor"/>
      </rPr>
      <t>eased /</t>
    </r>
    <r>
      <rPr>
        <b/>
        <u/>
        <sz val="10"/>
        <rFont val="Calibri"/>
        <family val="2"/>
        <scheme val="minor"/>
      </rPr>
      <t>I</t>
    </r>
    <r>
      <rPr>
        <b/>
        <sz val="10"/>
        <rFont val="Calibri"/>
        <family val="2"/>
        <scheme val="minor"/>
      </rPr>
      <t>nter-gov. Agree</t>
    </r>
  </si>
  <si>
    <t>Tier</t>
  </si>
  <si>
    <t>Dept Acronym</t>
  </si>
  <si>
    <t>Unit/Client</t>
  </si>
  <si>
    <t>Floor</t>
  </si>
  <si>
    <t>Space Type</t>
  </si>
  <si>
    <t>Client Rentable Area (CRA) = client sq ft</t>
  </si>
  <si>
    <t>Building Rentable</t>
  </si>
  <si>
    <t>CLIENT %</t>
  </si>
  <si>
    <t>Charge Code</t>
  </si>
  <si>
    <t>Asset Pres or CIP  (AP/CIP)</t>
  </si>
  <si>
    <t>Owned</t>
  </si>
  <si>
    <t>Tier 3 ~ Maintain Essential Operations</t>
  </si>
  <si>
    <t>DCA</t>
  </si>
  <si>
    <t>01</t>
  </si>
  <si>
    <t>SH</t>
  </si>
  <si>
    <t>015</t>
  </si>
  <si>
    <t>Biddle Butte</t>
  </si>
  <si>
    <t>Leased</t>
  </si>
  <si>
    <t>Tier 1 ~ Preserve Building Integrity</t>
  </si>
  <si>
    <t>MCSO</t>
  </si>
  <si>
    <t>Sheriff</t>
  </si>
  <si>
    <t>601600</t>
  </si>
  <si>
    <t>101</t>
  </si>
  <si>
    <t>Multnomah County Court House</t>
  </si>
  <si>
    <t>Tier 2 ~ Improve Deficient Conditions</t>
  </si>
  <si>
    <t>NonD</t>
  </si>
  <si>
    <t>Non Departmental</t>
  </si>
  <si>
    <t>DC</t>
  </si>
  <si>
    <t>108701</t>
  </si>
  <si>
    <t>02</t>
  </si>
  <si>
    <t>03</t>
  </si>
  <si>
    <t>04</t>
  </si>
  <si>
    <t>05</t>
  </si>
  <si>
    <t>06</t>
  </si>
  <si>
    <t>07</t>
  </si>
  <si>
    <t>B</t>
  </si>
  <si>
    <t>GU</t>
  </si>
  <si>
    <t>WH</t>
  </si>
  <si>
    <t>DA</t>
  </si>
  <si>
    <t>DA-General Support Services</t>
  </si>
  <si>
    <t>150000</t>
  </si>
  <si>
    <t>08</t>
  </si>
  <si>
    <t>DCJ</t>
  </si>
  <si>
    <t>DCJ-Family Court Services 1516</t>
  </si>
  <si>
    <t>CJ056.FCS.1516</t>
  </si>
  <si>
    <t>601490</t>
  </si>
  <si>
    <t>Non IT Application Management</t>
  </si>
  <si>
    <t>106</t>
  </si>
  <si>
    <t>Portland Building</t>
  </si>
  <si>
    <t>15</t>
  </si>
  <si>
    <t>Support Enforcement /F-S</t>
  </si>
  <si>
    <t>DA SED.66</t>
  </si>
  <si>
    <t>111</t>
  </si>
  <si>
    <t>Motor Pool Modular Office</t>
  </si>
  <si>
    <t>DCM FREDS Motor Pool</t>
  </si>
  <si>
    <t>904150</t>
  </si>
  <si>
    <t>119</t>
  </si>
  <si>
    <t>Justice Center</t>
  </si>
  <si>
    <t>HD</t>
  </si>
  <si>
    <t>Health Department</t>
  </si>
  <si>
    <t>CL</t>
  </si>
  <si>
    <t>405500</t>
  </si>
  <si>
    <t>601410</t>
  </si>
  <si>
    <t>05M</t>
  </si>
  <si>
    <t>06M</t>
  </si>
  <si>
    <t>07M</t>
  </si>
  <si>
    <t>08M</t>
  </si>
  <si>
    <t>L1</t>
  </si>
  <si>
    <t>DCJ-ASD Pretrial Supervision Program1000</t>
  </si>
  <si>
    <t>502230</t>
  </si>
  <si>
    <t>10</t>
  </si>
  <si>
    <t>10M</t>
  </si>
  <si>
    <t>902570</t>
  </si>
  <si>
    <t>L2</t>
  </si>
  <si>
    <t>154</t>
  </si>
  <si>
    <t>Medford Building</t>
  </si>
  <si>
    <t>DCM-CIP Projects-Capital Imprv Fund2507</t>
  </si>
  <si>
    <t>902900</t>
  </si>
  <si>
    <t>160</t>
  </si>
  <si>
    <t>Gladys McCoy Building</t>
  </si>
  <si>
    <t>703001</t>
  </si>
  <si>
    <t>09</t>
  </si>
  <si>
    <t>401601</t>
  </si>
  <si>
    <t>403100</t>
  </si>
  <si>
    <t>403600</t>
  </si>
  <si>
    <t>403800</t>
  </si>
  <si>
    <t>403900</t>
  </si>
  <si>
    <t>407750</t>
  </si>
  <si>
    <t>408300</t>
  </si>
  <si>
    <t>4CA116-01-1</t>
  </si>
  <si>
    <t>400001</t>
  </si>
  <si>
    <t>400011</t>
  </si>
  <si>
    <t>401646</t>
  </si>
  <si>
    <t>402100</t>
  </si>
  <si>
    <t>402400</t>
  </si>
  <si>
    <t>403002</t>
  </si>
  <si>
    <t>403005</t>
  </si>
  <si>
    <t>403700</t>
  </si>
  <si>
    <t>404002</t>
  </si>
  <si>
    <t>404504</t>
  </si>
  <si>
    <t>404701</t>
  </si>
  <si>
    <t>406001</t>
  </si>
  <si>
    <t>407002</t>
  </si>
  <si>
    <t>407005</t>
  </si>
  <si>
    <t>407006</t>
  </si>
  <si>
    <t>407020</t>
  </si>
  <si>
    <t>407050</t>
  </si>
  <si>
    <t>407060</t>
  </si>
  <si>
    <t>407100</t>
  </si>
  <si>
    <t>407200</t>
  </si>
  <si>
    <t>408200</t>
  </si>
  <si>
    <t>408210</t>
  </si>
  <si>
    <t>408310</t>
  </si>
  <si>
    <t>408502</t>
  </si>
  <si>
    <t>409250</t>
  </si>
  <si>
    <t>409305</t>
  </si>
  <si>
    <t>409320</t>
  </si>
  <si>
    <t>4CA134-3</t>
  </si>
  <si>
    <t>4CA66-04-1</t>
  </si>
  <si>
    <t>4CA97-02-1</t>
  </si>
  <si>
    <t>4CA97-02-2</t>
  </si>
  <si>
    <t>4FA61-01-1</t>
  </si>
  <si>
    <t>4SA100-2</t>
  </si>
  <si>
    <t>4SA40-1</t>
  </si>
  <si>
    <t>4SA92-1</t>
  </si>
  <si>
    <t>161</t>
  </si>
  <si>
    <t>Mead Building</t>
  </si>
  <si>
    <t>DCJ-ASD MEAD BLDG 1000</t>
  </si>
  <si>
    <t>504000</t>
  </si>
  <si>
    <t>01M</t>
  </si>
  <si>
    <t>DCM</t>
  </si>
  <si>
    <t>Dept of County Management</t>
  </si>
  <si>
    <t>705500</t>
  </si>
  <si>
    <t>167</t>
  </si>
  <si>
    <t>Lincoln Bldg</t>
  </si>
  <si>
    <t>DCHS</t>
  </si>
  <si>
    <t>DCHS DD Division Management</t>
  </si>
  <si>
    <t>DD10DIVBLDG167</t>
  </si>
  <si>
    <t>LINCOLN BLDG TO BE ALLOCATED</t>
  </si>
  <si>
    <t>ADSDIVBLDG167</t>
  </si>
  <si>
    <t>LTC West District XIX</t>
  </si>
  <si>
    <t>ADSDIVLTCWDXIX</t>
  </si>
  <si>
    <t>ADS-Veteran Services</t>
  </si>
  <si>
    <t>ADSDIVVSDVA</t>
  </si>
  <si>
    <t>DCHS BS Contracts-County General Fund</t>
  </si>
  <si>
    <t>CHSDIVBLDG167</t>
  </si>
  <si>
    <t>DCHS BS Finance-County General Fund</t>
  </si>
  <si>
    <t>DCHS BS Finance-Facility Common Area CGF</t>
  </si>
  <si>
    <t>DCHS BS HR-County General Fund</t>
  </si>
  <si>
    <t>DCHS BS HR-SMHG Local Admin</t>
  </si>
  <si>
    <t>DCHS BS HR-OHP XIX Premium</t>
  </si>
  <si>
    <t>DCHS BS HR-Medicaid Title XIX</t>
  </si>
  <si>
    <t>DCHS Dir Office - Indirect Fund 1000</t>
  </si>
  <si>
    <t>CFS Domestic Violence</t>
  </si>
  <si>
    <t>DVCOBLDG167</t>
  </si>
  <si>
    <t>MHAD SYSTEM DIV ADMIN</t>
  </si>
  <si>
    <t>MHASDIVBLDG167</t>
  </si>
  <si>
    <t>DSCP Cmty Svcs Admin CGF</t>
  </si>
  <si>
    <t>SCPCSDIVBLDG167</t>
  </si>
  <si>
    <t>DSCP SUN Service System Admin CGF</t>
  </si>
  <si>
    <t>SCPSSDIVBLDG167</t>
  </si>
  <si>
    <t>406250</t>
  </si>
  <si>
    <t>409001</t>
  </si>
  <si>
    <t>409140</t>
  </si>
  <si>
    <t>409150</t>
  </si>
  <si>
    <t>409155</t>
  </si>
  <si>
    <t>409200</t>
  </si>
  <si>
    <t>409300</t>
  </si>
  <si>
    <t>HD - Holding 50% of lease space for budgeting to Health Dept. per Michael for planning purposes until final space allocations determined</t>
  </si>
  <si>
    <t xml:space="preserve">Lincoln Bldg. </t>
  </si>
  <si>
    <t>IT portion retaining of this space - only vacation 3000 sq. ft.</t>
  </si>
  <si>
    <t>DCA - Holding 50% of Lease space per budget until determination of who will move into the space &amp; the timing.</t>
  </si>
  <si>
    <t>221-1</t>
  </si>
  <si>
    <t>Columbia Pacific Plaza</t>
  </si>
  <si>
    <t>DCJ-ASP North</t>
  </si>
  <si>
    <t>504101</t>
  </si>
  <si>
    <t>221-2</t>
  </si>
  <si>
    <t>231</t>
  </si>
  <si>
    <t>Lloyd Corporate Plaza</t>
  </si>
  <si>
    <t>403305</t>
  </si>
  <si>
    <t>403310</t>
  </si>
  <si>
    <t>403350</t>
  </si>
  <si>
    <t>43360-GF</t>
  </si>
  <si>
    <t>43370-GF</t>
  </si>
  <si>
    <t>4SA50-2</t>
  </si>
  <si>
    <t>251</t>
  </si>
  <si>
    <t>Jefferson High School</t>
  </si>
  <si>
    <t>409050</t>
  </si>
  <si>
    <t>252</t>
  </si>
  <si>
    <t>James Hawthorne Apartments</t>
  </si>
  <si>
    <t>DD10 ADM CGF</t>
  </si>
  <si>
    <t>261</t>
  </si>
  <si>
    <t>Roosevelt High School</t>
  </si>
  <si>
    <t>273</t>
  </si>
  <si>
    <t>Blanchard Fleet Shops</t>
  </si>
  <si>
    <t>DCM-Flt,Rec,Elctr,Dist- Fleet Services</t>
  </si>
  <si>
    <t>904100</t>
  </si>
  <si>
    <t>274</t>
  </si>
  <si>
    <t>Robert W Blanchard Education Service Center</t>
  </si>
  <si>
    <t>SCPCPS.CGF</t>
  </si>
  <si>
    <t>DCM-Flt,Rec,Elctr,Dist- Dist Services</t>
  </si>
  <si>
    <t>904400</t>
  </si>
  <si>
    <t xml:space="preserve">LIB  </t>
  </si>
  <si>
    <t xml:space="preserve">Library </t>
  </si>
  <si>
    <t>803420</t>
  </si>
  <si>
    <t>294</t>
  </si>
  <si>
    <t>David Douglas Modular Office</t>
  </si>
  <si>
    <t>404540</t>
  </si>
  <si>
    <t>296</t>
  </si>
  <si>
    <t>Vector Control Parking Shed</t>
  </si>
  <si>
    <t>403320</t>
  </si>
  <si>
    <t>297</t>
  </si>
  <si>
    <t>Vector Control Modular Office</t>
  </si>
  <si>
    <t>304</t>
  </si>
  <si>
    <t>Mid-County District Office</t>
  </si>
  <si>
    <t>DCJ-ASD Mid County (MTEA) 1000</t>
  </si>
  <si>
    <t>503101</t>
  </si>
  <si>
    <t>305</t>
  </si>
  <si>
    <t>Parkrose High School</t>
  </si>
  <si>
    <t>306</t>
  </si>
  <si>
    <t>Madison High School</t>
  </si>
  <si>
    <t>307</t>
  </si>
  <si>
    <t>River Patrol Columbia</t>
  </si>
  <si>
    <t>BTH</t>
  </si>
  <si>
    <t>601633</t>
  </si>
  <si>
    <t>308</t>
  </si>
  <si>
    <t>River Patrol Willamette</t>
  </si>
  <si>
    <t>309</t>
  </si>
  <si>
    <t>River Patrol Chinook Landing</t>
  </si>
  <si>
    <t>311</t>
  </si>
  <si>
    <t>Juvenile Justice Complex</t>
  </si>
  <si>
    <t>DA-Family Jstc-Juvenile Trial</t>
  </si>
  <si>
    <t>153100</t>
  </si>
  <si>
    <t>405550</t>
  </si>
  <si>
    <t>311-1</t>
  </si>
  <si>
    <t>DCJ-JSD Cust Svcs Detention CustUn 1000</t>
  </si>
  <si>
    <t>506100</t>
  </si>
  <si>
    <t>311-Gym</t>
  </si>
  <si>
    <t>DCJ-JSD Cstdy Svcs-Detentn CustUn   1513</t>
  </si>
  <si>
    <t>DCJ-JSD Intake/Admissions/Referral 1000</t>
  </si>
  <si>
    <t>DCJ-JSD Nutrition Services</t>
  </si>
  <si>
    <t>506230</t>
  </si>
  <si>
    <t>DCJ-JCJ Secure A&amp;D Treatment Unit   1000</t>
  </si>
  <si>
    <t>506600</t>
  </si>
  <si>
    <t>DCJ-JSD Juvenile Support Svcs 1000</t>
  </si>
  <si>
    <t>509200</t>
  </si>
  <si>
    <t>311-2</t>
  </si>
  <si>
    <t>312</t>
  </si>
  <si>
    <t>Vector Control</t>
  </si>
  <si>
    <t>313</t>
  </si>
  <si>
    <t>Hansen Building</t>
  </si>
  <si>
    <t>600000</t>
  </si>
  <si>
    <t>601040</t>
  </si>
  <si>
    <t>601203</t>
  </si>
  <si>
    <t>601615</t>
  </si>
  <si>
    <t>601625</t>
  </si>
  <si>
    <t>601635</t>
  </si>
  <si>
    <t>601640</t>
  </si>
  <si>
    <t>601643</t>
  </si>
  <si>
    <t>601690</t>
  </si>
  <si>
    <t>601752</t>
  </si>
  <si>
    <t>601773</t>
  </si>
  <si>
    <t>601774</t>
  </si>
  <si>
    <t>601776</t>
  </si>
  <si>
    <t>314</t>
  </si>
  <si>
    <t>Multnomah County Inverness Jail</t>
  </si>
  <si>
    <t>405760</t>
  </si>
  <si>
    <t>601422</t>
  </si>
  <si>
    <t>02M</t>
  </si>
  <si>
    <t>316</t>
  </si>
  <si>
    <t>Hansen Station</t>
  </si>
  <si>
    <t>317</t>
  </si>
  <si>
    <t>Library Administration</t>
  </si>
  <si>
    <t>318</t>
  </si>
  <si>
    <t>Hansen Building C</t>
  </si>
  <si>
    <t>319</t>
  </si>
  <si>
    <t>Hansen Building B</t>
  </si>
  <si>
    <t>320</t>
  </si>
  <si>
    <t>Multnomah County Inverness Jail Laundry</t>
  </si>
  <si>
    <t>601350</t>
  </si>
  <si>
    <t>321</t>
  </si>
  <si>
    <t>Multnomah County Inverness Jail Storage</t>
  </si>
  <si>
    <t>322</t>
  </si>
  <si>
    <t>Walnut Park Complex</t>
  </si>
  <si>
    <t>Loaves &amp; Fishes - DCHS rents/subsidized these spaces</t>
  </si>
  <si>
    <t>200633</t>
  </si>
  <si>
    <t>WALNUT PARK BLDG TO BE ALLOCATED</t>
  </si>
  <si>
    <t>ADSDIVBLDG322</t>
  </si>
  <si>
    <t>404415</t>
  </si>
  <si>
    <t>406600</t>
  </si>
  <si>
    <t>407650</t>
  </si>
  <si>
    <t>408230</t>
  </si>
  <si>
    <t>404735</t>
  </si>
  <si>
    <t>404736</t>
  </si>
  <si>
    <t>404755</t>
  </si>
  <si>
    <t>4CA35-1</t>
  </si>
  <si>
    <t>4FA23-11-1</t>
  </si>
  <si>
    <t>4FA23-08-1</t>
  </si>
  <si>
    <t>324</t>
  </si>
  <si>
    <t>Animal Services</t>
  </si>
  <si>
    <t>DCS</t>
  </si>
  <si>
    <t>DCS-Animal Control-Shelter Op 1000</t>
  </si>
  <si>
    <t>903200</t>
  </si>
  <si>
    <t>DCS-Animal Control-Div Mgmt 1000</t>
  </si>
  <si>
    <t>325</t>
  </si>
  <si>
    <t xml:space="preserve">North Portland Health Clinic </t>
  </si>
  <si>
    <t>407600</t>
  </si>
  <si>
    <t>408235</t>
  </si>
  <si>
    <t>Northwest Regional Primary Care</t>
  </si>
  <si>
    <t>201736</t>
  </si>
  <si>
    <t>338</t>
  </si>
  <si>
    <t>Baltazar F Ortiz Community Center</t>
  </si>
  <si>
    <t>MA System of Care Bienestar CGF</t>
  </si>
  <si>
    <t>SCPSP.CVB.CGF</t>
  </si>
  <si>
    <t>407800</t>
  </si>
  <si>
    <t>339</t>
  </si>
  <si>
    <t>East Portland Community Center</t>
  </si>
  <si>
    <t>CS ADMIN - ADMINISTRATION - GF</t>
  </si>
  <si>
    <t>ADSDIVCS201GF</t>
  </si>
  <si>
    <t>358</t>
  </si>
  <si>
    <t>Hooper Memorial Center</t>
  </si>
  <si>
    <t>MA Safety Net Inp Sub Acute OHP Premium</t>
  </si>
  <si>
    <t>MA SN IP XIX</t>
  </si>
  <si>
    <t>373</t>
  </si>
  <si>
    <t>George Middle School</t>
  </si>
  <si>
    <t>376</t>
  </si>
  <si>
    <t>Animal Services Pole Barn</t>
  </si>
  <si>
    <t>377</t>
  </si>
  <si>
    <t>Cherry Blossom Plaza</t>
  </si>
  <si>
    <t>ADSDIVBLDG377</t>
  </si>
  <si>
    <t>DCHS office space</t>
  </si>
  <si>
    <t>DHS-Aging &amp; Disability Services Admin</t>
  </si>
  <si>
    <t>378</t>
  </si>
  <si>
    <t>Hansen Building A</t>
  </si>
  <si>
    <t>379</t>
  </si>
  <si>
    <t>Hansen Building D</t>
  </si>
  <si>
    <t>382</t>
  </si>
  <si>
    <t>Animal Services Modular Office</t>
  </si>
  <si>
    <t>383</t>
  </si>
  <si>
    <t>Cesar Chavez K-8 School</t>
  </si>
  <si>
    <t>SCP EGY Svcs Energy Asst CGF</t>
  </si>
  <si>
    <t>SCPCES.CGF</t>
  </si>
  <si>
    <t>388</t>
  </si>
  <si>
    <t>Franklin High School</t>
  </si>
  <si>
    <t>397</t>
  </si>
  <si>
    <t>Professional Plaza 102</t>
  </si>
  <si>
    <t>404420</t>
  </si>
  <si>
    <t>398</t>
  </si>
  <si>
    <t>Rockwood Community Health Center</t>
  </si>
  <si>
    <t>MA SC East Program MH 20</t>
  </si>
  <si>
    <t>MA CH EASA FL37</t>
  </si>
  <si>
    <t>406400</t>
  </si>
  <si>
    <t>407400</t>
  </si>
  <si>
    <t>408245</t>
  </si>
  <si>
    <t>407</t>
  </si>
  <si>
    <t>Gresham Probation</t>
  </si>
  <si>
    <t>DCJ-ASD Gresham (MTGR) 1000</t>
  </si>
  <si>
    <t>503201</t>
  </si>
  <si>
    <t>409</t>
  </si>
  <si>
    <t>Tabor Square Office Building</t>
  </si>
  <si>
    <t>ADSDIVBLDG409</t>
  </si>
  <si>
    <t>Impact Northwest -  DCHS rents/subsidized these spaces</t>
  </si>
  <si>
    <t>TABOR SQUARE BLDG TO BE ALLOCATED</t>
  </si>
  <si>
    <t>414</t>
  </si>
  <si>
    <t>Elections Building</t>
  </si>
  <si>
    <t>DCS-Elections-Admin</t>
  </si>
  <si>
    <t>908000</t>
  </si>
  <si>
    <t>415</t>
  </si>
  <si>
    <t>Grant High School</t>
  </si>
  <si>
    <t>420</t>
  </si>
  <si>
    <t>Southeast Health Center</t>
  </si>
  <si>
    <t>406550</t>
  </si>
  <si>
    <t>403360</t>
  </si>
  <si>
    <t>43500-GF</t>
  </si>
  <si>
    <t>43500-GF3</t>
  </si>
  <si>
    <t>44503-GF</t>
  </si>
  <si>
    <t>4CA94-06-1</t>
  </si>
  <si>
    <t>4FA14-18-1</t>
  </si>
  <si>
    <t>4FA14-18-10</t>
  </si>
  <si>
    <t>4FA63-01-1</t>
  </si>
  <si>
    <t>4SA14-1</t>
  </si>
  <si>
    <t>423</t>
  </si>
  <si>
    <t>Rockwood Fred Meyer Retail Development</t>
  </si>
  <si>
    <t>DCJ-JSD Community Based Supervision 1000</t>
  </si>
  <si>
    <t>508000</t>
  </si>
  <si>
    <t>424</t>
  </si>
  <si>
    <t>Vance Crusher Road Shop</t>
  </si>
  <si>
    <t>General</t>
  </si>
  <si>
    <t>ROADM7G</t>
  </si>
  <si>
    <t>425</t>
  </si>
  <si>
    <t>John B Yeon Facility</t>
  </si>
  <si>
    <t>DCM-FREDS- Div Mgmt 3501</t>
  </si>
  <si>
    <t>904000</t>
  </si>
  <si>
    <t>601486</t>
  </si>
  <si>
    <t>DCM - Distribution</t>
  </si>
  <si>
    <t>Land Use Planning Division 1000</t>
  </si>
  <si>
    <t>901000</t>
  </si>
  <si>
    <t>DCS-Animal Control - Div Mgmt 1000</t>
  </si>
  <si>
    <t>903100</t>
  </si>
  <si>
    <t>Engineering General</t>
  </si>
  <si>
    <t>ROADEG</t>
  </si>
  <si>
    <t>ROADM9G</t>
  </si>
  <si>
    <t>DCM FREDS Records</t>
  </si>
  <si>
    <t>904500</t>
  </si>
  <si>
    <t>Administration General</t>
  </si>
  <si>
    <t>Transf20</t>
  </si>
  <si>
    <t>446</t>
  </si>
  <si>
    <t>Bridge Shops</t>
  </si>
  <si>
    <t>General Bridge Maintenance</t>
  </si>
  <si>
    <t>6610G</t>
  </si>
  <si>
    <t>Road Engineering</t>
  </si>
  <si>
    <t>6700G</t>
  </si>
  <si>
    <t>Asset Management Unit</t>
  </si>
  <si>
    <t>ROADMA</t>
  </si>
  <si>
    <t>Environmental Program</t>
  </si>
  <si>
    <t>ROADME</t>
  </si>
  <si>
    <t>ROADT9G</t>
  </si>
  <si>
    <t>Land Corner Program</t>
  </si>
  <si>
    <t>SURVLC</t>
  </si>
  <si>
    <t>427</t>
  </si>
  <si>
    <t>Skyline Road Shop</t>
  </si>
  <si>
    <t>ROADM1G</t>
  </si>
  <si>
    <t>429</t>
  </si>
  <si>
    <t>Cleveland High School</t>
  </si>
  <si>
    <t>430</t>
  </si>
  <si>
    <t>Mid-County Health Center</t>
  </si>
  <si>
    <t>406650</t>
  </si>
  <si>
    <t>407550</t>
  </si>
  <si>
    <t>408240</t>
  </si>
  <si>
    <t>432</t>
  </si>
  <si>
    <t>Springdale Road Shop</t>
  </si>
  <si>
    <t>ROADM5G</t>
  </si>
  <si>
    <t>437</t>
  </si>
  <si>
    <t>Multnomah County East</t>
  </si>
  <si>
    <t>Loaves &amp; Fishes - DCHS pays for this client</t>
  </si>
  <si>
    <t>YWCA - DCHS rents/subsidized these spaces</t>
  </si>
  <si>
    <t>200272</t>
  </si>
  <si>
    <t>Gresham Senior Center - DCHS rents/subsidized these spaces</t>
  </si>
  <si>
    <t>200622</t>
  </si>
  <si>
    <t>Ride Connection - DCHS rents/subsidized these spaces</t>
  </si>
  <si>
    <t>201318</t>
  </si>
  <si>
    <t>LTC East District XIX - DCHS rents/subsidized these spaces</t>
  </si>
  <si>
    <t>ADSDIVLTCEDXIX</t>
  </si>
  <si>
    <t>404435</t>
  </si>
  <si>
    <t>406750</t>
  </si>
  <si>
    <t>407500</t>
  </si>
  <si>
    <t>407525</t>
  </si>
  <si>
    <t>408225</t>
  </si>
  <si>
    <t>404710</t>
  </si>
  <si>
    <t>404711</t>
  </si>
  <si>
    <t>4SA76-04-1</t>
  </si>
  <si>
    <t>439</t>
  </si>
  <si>
    <t>Gateway Childrens Center MDT Building</t>
  </si>
  <si>
    <t>DA-Family Jstc-MDT 1000</t>
  </si>
  <si>
    <t>GCC</t>
  </si>
  <si>
    <t>153300</t>
  </si>
  <si>
    <t>441</t>
  </si>
  <si>
    <t>Harrison Park School</t>
  </si>
  <si>
    <t>444</t>
  </si>
  <si>
    <t>Towne Building</t>
  </si>
  <si>
    <t>Bridge M &amp; O Administration</t>
  </si>
  <si>
    <t>6610A</t>
  </si>
  <si>
    <t>Bridge Engineering  &amp; Capital Admin</t>
  </si>
  <si>
    <t>6700A</t>
  </si>
  <si>
    <t>447</t>
  </si>
  <si>
    <t>St Francis Dining Hall</t>
  </si>
  <si>
    <t>448</t>
  </si>
  <si>
    <t>Gateway Childrens Center Service Building</t>
  </si>
  <si>
    <t>404708</t>
  </si>
  <si>
    <t>406150</t>
  </si>
  <si>
    <t>4CA94-03-1</t>
  </si>
  <si>
    <t>4FA65-01-1</t>
  </si>
  <si>
    <t>4SA01</t>
  </si>
  <si>
    <t>MC Wapato Jail Facility</t>
  </si>
  <si>
    <t>WAP</t>
  </si>
  <si>
    <t>455</t>
  </si>
  <si>
    <t>John B Yeon Annex</t>
  </si>
  <si>
    <t>DCS-Director 1000</t>
  </si>
  <si>
    <t>700000</t>
  </si>
  <si>
    <t>708100</t>
  </si>
  <si>
    <t>General Program Activity Cost</t>
  </si>
  <si>
    <t>Tranpin</t>
  </si>
  <si>
    <t>459</t>
  </si>
  <si>
    <t>Springdale Road Shop Storage</t>
  </si>
  <si>
    <t>461</t>
  </si>
  <si>
    <t>Lane Middle School</t>
  </si>
  <si>
    <t>464</t>
  </si>
  <si>
    <t>Skyline Road Shop Garage</t>
  </si>
  <si>
    <t>466</t>
  </si>
  <si>
    <t>Vance Crusher Storage Building</t>
  </si>
  <si>
    <t>467</t>
  </si>
  <si>
    <t>Vance Crusher Pump House</t>
  </si>
  <si>
    <t>469</t>
  </si>
  <si>
    <t>Bridge Shop Modular Office 1</t>
  </si>
  <si>
    <t>471</t>
  </si>
  <si>
    <t>Bridge Shop Modular Office 2</t>
  </si>
  <si>
    <t>476</t>
  </si>
  <si>
    <t>Springdale Road Shop Shed</t>
  </si>
  <si>
    <t>477</t>
  </si>
  <si>
    <t>Vance Wash Plant Building</t>
  </si>
  <si>
    <t>478</t>
  </si>
  <si>
    <t>Skyline Road Shop Pump House</t>
  </si>
  <si>
    <t>479</t>
  </si>
  <si>
    <t>Skyline Road Shop Shed</t>
  </si>
  <si>
    <t>481</t>
  </si>
  <si>
    <t>Central Office</t>
  </si>
  <si>
    <t>DCJ-ASD-Domestc Violence 1000</t>
  </si>
  <si>
    <t>504600</t>
  </si>
  <si>
    <t>488</t>
  </si>
  <si>
    <t>East County Courthouse</t>
  </si>
  <si>
    <t>DA-Misdmnr Ct-Trial Unit</t>
  </si>
  <si>
    <t>152100</t>
  </si>
  <si>
    <t>490</t>
  </si>
  <si>
    <t>Columbia Gorge Corporate Center</t>
  </si>
  <si>
    <t>601390</t>
  </si>
  <si>
    <t>491</t>
  </si>
  <si>
    <t>Yeon Gas Station</t>
  </si>
  <si>
    <t>492</t>
  </si>
  <si>
    <t>Yeon Car Wash</t>
  </si>
  <si>
    <t>493</t>
  </si>
  <si>
    <t>River Patrol Columbia Boathouse 1</t>
  </si>
  <si>
    <t>494</t>
  </si>
  <si>
    <t>River Patrol Columbia Boathouse 2</t>
  </si>
  <si>
    <t>495</t>
  </si>
  <si>
    <t>River Patrol Columbia Boathouse 3</t>
  </si>
  <si>
    <t>496</t>
  </si>
  <si>
    <t>River Patrol Willamette Boathouse</t>
  </si>
  <si>
    <t>497</t>
  </si>
  <si>
    <t>River Patrol Chinook Landing Boathouse</t>
  </si>
  <si>
    <t>498</t>
  </si>
  <si>
    <t>River Patrol Chinook Landing Garage</t>
  </si>
  <si>
    <t>499</t>
  </si>
  <si>
    <t>River Patrol Columbia Boathouse 4</t>
  </si>
  <si>
    <t>503</t>
  </si>
  <si>
    <t>Multnomah Building</t>
  </si>
  <si>
    <t>100001</t>
  </si>
  <si>
    <t>100100</t>
  </si>
  <si>
    <t>103000</t>
  </si>
  <si>
    <t>104000</t>
  </si>
  <si>
    <t>107001</t>
  </si>
  <si>
    <t>108717</t>
  </si>
  <si>
    <t>108925</t>
  </si>
  <si>
    <t>109001</t>
  </si>
  <si>
    <t>District Attorney</t>
  </si>
  <si>
    <t>DCJ-ASD Forensics 1000</t>
  </si>
  <si>
    <t>503302</t>
  </si>
  <si>
    <t>DCJ-Business Services 1000</t>
  </si>
  <si>
    <t>509600</t>
  </si>
  <si>
    <t>601015</t>
  </si>
  <si>
    <t>601030</t>
  </si>
  <si>
    <t>601080</t>
  </si>
  <si>
    <t>601090</t>
  </si>
  <si>
    <t>601200</t>
  </si>
  <si>
    <t>601295</t>
  </si>
  <si>
    <t>601400</t>
  </si>
  <si>
    <t>603000</t>
  </si>
  <si>
    <t>604002</t>
  </si>
  <si>
    <t>DCM - storage space by Oak Room</t>
  </si>
  <si>
    <t>701000</t>
  </si>
  <si>
    <t xml:space="preserve">DCM - storage space   </t>
  </si>
  <si>
    <t>704000</t>
  </si>
  <si>
    <t>IT</t>
  </si>
  <si>
    <t>704050</t>
  </si>
  <si>
    <t>704001</t>
  </si>
  <si>
    <t>DMC - Needs to be readjusted based on current map - using as placeholder for rates</t>
  </si>
  <si>
    <t>706000</t>
  </si>
  <si>
    <t>705000</t>
  </si>
  <si>
    <t>705200</t>
  </si>
  <si>
    <t>706201</t>
  </si>
  <si>
    <t>707000</t>
  </si>
  <si>
    <t>New Break-room, per Sherry</t>
  </si>
  <si>
    <t>900300</t>
  </si>
  <si>
    <t>Multnomah Building Garage</t>
  </si>
  <si>
    <t>MBGar</t>
  </si>
  <si>
    <t>NonD IT WAN</t>
  </si>
  <si>
    <t>NonD IT Telecom</t>
  </si>
  <si>
    <t>DCM Fleet Motor Pool 10 spaces</t>
  </si>
  <si>
    <t>Information Technology Van 2 spaces</t>
  </si>
  <si>
    <t>509</t>
  </si>
  <si>
    <t>Multnomah County Inverness Jail Work Crew Shed</t>
  </si>
  <si>
    <t>601428</t>
  </si>
  <si>
    <t>525</t>
  </si>
  <si>
    <t>State Medical Examiner</t>
  </si>
  <si>
    <t>601</t>
  </si>
  <si>
    <t>Central Library</t>
  </si>
  <si>
    <t>802000</t>
  </si>
  <si>
    <t>LB</t>
  </si>
  <si>
    <t>602</t>
  </si>
  <si>
    <t>Albina Library</t>
  </si>
  <si>
    <t>805210</t>
  </si>
  <si>
    <t>603</t>
  </si>
  <si>
    <t>Belmont Library</t>
  </si>
  <si>
    <t>805220</t>
  </si>
  <si>
    <t>605</t>
  </si>
  <si>
    <t>Capitol Hill Library</t>
  </si>
  <si>
    <t>805230</t>
  </si>
  <si>
    <t>606</t>
  </si>
  <si>
    <t>Gregory Heights Library</t>
  </si>
  <si>
    <t>805260</t>
  </si>
  <si>
    <t>607</t>
  </si>
  <si>
    <t>Gresham Library</t>
  </si>
  <si>
    <t>805270</t>
  </si>
  <si>
    <t>609</t>
  </si>
  <si>
    <t>Holgate Library</t>
  </si>
  <si>
    <t>805290</t>
  </si>
  <si>
    <t>611</t>
  </si>
  <si>
    <t>Midland Library</t>
  </si>
  <si>
    <t>805310</t>
  </si>
  <si>
    <t>612</t>
  </si>
  <si>
    <t>North Portland Library</t>
  </si>
  <si>
    <t>805320</t>
  </si>
  <si>
    <t>614</t>
  </si>
  <si>
    <t>Rockwood Library</t>
  </si>
  <si>
    <t>805350</t>
  </si>
  <si>
    <t>615</t>
  </si>
  <si>
    <t>St Johns Library</t>
  </si>
  <si>
    <t>805360</t>
  </si>
  <si>
    <t>617</t>
  </si>
  <si>
    <t>Title Wave Bookstore</t>
  </si>
  <si>
    <t>618</t>
  </si>
  <si>
    <t>Woodstock Library</t>
  </si>
  <si>
    <t>805380</t>
  </si>
  <si>
    <t>619</t>
  </si>
  <si>
    <t>Northwest Library</t>
  </si>
  <si>
    <t>805330</t>
  </si>
  <si>
    <t>621</t>
  </si>
  <si>
    <t>Fairview Library</t>
  </si>
  <si>
    <t>805250</t>
  </si>
  <si>
    <t>622</t>
  </si>
  <si>
    <t>Hollywood Library</t>
  </si>
  <si>
    <t>805300</t>
  </si>
  <si>
    <t>623</t>
  </si>
  <si>
    <t>Hillsdale Library</t>
  </si>
  <si>
    <t>805280</t>
  </si>
  <si>
    <t>625</t>
  </si>
  <si>
    <t>Sellwood Lofts</t>
  </si>
  <si>
    <t>805370</t>
  </si>
  <si>
    <t>628</t>
  </si>
  <si>
    <t>Kenton Library</t>
  </si>
  <si>
    <t>805311</t>
  </si>
  <si>
    <t>629</t>
  </si>
  <si>
    <t>Troutdale Library</t>
  </si>
  <si>
    <t>805371</t>
  </si>
  <si>
    <t>697</t>
  </si>
  <si>
    <t>Spindrift Cottage</t>
  </si>
  <si>
    <t>800000</t>
  </si>
  <si>
    <t>Judge's Parking for Courthouse</t>
  </si>
  <si>
    <t>Old Town Recovery Center</t>
  </si>
  <si>
    <t>406300</t>
  </si>
  <si>
    <t>ROADM4</t>
  </si>
  <si>
    <t>Mult. Bldg. Garage</t>
  </si>
  <si>
    <t>O&amp;M Rate</t>
  </si>
  <si>
    <t>Enhanced Est. Rate</t>
  </si>
  <si>
    <t>Grand Total</t>
  </si>
  <si>
    <t>Debt</t>
  </si>
  <si>
    <t>FY13 Service Request Summary</t>
  </si>
  <si>
    <t>Fiscal Year 2013 Through June 30th</t>
  </si>
  <si>
    <t>Per 1</t>
  </si>
  <si>
    <t>Per 2</t>
  </si>
  <si>
    <t>Per 3</t>
  </si>
  <si>
    <t>Per 4</t>
  </si>
  <si>
    <t>Per 5</t>
  </si>
  <si>
    <t>Per 6</t>
  </si>
  <si>
    <t>Per 7</t>
  </si>
  <si>
    <t>Per 8</t>
  </si>
  <si>
    <t>Per 9</t>
  </si>
  <si>
    <t>Per 10</t>
  </si>
  <si>
    <t>Per 11</t>
  </si>
  <si>
    <t>Per 12</t>
  </si>
  <si>
    <t>YTD Expenses</t>
  </si>
  <si>
    <t>Non-D</t>
  </si>
  <si>
    <t>DAO</t>
  </si>
  <si>
    <t>Department</t>
  </si>
  <si>
    <t>Library</t>
  </si>
  <si>
    <t>Summary by Department</t>
  </si>
  <si>
    <t>Rentable Area</t>
  </si>
  <si>
    <t xml:space="preserve">Estimated Enhanced </t>
  </si>
  <si>
    <t>Asset Pres.</t>
  </si>
  <si>
    <t>Cap. Improvement</t>
  </si>
  <si>
    <t>Lease</t>
  </si>
  <si>
    <t>Utilities</t>
  </si>
  <si>
    <t>Total BASE</t>
  </si>
  <si>
    <t>Estimated Service Requests</t>
  </si>
  <si>
    <t>Elect. Svc</t>
  </si>
  <si>
    <t xml:space="preserve">Utilities </t>
  </si>
  <si>
    <t xml:space="preserve">Leased Space  </t>
  </si>
  <si>
    <t>FY15 Rate per Sq. Ft.</t>
  </si>
  <si>
    <t>Proposed FY16 Rate Per Sq. Ft.</t>
  </si>
  <si>
    <t>Building Name</t>
  </si>
  <si>
    <t>Property Manager</t>
  </si>
  <si>
    <t>Rocky Butte</t>
  </si>
  <si>
    <t>Amber Zwetsch</t>
  </si>
  <si>
    <t>Mike Crank</t>
  </si>
  <si>
    <t>Mat Brady</t>
  </si>
  <si>
    <t>Mark Gustafson</t>
  </si>
  <si>
    <t>Esther Lugalia</t>
  </si>
  <si>
    <t>Kevin Reid-Rice</t>
  </si>
  <si>
    <t>Womens Transition 1</t>
  </si>
  <si>
    <t>Womens Transition 2</t>
  </si>
  <si>
    <t>Womens Transition 3</t>
  </si>
  <si>
    <t>Gateway Childrens Center Residential Building</t>
  </si>
  <si>
    <t>Multnomah County Wapato Facility</t>
  </si>
  <si>
    <t>TOTALS</t>
  </si>
  <si>
    <t>014</t>
  </si>
  <si>
    <t>no</t>
  </si>
  <si>
    <t>L-02</t>
  </si>
  <si>
    <t>L-04</t>
  </si>
  <si>
    <t>L-06</t>
  </si>
  <si>
    <t>L-25</t>
  </si>
  <si>
    <t>City of Portland</t>
  </si>
  <si>
    <t>L-29</t>
  </si>
  <si>
    <t>L-33</t>
  </si>
  <si>
    <t>L-34</t>
  </si>
  <si>
    <t>L-39</t>
  </si>
  <si>
    <t>L-42</t>
  </si>
  <si>
    <t>yes</t>
  </si>
  <si>
    <t>L-43</t>
  </si>
  <si>
    <t>L-44</t>
  </si>
  <si>
    <t>L-45</t>
  </si>
  <si>
    <t>L-47</t>
  </si>
  <si>
    <t>Library Admin Parking</t>
  </si>
  <si>
    <t>L-61</t>
  </si>
  <si>
    <t>L-64</t>
  </si>
  <si>
    <t>L-80</t>
  </si>
  <si>
    <t>City of Gresham</t>
  </si>
  <si>
    <t>L-86</t>
  </si>
  <si>
    <t>L-88</t>
  </si>
  <si>
    <t>L-89</t>
  </si>
  <si>
    <t>L-92</t>
  </si>
  <si>
    <t>L-93</t>
  </si>
  <si>
    <t>L-96</t>
  </si>
  <si>
    <t>L-101</t>
  </si>
  <si>
    <t>L-106</t>
  </si>
  <si>
    <t>L-112</t>
  </si>
  <si>
    <t>L-113</t>
  </si>
  <si>
    <t>L-114</t>
  </si>
  <si>
    <t>L-115</t>
  </si>
  <si>
    <t xml:space="preserve">L-116 </t>
  </si>
  <si>
    <t>L-117</t>
  </si>
  <si>
    <t>L-118</t>
  </si>
  <si>
    <t>L-119</t>
  </si>
  <si>
    <t>L-120</t>
  </si>
  <si>
    <t>L-125</t>
  </si>
  <si>
    <t>L-126</t>
  </si>
  <si>
    <t>L-128</t>
  </si>
  <si>
    <t>Lloyd Corporate Plaza - Library Admin</t>
  </si>
  <si>
    <t>FY 16 Facilities Rates</t>
  </si>
  <si>
    <t>Space Totals</t>
  </si>
  <si>
    <t>FY14 Service Request Summary</t>
  </si>
  <si>
    <t>LIB</t>
  </si>
  <si>
    <t>DHCS</t>
  </si>
  <si>
    <t>IRCO</t>
  </si>
  <si>
    <t>709000</t>
  </si>
  <si>
    <t>Primary / Secondary</t>
  </si>
  <si>
    <t>DCA - Facilities-Electronic Services</t>
  </si>
  <si>
    <t>ND-State Mandated Expenses</t>
  </si>
  <si>
    <t>Primary</t>
  </si>
  <si>
    <t>Base</t>
  </si>
  <si>
    <t>902211</t>
  </si>
  <si>
    <t>105</t>
  </si>
  <si>
    <t>200159</t>
  </si>
  <si>
    <t>Hughes &amp; ZehnBauer, LCC (M. Song / M. Lee)</t>
  </si>
  <si>
    <t>202186</t>
  </si>
  <si>
    <t>HD-ICS-Corr Mental Health Services</t>
  </si>
  <si>
    <t>MCSO-Corrections-MCDC</t>
  </si>
  <si>
    <t>405300</t>
  </si>
  <si>
    <t>DCA-Facilities-Vacant Space</t>
  </si>
  <si>
    <t>DCA-Base</t>
  </si>
  <si>
    <t>B119 Base</t>
  </si>
  <si>
    <t>City of Ptld</t>
  </si>
  <si>
    <t>11</t>
  </si>
  <si>
    <t>12</t>
  </si>
  <si>
    <t>13</t>
  </si>
  <si>
    <t>14</t>
  </si>
  <si>
    <t>16</t>
  </si>
  <si>
    <t>HD-ICS-Corr Health MC Detention Center</t>
  </si>
  <si>
    <t>DCJ-Assessment and Referral Center</t>
  </si>
  <si>
    <t>504800</t>
  </si>
  <si>
    <t>Dept Code</t>
  </si>
  <si>
    <t>Department Name</t>
  </si>
  <si>
    <t>Bldg Code</t>
  </si>
  <si>
    <t>Flr</t>
  </si>
  <si>
    <t>Occupant Name</t>
  </si>
  <si>
    <t>Cost Center</t>
  </si>
  <si>
    <t>Sq Ft Type</t>
  </si>
  <si>
    <t>BOMA Sq Ft</t>
  </si>
  <si>
    <t xml:space="preserve">Occupant Flr Common Area </t>
  </si>
  <si>
    <t xml:space="preserve">Occupant Rentable Area </t>
  </si>
  <si>
    <t>Charge
O &amp; M Rate?</t>
  </si>
  <si>
    <t>O &amp; M Rate</t>
  </si>
  <si>
    <t>Division Code</t>
  </si>
  <si>
    <t>78</t>
  </si>
  <si>
    <t>DCA-Facilities-Electronic Services</t>
  </si>
  <si>
    <t>78-60</t>
  </si>
  <si>
    <t>60</t>
  </si>
  <si>
    <t>MCSO-Enforcement-Administration</t>
  </si>
  <si>
    <t>60-52</t>
  </si>
  <si>
    <t>10-02</t>
  </si>
  <si>
    <t>MCSO-Corrections-Court/Fac Sec Admin</t>
  </si>
  <si>
    <t>60-71</t>
  </si>
  <si>
    <t>B101 Base</t>
  </si>
  <si>
    <t>78-501</t>
  </si>
  <si>
    <t>50</t>
  </si>
  <si>
    <t>50-20</t>
  </si>
  <si>
    <t>15-00</t>
  </si>
  <si>
    <t>DCA IT Office of the CIO</t>
  </si>
  <si>
    <t>78-701</t>
  </si>
  <si>
    <t>15-30</t>
  </si>
  <si>
    <t>DCA Motor Pool</t>
  </si>
  <si>
    <t>Hughes &amp; ZehnBauer, LLP (M.Song / M. Lee)</t>
  </si>
  <si>
    <t>60-43</t>
  </si>
  <si>
    <t>40</t>
  </si>
  <si>
    <t>HD-ICS-Corr Hlth Mental Health Servic</t>
  </si>
  <si>
    <t>40-50</t>
  </si>
  <si>
    <t>50-17</t>
  </si>
  <si>
    <t>HD-ICS-Corr Hlth MC Detention Center</t>
  </si>
  <si>
    <t>HD-ICS-Dental Billi Odegaard Clinic</t>
  </si>
  <si>
    <t>40-61</t>
  </si>
  <si>
    <t>DCJ-Assessment &amp; Referral Center</t>
  </si>
  <si>
    <t>50-40</t>
  </si>
  <si>
    <t>DCA CIP Capital Imprv Fund 2507</t>
  </si>
  <si>
    <t>78-505</t>
  </si>
  <si>
    <t>Point West Credit Union</t>
  </si>
  <si>
    <t>200641</t>
  </si>
  <si>
    <t>HD-CHS-Immunizations</t>
  </si>
  <si>
    <t>40-36</t>
  </si>
  <si>
    <t>HD-ICS-SBHC Administration-GF</t>
  </si>
  <si>
    <t>40-45</t>
  </si>
  <si>
    <t>HD-ICS-EMR-Electronic Medical Record</t>
  </si>
  <si>
    <t>40-71</t>
  </si>
  <si>
    <t>HD-ICS-Pharmacy Admin</t>
  </si>
  <si>
    <t>40-82</t>
  </si>
  <si>
    <t>HD-ICS-Pharmacy Westside</t>
  </si>
  <si>
    <t>HD-CHS-Communicable Disease</t>
  </si>
  <si>
    <t>Metro Area Pertussis Surveillance</t>
  </si>
  <si>
    <t>HD-ICS-HIV Clinic Services</t>
  </si>
  <si>
    <t>40-30</t>
  </si>
  <si>
    <t>HD-ICS-Clinical Support &amp; Infrastructure</t>
  </si>
  <si>
    <t>HD-ICS-QualityImprovement (QI) Services</t>
  </si>
  <si>
    <t>407010</t>
  </si>
  <si>
    <t>HD-BQ-Administration</t>
  </si>
  <si>
    <t>40-90</t>
  </si>
  <si>
    <t>Ryan White Part A GY 20-Admin/Plan</t>
  </si>
  <si>
    <t>4FA14-20-1</t>
  </si>
  <si>
    <t>40-35</t>
  </si>
  <si>
    <t>Ryan White Part A GY 20-Quality Mgt</t>
  </si>
  <si>
    <t>4FA14-20-10</t>
  </si>
  <si>
    <t>HD-CHS-TB Program</t>
  </si>
  <si>
    <t>HD-CHS-STD Program</t>
  </si>
  <si>
    <t>HD-Director's Office-GF</t>
  </si>
  <si>
    <t>40-00</t>
  </si>
  <si>
    <t>HD-HlthOf-Emergency Medical Svcs</t>
  </si>
  <si>
    <t>402410</t>
  </si>
  <si>
    <t>40-20</t>
  </si>
  <si>
    <t>HD-ICS-Central Call Center</t>
  </si>
  <si>
    <t>HD-ICS-Medical Records-GF</t>
  </si>
  <si>
    <t>40-85</t>
  </si>
  <si>
    <t>HD-BQ-Staff Training &amp; Development</t>
  </si>
  <si>
    <t>HD-HlthOf-Emergency Medical Svcs FinesGF</t>
  </si>
  <si>
    <t>4CA194-01-GF1</t>
  </si>
  <si>
    <t>40-24</t>
  </si>
  <si>
    <t>Public Hlth Emergency Prep</t>
  </si>
  <si>
    <t>HD-BQ-Facilities Management-GF</t>
  </si>
  <si>
    <t>HD-Director-DLT Admin</t>
  </si>
  <si>
    <t>400020</t>
  </si>
  <si>
    <t>HD-CHS-Community Wellness &amp; PreventionGF</t>
  </si>
  <si>
    <t>401661</t>
  </si>
  <si>
    <t>40-38</t>
  </si>
  <si>
    <t>HD-HlthOf-Health Officer</t>
  </si>
  <si>
    <t>HD-CHS-Administration-GF</t>
  </si>
  <si>
    <t>HD-CHS Systems &amp; Quality</t>
  </si>
  <si>
    <t>HD-Health Inequities</t>
  </si>
  <si>
    <t>403560</t>
  </si>
  <si>
    <t>40-16</t>
  </si>
  <si>
    <t>HD-CHP3-Administration-GF</t>
  </si>
  <si>
    <t>40-41</t>
  </si>
  <si>
    <t>HD-CHS-ECS Program Management</t>
  </si>
  <si>
    <t>40-47</t>
  </si>
  <si>
    <t>HD-ICS-Nursing Director</t>
  </si>
  <si>
    <t>HD-ICS-PC Behavioral Health Admin</t>
  </si>
  <si>
    <t>Health Preparedness Org GY04</t>
  </si>
  <si>
    <t>FED: CDC-ARRA Award</t>
  </si>
  <si>
    <t>HD-CHP3-Health Assessment &amp; Eval-GF</t>
  </si>
  <si>
    <t>H-Grant Dev</t>
  </si>
  <si>
    <t>401602</t>
  </si>
  <si>
    <t>HD-CHP3-Community Health Council-GF</t>
  </si>
  <si>
    <t>HD-ICS-Dental Administration</t>
  </si>
  <si>
    <t>40-60</t>
  </si>
  <si>
    <t>HD-ICS-Administration-GF</t>
  </si>
  <si>
    <t>HD-ICS-Clinical Support &amp; Infrastruct-GF</t>
  </si>
  <si>
    <t>HD-ICS-Medical Director</t>
  </si>
  <si>
    <t>HD-ICS-Lab</t>
  </si>
  <si>
    <t>40-83</t>
  </si>
  <si>
    <t>HD-ICS-PC Westside Clinic</t>
  </si>
  <si>
    <t>40-75</t>
  </si>
  <si>
    <t>Emergency Mgmt-General Fund</t>
  </si>
  <si>
    <t>10-11</t>
  </si>
  <si>
    <t>Klein Jewelers</t>
  </si>
  <si>
    <t>200628</t>
  </si>
  <si>
    <t>Chase Bank</t>
  </si>
  <si>
    <t>202218</t>
  </si>
  <si>
    <t>DCJ-ASD Mead Bldg 1000</t>
  </si>
  <si>
    <t>50-33</t>
  </si>
  <si>
    <t>72</t>
  </si>
  <si>
    <t>DCM-Finance&amp;Risk-Empl Wellness</t>
  </si>
  <si>
    <t>72-103</t>
  </si>
  <si>
    <t>25</t>
  </si>
  <si>
    <t>30-57</t>
  </si>
  <si>
    <t>30-30</t>
  </si>
  <si>
    <t>Dept of County Human Svc Facilities</t>
  </si>
  <si>
    <t>26-00</t>
  </si>
  <si>
    <t>HD-BQ-Accounting</t>
  </si>
  <si>
    <t>HD-BQ-Accounts Payable</t>
  </si>
  <si>
    <t>HD-BQ-Contracts</t>
  </si>
  <si>
    <t>HD-BQ-Medical Accounts Receivable</t>
  </si>
  <si>
    <t>HD-BQ-Human Resources</t>
  </si>
  <si>
    <t>CHSDO.IND1000</t>
  </si>
  <si>
    <t>26-10</t>
  </si>
  <si>
    <t>SUN Division Facilities</t>
  </si>
  <si>
    <t>Lincoln Bldg To Be Allocated</t>
  </si>
  <si>
    <t>30-01</t>
  </si>
  <si>
    <t>Mental Health Facilities</t>
  </si>
  <si>
    <t>Adult Care Home Licensing XIX</t>
  </si>
  <si>
    <t>ADSDIVAHXIX</t>
  </si>
  <si>
    <t>30-75</t>
  </si>
  <si>
    <t>Developmental Disabilities Facilities</t>
  </si>
  <si>
    <t>Domestic Violence Facilities</t>
  </si>
  <si>
    <t>50-15</t>
  </si>
  <si>
    <t>Lloyd Corporate Plaza - Environmental Health</t>
  </si>
  <si>
    <t>ENV HEALTH HEALTHY HOMES - GF</t>
  </si>
  <si>
    <t>40-33</t>
  </si>
  <si>
    <t>HD-CHS-Food Handlers</t>
  </si>
  <si>
    <t>HD-CHS-Inspections</t>
  </si>
  <si>
    <t>HD-CHS-Vital Statistics</t>
  </si>
  <si>
    <t>Env Health Grants-Gen Fund</t>
  </si>
  <si>
    <t>Tobacco Prevention</t>
  </si>
  <si>
    <t>Multnomah County Lead Line 66.707</t>
  </si>
  <si>
    <t>80</t>
  </si>
  <si>
    <t>Lloyd Corporate Plaza - Library Administration Headquarters</t>
  </si>
  <si>
    <t>Library-Facilities &amp; Material Movement</t>
  </si>
  <si>
    <t>80-35</t>
  </si>
  <si>
    <t>Not Available</t>
  </si>
  <si>
    <t>HD-BQ-Distribution Cost Center</t>
  </si>
  <si>
    <t>Robert W Blanchard Parking Shed</t>
  </si>
  <si>
    <t>B274 Base</t>
  </si>
  <si>
    <t>Robert W Blanchard Maintenance Building 1</t>
  </si>
  <si>
    <t>B272 Base</t>
  </si>
  <si>
    <t>DCA Distribution Services</t>
  </si>
  <si>
    <t>Robert W Blanchard Maintenance Building 2</t>
  </si>
  <si>
    <t>B279 Base</t>
  </si>
  <si>
    <t>HD-ICS-SBHC David Douglas</t>
  </si>
  <si>
    <t>HD-CHS-Vector Control</t>
  </si>
  <si>
    <t>50-22</t>
  </si>
  <si>
    <t>MCSO-Enforcement-River Patrol</t>
  </si>
  <si>
    <t>60-55</t>
  </si>
  <si>
    <t>HD-ICS-Corr Hlth Juvenile Detention Home</t>
  </si>
  <si>
    <t>50-56</t>
  </si>
  <si>
    <t>506101</t>
  </si>
  <si>
    <t>50-57</t>
  </si>
  <si>
    <t>50-66</t>
  </si>
  <si>
    <t>50-71</t>
  </si>
  <si>
    <t>St of Oregon  Oregon Youth Authority</t>
  </si>
  <si>
    <t>300038</t>
  </si>
  <si>
    <t>MCSO-Executive-Executive Office</t>
  </si>
  <si>
    <t>60-00</t>
  </si>
  <si>
    <t>MCSO-BS-Logistics</t>
  </si>
  <si>
    <t>60-37</t>
  </si>
  <si>
    <t>MCSO-Enforcement-Patrol</t>
  </si>
  <si>
    <t>60-53</t>
  </si>
  <si>
    <t>MCSO-Enforcement-Operations Admin</t>
  </si>
  <si>
    <t>MCSO-Enforcement-Civil Process</t>
  </si>
  <si>
    <t>MCSO-E-Enforcement Records</t>
  </si>
  <si>
    <t>MCSO-E-Alarm Ordinance</t>
  </si>
  <si>
    <t>MCSO-E-Concealed Handgun</t>
  </si>
  <si>
    <t>Multnomah County Corrections Deputies Association</t>
  </si>
  <si>
    <t>202177</t>
  </si>
  <si>
    <t>MCSO-Enforcement-Investigations Admin</t>
  </si>
  <si>
    <t>60-54</t>
  </si>
  <si>
    <t>MCSO-Enforcement-Deterctives</t>
  </si>
  <si>
    <t>MCSO-Enforcement-Cold Case Invest</t>
  </si>
  <si>
    <t>MCSO-BS-CJIS</t>
  </si>
  <si>
    <t>60-36</t>
  </si>
  <si>
    <t>MCSO-E-Enforcement-Training</t>
  </si>
  <si>
    <t>60-10</t>
  </si>
  <si>
    <t>HD-ICS-Corr Hlth MC Inverness Jail</t>
  </si>
  <si>
    <t>MCSO-Corrections-MCIJ</t>
  </si>
  <si>
    <t>60-63</t>
  </si>
  <si>
    <t>Isom Building</t>
  </si>
  <si>
    <t>MCSO-BS-Property/Laundry</t>
  </si>
  <si>
    <t>HD-ICS-WIC Northeast Clinic</t>
  </si>
  <si>
    <t>40-44</t>
  </si>
  <si>
    <t>Loaves &amp; Fishes</t>
  </si>
  <si>
    <t>30-45</t>
  </si>
  <si>
    <t>HD-CHS-ECS Nurse Family Partnership</t>
  </si>
  <si>
    <t>HD-CHS-ECS NE General Field</t>
  </si>
  <si>
    <t>HD-CHS-State Healthy Start Grant</t>
  </si>
  <si>
    <t>State Healthy Start Program</t>
  </si>
  <si>
    <t>HBI GY11</t>
  </si>
  <si>
    <t>Walnut Park Bldg To Be Allocated</t>
  </si>
  <si>
    <t>40-49</t>
  </si>
  <si>
    <t>B322 Base</t>
  </si>
  <si>
    <t>HD-ICS-Dental Northeast Clinic</t>
  </si>
  <si>
    <t>HD-ICS-PC North East Clinic</t>
  </si>
  <si>
    <t>HD-ICS-Pharmacy Northeast</t>
  </si>
  <si>
    <t>HB13 GY08</t>
  </si>
  <si>
    <t>91</t>
  </si>
  <si>
    <t>91-30</t>
  </si>
  <si>
    <t>North Portland Health Clinic</t>
  </si>
  <si>
    <t>HD-ICS-PC N Portland Clinic</t>
  </si>
  <si>
    <t>HD-ICS-Pharmacy North Portland</t>
  </si>
  <si>
    <t>Subway</t>
  </si>
  <si>
    <t>201196</t>
  </si>
  <si>
    <t>DCA Facilities Building Fund 3505</t>
  </si>
  <si>
    <t>902575</t>
  </si>
  <si>
    <t>HD-ICS-PC La Clinica Clinic</t>
  </si>
  <si>
    <t>22-20</t>
  </si>
  <si>
    <t>CS Admin - Administration - GF</t>
  </si>
  <si>
    <t>20</t>
  </si>
  <si>
    <t>Community and Family Svc - Replaced with 25</t>
  </si>
  <si>
    <t>MA SN IP SA XIX</t>
  </si>
  <si>
    <t>20-86</t>
  </si>
  <si>
    <t>IRCO (Cherry Blossom)</t>
  </si>
  <si>
    <t>201400</t>
  </si>
  <si>
    <t>Or. College of Oriental Medicine</t>
  </si>
  <si>
    <t>201717</t>
  </si>
  <si>
    <t>22-10</t>
  </si>
  <si>
    <t>HD-ICS-WIC Mid County Clinic</t>
  </si>
  <si>
    <t>HD-ICS-PC Rockwood Clinic</t>
  </si>
  <si>
    <t>Rockwood Dental</t>
  </si>
  <si>
    <t>HD-ICS-Pharmacy Rockwood</t>
  </si>
  <si>
    <t>MA SC EAST 20</t>
  </si>
  <si>
    <t>Portland Impact</t>
  </si>
  <si>
    <t>200676</t>
  </si>
  <si>
    <t>Tabor Square Bldg To Be Allocated</t>
  </si>
  <si>
    <t>91-40</t>
  </si>
  <si>
    <t>HD-ICS-Dental Southeast Clinic</t>
  </si>
  <si>
    <t>HD-ICS-PC South East Clinic</t>
  </si>
  <si>
    <t>407700</t>
  </si>
  <si>
    <t>HIV Prevention-Gen Fund</t>
  </si>
  <si>
    <t>African American STD Disp-GF</t>
  </si>
  <si>
    <t>STARS-Gen Fund</t>
  </si>
  <si>
    <t>NWFS Healthy Relationship-GY08</t>
  </si>
  <si>
    <t>4CA94-08-1</t>
  </si>
  <si>
    <t>40-37</t>
  </si>
  <si>
    <t>HIV Prev Blck Grant-Comm</t>
  </si>
  <si>
    <t>HUD Healthy Homes GY02</t>
  </si>
  <si>
    <t>4FA39-02-1</t>
  </si>
  <si>
    <t>91-50</t>
  </si>
  <si>
    <t>201212</t>
  </si>
  <si>
    <t>DCA Records</t>
  </si>
  <si>
    <t>Road Maintenance</t>
  </si>
  <si>
    <t>91-54</t>
  </si>
  <si>
    <t>91-53</t>
  </si>
  <si>
    <t>MCSO-Corrections-Transport</t>
  </si>
  <si>
    <t>60-81</t>
  </si>
  <si>
    <t>BCC Internal Services</t>
  </si>
  <si>
    <t>100000</t>
  </si>
  <si>
    <t>10-00</t>
  </si>
  <si>
    <t>General Engineering</t>
  </si>
  <si>
    <t>91-56</t>
  </si>
  <si>
    <t>DCA IT Application Management</t>
  </si>
  <si>
    <t>709599</t>
  </si>
  <si>
    <t>78-704</t>
  </si>
  <si>
    <t>91-57</t>
  </si>
  <si>
    <t>Apartment Cat Trap</t>
  </si>
  <si>
    <t>COMOUTACT</t>
  </si>
  <si>
    <t>HD-ICS-Dental Mid County Clinic</t>
  </si>
  <si>
    <t>HD-ICS-PC Mid County Clinic</t>
  </si>
  <si>
    <t>HD-ICS-Pharmacy MidCounty</t>
  </si>
  <si>
    <t>YWCA</t>
  </si>
  <si>
    <t>Gresham Senior Center</t>
  </si>
  <si>
    <t>Ride Connection</t>
  </si>
  <si>
    <t>LTC East District XIX</t>
  </si>
  <si>
    <t>HD-CHS-WIC East County Clinic</t>
  </si>
  <si>
    <t>HD-ICS-Dental East County Clinic</t>
  </si>
  <si>
    <t>HD-CHS-ECS Cascade East</t>
  </si>
  <si>
    <t>HD-CHS-ECS East Nurse Family Partnership</t>
  </si>
  <si>
    <t>HD-WIC BF Peer Counselor</t>
  </si>
  <si>
    <t>HD-ICS-PC East County Clinic</t>
  </si>
  <si>
    <t>HD-ICS-Pharmacy East County</t>
  </si>
  <si>
    <t>St. of Oregon Dept. of Human Srvs</t>
  </si>
  <si>
    <t>201246</t>
  </si>
  <si>
    <t>B439 Base</t>
  </si>
  <si>
    <t>Head Start</t>
  </si>
  <si>
    <t>200640</t>
  </si>
  <si>
    <t>HD-CHP3-Community Capacitation Center</t>
  </si>
  <si>
    <t>509042</t>
  </si>
  <si>
    <t>HD-ICS-Dental School Community Dental</t>
  </si>
  <si>
    <t>DCHS-CEW</t>
  </si>
  <si>
    <t>4CA244-01-1</t>
  </si>
  <si>
    <t>N&amp;NE Portland STRYVE Prog GY03-RollUp</t>
  </si>
  <si>
    <t>4FA65-03</t>
  </si>
  <si>
    <t>DCM-Budget</t>
  </si>
  <si>
    <t>72-20</t>
  </si>
  <si>
    <t>DCM-Acct&amp;Risk Mgmt Admin</t>
  </si>
  <si>
    <t>72-104</t>
  </si>
  <si>
    <t>91-00</t>
  </si>
  <si>
    <t>15-20</t>
  </si>
  <si>
    <t>MCSO-BS-Equipment</t>
  </si>
  <si>
    <t>60-25</t>
  </si>
  <si>
    <t>ND-Citizen Involvement</t>
  </si>
  <si>
    <t>10-01</t>
  </si>
  <si>
    <t>ND-Centralized Board Room Expenses</t>
  </si>
  <si>
    <t>DCM-Finance&amp;RiskMgmt-CFO</t>
  </si>
  <si>
    <t>72-101</t>
  </si>
  <si>
    <t>DCM-A&amp;T-Tax Coll&amp; RecMgmtAdmin</t>
  </si>
  <si>
    <t>72-301</t>
  </si>
  <si>
    <t>50-97</t>
  </si>
  <si>
    <t>MCSO-BS-Human Resources</t>
  </si>
  <si>
    <t>60-14</t>
  </si>
  <si>
    <t>MCSO-Prof Stnds-Inspections</t>
  </si>
  <si>
    <t>MCSO-Support-Support Admin          1000</t>
  </si>
  <si>
    <t>60-22</t>
  </si>
  <si>
    <t>MCSO-Bus Srvs-Backgrounds</t>
  </si>
  <si>
    <t>MCSO-Corrections-Admininstration</t>
  </si>
  <si>
    <t>60-32</t>
  </si>
  <si>
    <t>MCSO-BS-RAU</t>
  </si>
  <si>
    <t>MCSO-BS-Fiscal</t>
  </si>
  <si>
    <t>60-35</t>
  </si>
  <si>
    <t>DSS-HR Admin</t>
  </si>
  <si>
    <t>72-801</t>
  </si>
  <si>
    <t>DCM-Finance&amp;Risk- Comp &amp; Benefits</t>
  </si>
  <si>
    <t>AFSCME Local 88</t>
  </si>
  <si>
    <t>202202</t>
  </si>
  <si>
    <t>DCA Finance Hub</t>
  </si>
  <si>
    <t>704060</t>
  </si>
  <si>
    <t>78-30</t>
  </si>
  <si>
    <t>DCM-Finance&amp;Risk-Purchasing</t>
  </si>
  <si>
    <t>704700</t>
  </si>
  <si>
    <t>72-110</t>
  </si>
  <si>
    <t>DCA-Department HR</t>
  </si>
  <si>
    <t>705300</t>
  </si>
  <si>
    <t>78-40</t>
  </si>
  <si>
    <t>DCM-HR County Training</t>
  </si>
  <si>
    <t>72-805</t>
  </si>
  <si>
    <t>ND-Office of Diversity and Equity</t>
  </si>
  <si>
    <t>DCA Budget, Rates, and Capital</t>
  </si>
  <si>
    <t>709101</t>
  </si>
  <si>
    <t>78-10</t>
  </si>
  <si>
    <t>DCA Contracts &amp; Strategic Sourcing</t>
  </si>
  <si>
    <t>709102</t>
  </si>
  <si>
    <t>78-20</t>
  </si>
  <si>
    <t>DCA Director Office</t>
  </si>
  <si>
    <t>709104</t>
  </si>
  <si>
    <t>78-00</t>
  </si>
  <si>
    <t>ND-County Attorney</t>
  </si>
  <si>
    <t>DCM-DirOff-Non Allocated Exp</t>
  </si>
  <si>
    <t>72-013</t>
  </si>
  <si>
    <t>ND-Chair's Office</t>
  </si>
  <si>
    <t>ND-County Auditor</t>
  </si>
  <si>
    <t>Government Relations Office</t>
  </si>
  <si>
    <t>ND-Public Affairs Office</t>
  </si>
  <si>
    <t>ND-Sustainability Program</t>
  </si>
  <si>
    <t>B503 Base</t>
  </si>
  <si>
    <t>Portage Storage Building</t>
  </si>
  <si>
    <t>Parking Attendant Booth</t>
  </si>
  <si>
    <t>B508 Base</t>
  </si>
  <si>
    <t>MCSO-Corrections-Workcrew</t>
  </si>
  <si>
    <t>60-73</t>
  </si>
  <si>
    <t>DA-Medical Examiner</t>
  </si>
  <si>
    <t>402600</t>
  </si>
  <si>
    <t>40-26</t>
  </si>
  <si>
    <t>East County Office Building</t>
  </si>
  <si>
    <t>Library-Central Div Mgmt Administration</t>
  </si>
  <si>
    <t>80-21</t>
  </si>
  <si>
    <t>Library-Albina</t>
  </si>
  <si>
    <t>80-52</t>
  </si>
  <si>
    <t>Library-Belmont</t>
  </si>
  <si>
    <t>Library-Capitol Hill</t>
  </si>
  <si>
    <t>Library-Gregory Heights</t>
  </si>
  <si>
    <t>Library-Gresham</t>
  </si>
  <si>
    <t>Library-Holgate</t>
  </si>
  <si>
    <t>Library-Midland</t>
  </si>
  <si>
    <t>Library-North Portland</t>
  </si>
  <si>
    <t>Library-Rockwood</t>
  </si>
  <si>
    <t>Library-St Johns</t>
  </si>
  <si>
    <t>Library-Woodstock</t>
  </si>
  <si>
    <t>Library-NorthWest</t>
  </si>
  <si>
    <t>Library-Fairview Columbia</t>
  </si>
  <si>
    <t>Library-Hollywood</t>
  </si>
  <si>
    <t>Library-Hillsdale</t>
  </si>
  <si>
    <t>Library-Sellwood</t>
  </si>
  <si>
    <t>Library-Kenton</t>
  </si>
  <si>
    <t>Library-Troutdale</t>
  </si>
  <si>
    <t>Library-Director's Office</t>
  </si>
  <si>
    <t>80-00</t>
  </si>
  <si>
    <t xml:space="preserve">Occupant Bldg Common Area </t>
  </si>
  <si>
    <t>MCSO-UnderMCSO-Internal Affairs  1000</t>
  </si>
  <si>
    <t>DCS Facilities</t>
  </si>
  <si>
    <t>Bldg %</t>
  </si>
  <si>
    <t>Bldg Tot. RA</t>
  </si>
  <si>
    <t>Non-Departmental</t>
  </si>
  <si>
    <t>Condition</t>
  </si>
  <si>
    <t>CIP Rate</t>
  </si>
  <si>
    <t>AP Rate</t>
  </si>
  <si>
    <t>Cost Element</t>
  </si>
  <si>
    <t>Notes</t>
  </si>
  <si>
    <t>TBD</t>
  </si>
  <si>
    <t>Enhanced Services</t>
  </si>
  <si>
    <t>108715</t>
  </si>
  <si>
    <t>504</t>
  </si>
  <si>
    <t>704</t>
  </si>
  <si>
    <t>MSCO pays lease; lease admin fee only.</t>
  </si>
  <si>
    <t>Verify</t>
  </si>
  <si>
    <t>Lease paid upfront.  Lease admin fee only.</t>
  </si>
  <si>
    <t>$110K O&amp;M included in lease.</t>
  </si>
  <si>
    <t>May vacate in FY16.  Lease expense doubles as placeholder for alternate space to be maintained.</t>
  </si>
  <si>
    <t>Lease admin fee only.</t>
  </si>
  <si>
    <t>O&amp;M Expenses only.  Pay O&amp;M Rate?</t>
  </si>
  <si>
    <t>Includes heat costs $250 per month?</t>
  </si>
  <si>
    <t>VAC</t>
  </si>
  <si>
    <t>EXT</t>
  </si>
  <si>
    <t>Yes</t>
  </si>
  <si>
    <t>No</t>
  </si>
  <si>
    <t>O/L/I</t>
  </si>
  <si>
    <t>P/S</t>
  </si>
  <si>
    <t>Fiscal Code</t>
  </si>
  <si>
    <t>Type</t>
  </si>
  <si>
    <t>Client Rentable Area (CRA)</t>
  </si>
  <si>
    <t>Total sqft</t>
  </si>
  <si>
    <t>O</t>
  </si>
  <si>
    <t>2</t>
  </si>
  <si>
    <t>S</t>
  </si>
  <si>
    <t>Department of County Assets</t>
  </si>
  <si>
    <t>L</t>
  </si>
  <si>
    <t>1</t>
  </si>
  <si>
    <t>P</t>
  </si>
  <si>
    <t>Community Justice</t>
  </si>
  <si>
    <t>IGA</t>
  </si>
  <si>
    <t>146</t>
  </si>
  <si>
    <t>County Dept of Human Services</t>
  </si>
  <si>
    <t>Community Services Facilities</t>
  </si>
  <si>
    <t>221</t>
  </si>
  <si>
    <t>232</t>
  </si>
  <si>
    <t>269</t>
  </si>
  <si>
    <t>272</t>
  </si>
  <si>
    <t>3</t>
  </si>
  <si>
    <t>279</t>
  </si>
  <si>
    <t>Community Services</t>
  </si>
  <si>
    <t>360</t>
  </si>
  <si>
    <t>D</t>
  </si>
  <si>
    <t>365</t>
  </si>
  <si>
    <t>366</t>
  </si>
  <si>
    <t>451</t>
  </si>
  <si>
    <t>R</t>
  </si>
  <si>
    <t>60W</t>
  </si>
  <si>
    <t>MCSO-Undersheriff-Internal Affairs  1000</t>
  </si>
  <si>
    <t>507</t>
  </si>
  <si>
    <t>508</t>
  </si>
  <si>
    <t>588</t>
  </si>
  <si>
    <t>RA Diff</t>
  </si>
  <si>
    <t>% Change by Dept.</t>
  </si>
  <si>
    <t>FY15 REVISED RATES</t>
  </si>
  <si>
    <t>FY15-16 CHANGES (1-9-2014 REVISED)</t>
  </si>
  <si>
    <t>DCM-HR Admin</t>
  </si>
  <si>
    <t>Remove?  Discuss w/Peggidy.</t>
  </si>
  <si>
    <t>MCSO-BS-Payroll</t>
  </si>
  <si>
    <t>VAC/FPM</t>
  </si>
  <si>
    <t>DCHS Weatherization</t>
  </si>
  <si>
    <t>MHASD</t>
  </si>
  <si>
    <t>47100-GF</t>
  </si>
  <si>
    <t>Total Space Cost</t>
  </si>
  <si>
    <t>Animal Services Modular Office 2</t>
  </si>
  <si>
    <t>Animal Services Retail</t>
  </si>
  <si>
    <t>DCS-Animal Control</t>
  </si>
  <si>
    <t>AP/CIP</t>
  </si>
  <si>
    <t>Total Space Cost per Sq. Ft.</t>
  </si>
  <si>
    <t>Electronic Services</t>
  </si>
  <si>
    <t>DCA-Flt,Rec,Elctr,Dist- Fleet Services</t>
  </si>
  <si>
    <t>Lease ID</t>
  </si>
  <si>
    <t>Part to Health Dept?</t>
  </si>
  <si>
    <t>TRADE:</t>
  </si>
  <si>
    <t>Building #</t>
  </si>
  <si>
    <t>FY 15 Adopted Budget</t>
  </si>
  <si>
    <t>FY 14 Budget</t>
  </si>
  <si>
    <t>FY 14 Actuals</t>
  </si>
  <si>
    <t>B101</t>
  </si>
  <si>
    <t>`</t>
  </si>
  <si>
    <t>B101 Total</t>
  </si>
  <si>
    <t>Multnomah County Court House Total</t>
  </si>
  <si>
    <t>B111</t>
  </si>
  <si>
    <t>B111 Total</t>
  </si>
  <si>
    <t>Motor Pool Modular Office Total</t>
  </si>
  <si>
    <t>B119</t>
  </si>
  <si>
    <t>Programmatic: MCSO - $125K - Detention Elt 42 touch panels, ~250 cameras, 2 dvr's, 550 intercom systems, 550 door control systems, I-disk access control system, 130 master station intercoms, 2 analog video switching systems; 6 PLC's Central Precinct &amp; Floors 11-16- External - $ 20,000 - 12 cameras, 6 intercoms, 6 door controls, access control system</t>
  </si>
  <si>
    <t>B119 Total</t>
  </si>
  <si>
    <t>Justice Center Total</t>
  </si>
  <si>
    <t>B152</t>
  </si>
  <si>
    <t>B152 Total</t>
  </si>
  <si>
    <t>B160</t>
  </si>
  <si>
    <t>B160 Total</t>
  </si>
  <si>
    <t>Gladys McCoy Building Total</t>
  </si>
  <si>
    <t>B161</t>
  </si>
  <si>
    <t>B161 Total</t>
  </si>
  <si>
    <t>Mead Building Total</t>
  </si>
  <si>
    <t>B167</t>
  </si>
  <si>
    <t>Programmatic: DCHS/ Health - Sound masking - labor only</t>
  </si>
  <si>
    <t>B167 Total</t>
  </si>
  <si>
    <t>B274</t>
  </si>
  <si>
    <t>B274 Total</t>
  </si>
  <si>
    <t>Blanchard Education Center Total</t>
  </si>
  <si>
    <t>Boathouse</t>
  </si>
  <si>
    <t>B311</t>
  </si>
  <si>
    <t>Programmatic - DCJ - $ 125,000 - Det Elt, 36 Windows 7 PC's for touch and video display; 18 network switches; 14 Master intercom exchanges; 27 video archivers; 15 PLC's - Programmable logic controllers; ~200 camera's; STATE COURTS - $6,000 6 courtrooms: 6 sound systems</t>
  </si>
  <si>
    <t>B311 Total</t>
  </si>
  <si>
    <t>Juvenile Justice Complex Total</t>
  </si>
  <si>
    <t>B313</t>
  </si>
  <si>
    <t>B313 Total</t>
  </si>
  <si>
    <t>Hansen Building Total</t>
  </si>
  <si>
    <t>B314</t>
  </si>
  <si>
    <t>Programmatic: MCSO - $80K - Detention Elt touch panels (Project in process), ~250 cameras, 1 NVR, 2 video archivers, 120 intercom systems, 120 door control systems, I-disk access control system, 120 master station intercoms, 4 PLC's; 4 door intercom exchanges.</t>
  </si>
  <si>
    <t>B314 Total</t>
  </si>
  <si>
    <t>Multnomah County Inverness Jail Total</t>
  </si>
  <si>
    <t>B317</t>
  </si>
  <si>
    <t>B317 Total</t>
  </si>
  <si>
    <t>B320</t>
  </si>
  <si>
    <t>Programmatic - MCSO - Camera - costs in 314</t>
  </si>
  <si>
    <t>B320 Total</t>
  </si>
  <si>
    <t>Multnomah County Inverness Jail Laundry Total</t>
  </si>
  <si>
    <t>B322</t>
  </si>
  <si>
    <t>B322 Total</t>
  </si>
  <si>
    <t>Walnut Park Complex Total</t>
  </si>
  <si>
    <t>B324</t>
  </si>
  <si>
    <t>B324 Total</t>
  </si>
  <si>
    <t>Animal Services Total</t>
  </si>
  <si>
    <t>B325</t>
  </si>
  <si>
    <t>B325 Total</t>
  </si>
  <si>
    <t>North Portland Health Clinic Total</t>
  </si>
  <si>
    <t>B338</t>
  </si>
  <si>
    <t>B338 Total</t>
  </si>
  <si>
    <t>Baltazar F Ortiz Community Center Total</t>
  </si>
  <si>
    <t>B397</t>
  </si>
  <si>
    <t>B397 Total</t>
  </si>
  <si>
    <t>B407</t>
  </si>
  <si>
    <t>B407 Total</t>
  </si>
  <si>
    <t>Gresham Probation Total</t>
  </si>
  <si>
    <t>B414</t>
  </si>
  <si>
    <t>B414 Total</t>
  </si>
  <si>
    <t>Elections Building Total</t>
  </si>
  <si>
    <t>B420</t>
  </si>
  <si>
    <t>B420 Total</t>
  </si>
  <si>
    <t>Southeast Health Center Total</t>
  </si>
  <si>
    <t>B425</t>
  </si>
  <si>
    <t>B425 Total</t>
  </si>
  <si>
    <t>John B Yeon Facility Total</t>
  </si>
  <si>
    <t>B430</t>
  </si>
  <si>
    <t>B430 Total</t>
  </si>
  <si>
    <t>Mid-County Health Center Total</t>
  </si>
  <si>
    <t>B437</t>
  </si>
  <si>
    <t>Paging; Programmatic - $2,500 - 6 camera DVR</t>
  </si>
  <si>
    <t>B437 Total</t>
  </si>
  <si>
    <t>Multnomah County East Total</t>
  </si>
  <si>
    <t>B439</t>
  </si>
  <si>
    <t>B439 Total</t>
  </si>
  <si>
    <t>Gateway Childrens Center MDT Building Total</t>
  </si>
  <si>
    <t>B446</t>
  </si>
  <si>
    <t>B446 Total</t>
  </si>
  <si>
    <t>Bridge Shops Total</t>
  </si>
  <si>
    <t>B448</t>
  </si>
  <si>
    <t>B448 Total</t>
  </si>
  <si>
    <t>Gateway Childrens Center Service Building Total</t>
  </si>
  <si>
    <t>B451</t>
  </si>
  <si>
    <t>B451 Total</t>
  </si>
  <si>
    <t>Gateway Childrens Center Residential Building Total</t>
  </si>
  <si>
    <t>B452</t>
  </si>
  <si>
    <t>B452 Total</t>
  </si>
  <si>
    <t>Multnomah County Wapato Facility Total</t>
  </si>
  <si>
    <t>B455</t>
  </si>
  <si>
    <t>B455 Total</t>
  </si>
  <si>
    <t>John B Yeon Annex Total</t>
  </si>
  <si>
    <t>B481</t>
  </si>
  <si>
    <t>B481 Total</t>
  </si>
  <si>
    <t>Central Office Total</t>
  </si>
  <si>
    <t>B488</t>
  </si>
  <si>
    <t>East County Courts</t>
  </si>
  <si>
    <t>B488 Total</t>
  </si>
  <si>
    <t>East County Courts Total</t>
  </si>
  <si>
    <t>Capital Program Rates</t>
  </si>
  <si>
    <t>Clinic</t>
  </si>
  <si>
    <t>Court / Detention Center</t>
  </si>
  <si>
    <t>Gateway Children's Center</t>
  </si>
  <si>
    <t>General Use</t>
  </si>
  <si>
    <t>Mult. Bldg. Gar</t>
  </si>
  <si>
    <t>Shop</t>
  </si>
  <si>
    <t>Wapato</t>
  </si>
  <si>
    <t>Warehouse</t>
  </si>
  <si>
    <t>Code</t>
  </si>
  <si>
    <t>Building related costs are built into the Operations &amp; Maintenance Base rates. These costs include paging systems and other non-programmatic equipment.</t>
  </si>
  <si>
    <t>Programmatic- maintenance for existing video system - joint State courts and MCSO  - 7 DVR's ; 110 cameras; Sound systems  42 courtrooms; intercom systems (MCSO); Radio's-  MCSO-30,000/State Courts - $20,000</t>
  </si>
  <si>
    <t>Programmatic: DCJ Intercoms and 36 cameras, 1 DVR - $ 5,000</t>
  </si>
  <si>
    <t>Programmatic - MCSO - $3,000 - 8 camera and DVR, intercom system, paging system, video system</t>
  </si>
  <si>
    <t>Programmatic - Library - $1,000 Intercom system</t>
  </si>
  <si>
    <t>Programmatic - DCS - $10,000 - Cameras, DVR, Radios, Intercom system</t>
  </si>
  <si>
    <t>Programmatic - Health - $500 - 3 camera system</t>
  </si>
  <si>
    <t>Programmatic: $ 2,500 - DCS 13 camera NVR; separate 6 camera DVR</t>
  </si>
  <si>
    <t>Programmatic - Health - $2,500 - 16 camera NVR</t>
  </si>
  <si>
    <t>Programmatic Health - $2,500 - 9 camera DVR</t>
  </si>
  <si>
    <t>Programmatic - $2,500 - 4 camera DVR</t>
  </si>
  <si>
    <t>Programmatic - $3,500 - 21 camera DVR</t>
  </si>
  <si>
    <t>Programmatic DCS - $1,000 - Sound system</t>
  </si>
  <si>
    <t>Programmatic - $2,500 - 8 camera NVR</t>
  </si>
  <si>
    <t>Programmatic - MCSO - $5,000 - 71 camera NVR, security monitoring station, STATE COURTS - $3,000 - 3 courtrooms - sound systems</t>
  </si>
  <si>
    <t>Lincoln Building</t>
  </si>
  <si>
    <t>Lincoln Building Total</t>
  </si>
  <si>
    <t>Isom Building Total</t>
  </si>
  <si>
    <t>North Williams Center</t>
  </si>
  <si>
    <t>Fiscal Year 2014 Through June 30th</t>
  </si>
  <si>
    <t>AP</t>
  </si>
  <si>
    <t>CIP</t>
  </si>
  <si>
    <t>FY 2016 Proposed (costs included in O&amp;M)</t>
  </si>
  <si>
    <t>Programmatic Costs - Charges to be based on time and materials in response to electronic service requests</t>
  </si>
  <si>
    <t>FY16 Proposed Rate Per Sq. Ft.</t>
  </si>
  <si>
    <t>Space Types and Rates</t>
  </si>
  <si>
    <t>B493</t>
  </si>
  <si>
    <t>B493 Total</t>
  </si>
  <si>
    <t>B494</t>
  </si>
  <si>
    <t>B494 Total</t>
  </si>
  <si>
    <t>B496</t>
  </si>
  <si>
    <t>B496 Total</t>
  </si>
  <si>
    <t>B503</t>
  </si>
  <si>
    <t>Programmatic: Board (108701) - $ 5,000 Entire sound system, audio/visual/closed captioning, Granicus, training for use of board room; MCSO - $500 - paging on 3rd floor; DART - $3,000 - 24 camera NVR</t>
  </si>
  <si>
    <t>B503 Total</t>
  </si>
  <si>
    <t>Multnomah Building Total</t>
  </si>
  <si>
    <t>B504</t>
  </si>
  <si>
    <t>B504 Total</t>
  </si>
  <si>
    <t>Multnomah Building Garage Total</t>
  </si>
  <si>
    <t>B601</t>
  </si>
  <si>
    <t>Paging; LIBRARY - $3,500 - 32 camera, 2 DVR system</t>
  </si>
  <si>
    <t>B601 Total</t>
  </si>
  <si>
    <t>Central Library Total</t>
  </si>
  <si>
    <t>B602</t>
  </si>
  <si>
    <t>B602 Total</t>
  </si>
  <si>
    <t>Albina Library Total</t>
  </si>
  <si>
    <t>B603</t>
  </si>
  <si>
    <t>B603 Total</t>
  </si>
  <si>
    <t>Belmont Library Total</t>
  </si>
  <si>
    <t>B605</t>
  </si>
  <si>
    <t>B605 Total</t>
  </si>
  <si>
    <t>Capitol Hill Library Total</t>
  </si>
  <si>
    <t>B606</t>
  </si>
  <si>
    <t>Programmatic: LIBRARY - $5,000 - 2 camera, 1 DVR</t>
  </si>
  <si>
    <t>B606 Total</t>
  </si>
  <si>
    <t>Gregory Heights Library Total</t>
  </si>
  <si>
    <t>B607</t>
  </si>
  <si>
    <t>Programmatic: $1,000 - 7 camera, 1 NVR</t>
  </si>
  <si>
    <t>B607 Total</t>
  </si>
  <si>
    <t>Gresham Library Total</t>
  </si>
  <si>
    <t>B609</t>
  </si>
  <si>
    <t>Programmatic: $1,000 - 4 camera, 1 NVR</t>
  </si>
  <si>
    <t>B609 Total</t>
  </si>
  <si>
    <t>Holgate Library Total</t>
  </si>
  <si>
    <t>B611</t>
  </si>
  <si>
    <t>B611 Total</t>
  </si>
  <si>
    <t>Midland Library Total</t>
  </si>
  <si>
    <t>B612</t>
  </si>
  <si>
    <t>Programmatic: $2,500 - 9 camera, 1 DVR</t>
  </si>
  <si>
    <t>B612 Total</t>
  </si>
  <si>
    <t>North Portland Library Total</t>
  </si>
  <si>
    <t>B614</t>
  </si>
  <si>
    <t>B614 Total</t>
  </si>
  <si>
    <t>Rockwood Library Total</t>
  </si>
  <si>
    <t>B615</t>
  </si>
  <si>
    <t>Programmatic: $2,500 - 4 camera, 1 DVR</t>
  </si>
  <si>
    <t>B615 Total</t>
  </si>
  <si>
    <t>St Johns Library Total</t>
  </si>
  <si>
    <t>B617</t>
  </si>
  <si>
    <t>B617 Total</t>
  </si>
  <si>
    <t>Title Wave Bookstore Total</t>
  </si>
  <si>
    <t>B618</t>
  </si>
  <si>
    <t>B618 Total</t>
  </si>
  <si>
    <t>Woodstock Library Total</t>
  </si>
  <si>
    <t>B619</t>
  </si>
  <si>
    <t>B619 Total</t>
  </si>
  <si>
    <t>Northwest Library Total</t>
  </si>
  <si>
    <t>B621</t>
  </si>
  <si>
    <t>B621 Total</t>
  </si>
  <si>
    <t>Fairview Library Total</t>
  </si>
  <si>
    <t>B622</t>
  </si>
  <si>
    <t>Programmatic - LIBRARY - $500 - 1 camera, 1 monitor</t>
  </si>
  <si>
    <t>B622 Total</t>
  </si>
  <si>
    <t>Hollywood Library Total</t>
  </si>
  <si>
    <t>B623</t>
  </si>
  <si>
    <t>FPM Camera and lift rental</t>
  </si>
  <si>
    <t>B623 Total</t>
  </si>
  <si>
    <t>Hillsdale Library Total</t>
  </si>
  <si>
    <t>B625</t>
  </si>
  <si>
    <t>B625 Total</t>
  </si>
  <si>
    <t>Sellwood Lofts Total</t>
  </si>
  <si>
    <t>B628</t>
  </si>
  <si>
    <t>B628 Total</t>
  </si>
  <si>
    <t>Kenton Library Total</t>
  </si>
  <si>
    <t>B629</t>
  </si>
  <si>
    <t>B629 Total</t>
  </si>
  <si>
    <t>Troutdale Library Total</t>
  </si>
  <si>
    <t xml:space="preserve">do anything on 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</si>
</sst>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18"/>
      <name val="Arial"/>
      <family val="2"/>
    </font>
    <font>
      <i/>
      <sz val="12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sz val="11"/>
      <color indexed="17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BFFEB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FF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FFFFFF"/>
      </bottom>
      <diagonal/>
    </border>
    <border>
      <left style="medium">
        <color rgb="FFCCCCCC"/>
      </left>
      <right style="medium">
        <color rgb="FF0000FF"/>
      </right>
      <top style="medium">
        <color rgb="FFCCCCCC"/>
      </top>
      <bottom style="medium">
        <color rgb="FF0000FF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FF"/>
      </right>
      <top style="medium">
        <color rgb="FFCCCCCC"/>
      </top>
      <bottom style="double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double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double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FFFFFF"/>
      </bottom>
      <diagonal/>
    </border>
    <border>
      <left style="medium">
        <color rgb="FFCCCCCC"/>
      </left>
      <right style="medium">
        <color rgb="FFFFFFFF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FFFFFF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FFFFFF"/>
      </bottom>
      <diagonal/>
    </border>
    <border>
      <left/>
      <right style="medium">
        <color rgb="FF0000FF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7F7F7F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FF"/>
      </right>
      <top style="medium">
        <color rgb="FFCCCCCC"/>
      </top>
      <bottom style="medium">
        <color rgb="FFCCCCCC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15" fillId="4" borderId="0" applyNumberFormat="0" applyBorder="0" applyAlignment="0" applyProtection="0"/>
    <xf numFmtId="0" fontId="18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329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10" fontId="0" fillId="0" borderId="0" xfId="3" applyNumberFormat="1" applyFont="1" applyBorder="1"/>
    <xf numFmtId="0" fontId="0" fillId="0" borderId="0" xfId="0" applyFill="1" applyAlignment="1">
      <alignment wrapText="1"/>
    </xf>
    <xf numFmtId="44" fontId="0" fillId="0" borderId="0" xfId="2" applyFont="1" applyFill="1"/>
    <xf numFmtId="44" fontId="0" fillId="0" borderId="0" xfId="2" applyFont="1" applyFill="1" applyAlignment="1">
      <alignment wrapText="1"/>
    </xf>
    <xf numFmtId="0" fontId="0" fillId="0" borderId="0" xfId="0" applyBorder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43" fontId="6" fillId="0" borderId="0" xfId="1" applyFont="1" applyFill="1" applyAlignment="1">
      <alignment horizontal="center" wrapText="1"/>
    </xf>
    <xf numFmtId="43" fontId="6" fillId="0" borderId="0" xfId="1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10" fontId="6" fillId="0" borderId="0" xfId="0" applyNumberFormat="1" applyFont="1" applyFill="1" applyAlignment="1">
      <alignment horizontal="center" wrapText="1"/>
    </xf>
    <xf numFmtId="165" fontId="6" fillId="0" borderId="0" xfId="0" applyNumberFormat="1" applyFont="1" applyFill="1" applyAlignment="1">
      <alignment horizontal="center" wrapText="1"/>
    </xf>
    <xf numFmtId="165" fontId="6" fillId="0" borderId="0" xfId="2" applyNumberFormat="1" applyFont="1" applyFill="1" applyAlignment="1">
      <alignment horizontal="center" wrapText="1"/>
    </xf>
    <xf numFmtId="10" fontId="6" fillId="0" borderId="0" xfId="3" applyNumberFormat="1" applyFont="1" applyFill="1" applyAlignment="1">
      <alignment horizontal="center" wrapText="1"/>
    </xf>
    <xf numFmtId="44" fontId="6" fillId="0" borderId="0" xfId="2" applyFont="1" applyFill="1" applyAlignment="1">
      <alignment wrapText="1"/>
    </xf>
    <xf numFmtId="44" fontId="6" fillId="0" borderId="0" xfId="2" applyFont="1" applyFill="1" applyAlignment="1">
      <alignment horizontal="center" wrapText="1"/>
    </xf>
    <xf numFmtId="44" fontId="6" fillId="0" borderId="0" xfId="0" applyNumberFormat="1" applyFont="1" applyFill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/>
    </xf>
    <xf numFmtId="43" fontId="7" fillId="0" borderId="6" xfId="1" applyFont="1" applyFill="1" applyBorder="1" applyAlignment="1">
      <alignment horizontal="center"/>
    </xf>
    <xf numFmtId="0" fontId="7" fillId="0" borderId="6" xfId="0" applyFont="1" applyFill="1" applyBorder="1"/>
    <xf numFmtId="164" fontId="7" fillId="0" borderId="6" xfId="1" applyNumberFormat="1" applyFont="1" applyFill="1" applyBorder="1"/>
    <xf numFmtId="9" fontId="7" fillId="0" borderId="6" xfId="3" applyFont="1" applyFill="1" applyBorder="1" applyAlignment="1">
      <alignment horizontal="center"/>
    </xf>
    <xf numFmtId="165" fontId="7" fillId="0" borderId="6" xfId="2" applyNumberFormat="1" applyFont="1" applyFill="1" applyBorder="1" applyAlignment="1">
      <alignment wrapText="1"/>
    </xf>
    <xf numFmtId="44" fontId="6" fillId="0" borderId="6" xfId="0" applyNumberFormat="1" applyFont="1" applyFill="1" applyBorder="1" applyAlignment="1">
      <alignment wrapText="1"/>
    </xf>
    <xf numFmtId="44" fontId="0" fillId="0" borderId="6" xfId="2" applyFont="1" applyFill="1" applyBorder="1" applyAlignment="1">
      <alignment wrapText="1"/>
    </xf>
    <xf numFmtId="165" fontId="7" fillId="0" borderId="6" xfId="5" applyNumberFormat="1" applyFont="1" applyFill="1" applyBorder="1" applyAlignment="1">
      <alignment wrapText="1"/>
    </xf>
    <xf numFmtId="165" fontId="7" fillId="0" borderId="6" xfId="5" applyNumberFormat="1" applyFont="1" applyFill="1" applyBorder="1" applyAlignment="1">
      <alignment horizontal="center" wrapText="1"/>
    </xf>
    <xf numFmtId="0" fontId="7" fillId="0" borderId="6" xfId="7" applyNumberFormat="1" applyFont="1" applyFill="1" applyBorder="1" applyAlignment="1">
      <alignment horizontal="center" wrapText="1"/>
    </xf>
    <xf numFmtId="1" fontId="7" fillId="0" borderId="6" xfId="6" applyNumberFormat="1" applyFont="1" applyFill="1" applyBorder="1" applyAlignment="1">
      <alignment wrapText="1"/>
    </xf>
    <xf numFmtId="2" fontId="7" fillId="0" borderId="6" xfId="6" applyNumberFormat="1" applyFont="1" applyFill="1" applyBorder="1" applyAlignment="1">
      <alignment horizontal="center" wrapText="1" readingOrder="1"/>
    </xf>
    <xf numFmtId="1" fontId="7" fillId="0" borderId="6" xfId="6" applyNumberFormat="1" applyFont="1" applyFill="1" applyBorder="1" applyAlignment="1">
      <alignment horizontal="left"/>
    </xf>
    <xf numFmtId="0" fontId="7" fillId="0" borderId="6" xfId="6" applyNumberFormat="1" applyFont="1" applyFill="1" applyBorder="1" applyAlignment="1">
      <alignment horizontal="center"/>
    </xf>
    <xf numFmtId="1" fontId="7" fillId="0" borderId="6" xfId="6" applyNumberFormat="1" applyFont="1" applyFill="1" applyBorder="1"/>
    <xf numFmtId="38" fontId="7" fillId="0" borderId="6" xfId="7" applyNumberFormat="1" applyFont="1" applyFill="1" applyBorder="1"/>
    <xf numFmtId="1" fontId="7" fillId="0" borderId="6" xfId="6" applyNumberFormat="1" applyFont="1" applyFill="1" applyBorder="1" applyAlignment="1">
      <alignment horizontal="left" wrapText="1"/>
    </xf>
    <xf numFmtId="165" fontId="7" fillId="0" borderId="6" xfId="2" applyNumberFormat="1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43" fontId="7" fillId="0" borderId="6" xfId="1" applyFont="1" applyFill="1" applyBorder="1"/>
    <xf numFmtId="44" fontId="0" fillId="0" borderId="6" xfId="0" applyNumberFormat="1" applyFill="1" applyBorder="1"/>
    <xf numFmtId="10" fontId="7" fillId="0" borderId="6" xfId="8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wrapText="1"/>
    </xf>
    <xf numFmtId="2" fontId="7" fillId="0" borderId="6" xfId="0" applyNumberFormat="1" applyFont="1" applyFill="1" applyBorder="1" applyAlignment="1">
      <alignment horizontal="center" wrapText="1" readingOrder="1"/>
    </xf>
    <xf numFmtId="1" fontId="7" fillId="0" borderId="6" xfId="0" applyNumberFormat="1" applyFont="1" applyFill="1" applyBorder="1" applyAlignment="1">
      <alignment horizontal="left"/>
    </xf>
    <xf numFmtId="0" fontId="7" fillId="0" borderId="6" xfId="0" applyNumberFormat="1" applyFont="1" applyFill="1" applyBorder="1" applyAlignment="1">
      <alignment horizontal="center"/>
    </xf>
    <xf numFmtId="1" fontId="7" fillId="0" borderId="6" xfId="0" applyNumberFormat="1" applyFont="1" applyFill="1" applyBorder="1"/>
    <xf numFmtId="1" fontId="7" fillId="0" borderId="6" xfId="0" applyNumberFormat="1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wrapText="1"/>
    </xf>
    <xf numFmtId="0" fontId="7" fillId="0" borderId="10" xfId="0" applyFont="1" applyFill="1" applyBorder="1" applyAlignment="1">
      <alignment horizontal="left"/>
    </xf>
    <xf numFmtId="43" fontId="7" fillId="0" borderId="10" xfId="1" applyFont="1" applyFill="1" applyBorder="1" applyAlignment="1">
      <alignment horizontal="center"/>
    </xf>
    <xf numFmtId="43" fontId="7" fillId="0" borderId="10" xfId="1" applyFont="1" applyFill="1" applyBorder="1"/>
    <xf numFmtId="0" fontId="7" fillId="0" borderId="10" xfId="0" applyFont="1" applyFill="1" applyBorder="1"/>
    <xf numFmtId="164" fontId="7" fillId="0" borderId="10" xfId="1" applyNumberFormat="1" applyFont="1" applyFill="1" applyBorder="1"/>
    <xf numFmtId="9" fontId="7" fillId="0" borderId="10" xfId="3" applyFont="1" applyFill="1" applyBorder="1" applyAlignment="1">
      <alignment horizontal="center"/>
    </xf>
    <xf numFmtId="44" fontId="0" fillId="0" borderId="10" xfId="2" applyFont="1" applyFill="1" applyBorder="1" applyAlignment="1">
      <alignment wrapText="1"/>
    </xf>
    <xf numFmtId="165" fontId="7" fillId="0" borderId="10" xfId="5" applyNumberFormat="1" applyFont="1" applyFill="1" applyBorder="1" applyAlignment="1">
      <alignment wrapText="1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wrapText="1"/>
    </xf>
    <xf numFmtId="0" fontId="7" fillId="0" borderId="9" xfId="0" applyFont="1" applyFill="1" applyBorder="1" applyAlignment="1">
      <alignment horizontal="left"/>
    </xf>
    <xf numFmtId="43" fontId="7" fillId="0" borderId="9" xfId="1" applyFont="1" applyFill="1" applyBorder="1" applyAlignment="1">
      <alignment horizontal="center"/>
    </xf>
    <xf numFmtId="0" fontId="7" fillId="0" borderId="9" xfId="0" applyFont="1" applyFill="1" applyBorder="1"/>
    <xf numFmtId="164" fontId="7" fillId="0" borderId="9" xfId="1" applyNumberFormat="1" applyFont="1" applyFill="1" applyBorder="1"/>
    <xf numFmtId="9" fontId="7" fillId="0" borderId="9" xfId="3" applyFont="1" applyFill="1" applyBorder="1" applyAlignment="1">
      <alignment horizontal="center"/>
    </xf>
    <xf numFmtId="165" fontId="7" fillId="0" borderId="9" xfId="2" applyNumberFormat="1" applyFont="1" applyFill="1" applyBorder="1" applyAlignment="1">
      <alignment wrapText="1"/>
    </xf>
    <xf numFmtId="44" fontId="6" fillId="0" borderId="9" xfId="0" applyNumberFormat="1" applyFont="1" applyFill="1" applyBorder="1" applyAlignment="1">
      <alignment wrapText="1"/>
    </xf>
    <xf numFmtId="44" fontId="0" fillId="0" borderId="9" xfId="2" applyFont="1" applyFill="1" applyBorder="1" applyAlignment="1">
      <alignment wrapText="1"/>
    </xf>
    <xf numFmtId="165" fontId="7" fillId="0" borderId="9" xfId="5" applyNumberFormat="1" applyFont="1" applyFill="1" applyBorder="1" applyAlignment="1">
      <alignment horizontal="center" wrapText="1"/>
    </xf>
    <xf numFmtId="165" fontId="7" fillId="0" borderId="9" xfId="5" applyNumberFormat="1" applyFont="1" applyFill="1" applyBorder="1" applyAlignment="1">
      <alignment wrapText="1"/>
    </xf>
    <xf numFmtId="9" fontId="7" fillId="0" borderId="9" xfId="3" applyNumberFormat="1" applyFont="1" applyFill="1" applyBorder="1" applyAlignment="1">
      <alignment horizontal="center"/>
    </xf>
    <xf numFmtId="44" fontId="6" fillId="0" borderId="9" xfId="2" applyFont="1" applyFill="1" applyBorder="1"/>
    <xf numFmtId="43" fontId="7" fillId="0" borderId="9" xfId="1" applyFont="1" applyFill="1" applyBorder="1"/>
    <xf numFmtId="44" fontId="0" fillId="0" borderId="9" xfId="0" applyNumberFormat="1" applyFill="1" applyBorder="1"/>
    <xf numFmtId="0" fontId="7" fillId="0" borderId="9" xfId="1" applyNumberFormat="1" applyFont="1" applyFill="1" applyBorder="1" applyAlignment="1">
      <alignment horizontal="center" wrapText="1"/>
    </xf>
    <xf numFmtId="10" fontId="7" fillId="0" borderId="9" xfId="3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wrapText="1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0" fillId="0" borderId="1" xfId="0" applyBorder="1"/>
    <xf numFmtId="165" fontId="3" fillId="0" borderId="1" xfId="5" applyNumberFormat="1" applyBorder="1"/>
    <xf numFmtId="165" fontId="3" fillId="0" borderId="5" xfId="5" applyNumberFormat="1" applyBorder="1"/>
    <xf numFmtId="165" fontId="14" fillId="0" borderId="15" xfId="5" applyNumberFormat="1" applyFont="1" applyBorder="1"/>
    <xf numFmtId="0" fontId="13" fillId="3" borderId="16" xfId="0" applyFont="1" applyFill="1" applyBorder="1"/>
    <xf numFmtId="165" fontId="13" fillId="3" borderId="17" xfId="5" applyNumberFormat="1" applyFont="1" applyFill="1" applyBorder="1"/>
    <xf numFmtId="9" fontId="0" fillId="0" borderId="0" xfId="3" applyFont="1" applyFill="1" applyBorder="1" applyAlignment="1">
      <alignment horizontal="center"/>
    </xf>
    <xf numFmtId="0" fontId="0" fillId="0" borderId="9" xfId="0" applyBorder="1"/>
    <xf numFmtId="165" fontId="0" fillId="0" borderId="9" xfId="0" applyNumberFormat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10" fontId="0" fillId="0" borderId="0" xfId="3" applyNumberFormat="1" applyFont="1" applyBorder="1" applyAlignment="1">
      <alignment horizontal="center"/>
    </xf>
    <xf numFmtId="44" fontId="7" fillId="0" borderId="6" xfId="2" applyFont="1" applyFill="1" applyBorder="1" applyAlignment="1">
      <alignment horizontal="center" wrapText="1"/>
    </xf>
    <xf numFmtId="165" fontId="6" fillId="0" borderId="0" xfId="0" applyNumberFormat="1" applyFont="1" applyFill="1" applyAlignment="1">
      <alignment wrapText="1"/>
    </xf>
    <xf numFmtId="44" fontId="7" fillId="0" borderId="9" xfId="2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wrapText="1"/>
    </xf>
    <xf numFmtId="0" fontId="7" fillId="0" borderId="18" xfId="0" applyFont="1" applyFill="1" applyBorder="1" applyAlignment="1">
      <alignment horizontal="left"/>
    </xf>
    <xf numFmtId="43" fontId="7" fillId="0" borderId="18" xfId="1" applyFont="1" applyFill="1" applyBorder="1" applyAlignment="1">
      <alignment horizontal="center"/>
    </xf>
    <xf numFmtId="0" fontId="7" fillId="0" borderId="18" xfId="0" applyFont="1" applyFill="1" applyBorder="1"/>
    <xf numFmtId="164" fontId="7" fillId="0" borderId="18" xfId="1" applyNumberFormat="1" applyFont="1" applyFill="1" applyBorder="1"/>
    <xf numFmtId="9" fontId="7" fillId="0" borderId="18" xfId="3" applyFont="1" applyFill="1" applyBorder="1" applyAlignment="1">
      <alignment horizontal="center"/>
    </xf>
    <xf numFmtId="165" fontId="7" fillId="0" borderId="18" xfId="2" applyNumberFormat="1" applyFont="1" applyFill="1" applyBorder="1" applyAlignment="1">
      <alignment wrapText="1"/>
    </xf>
    <xf numFmtId="44" fontId="6" fillId="0" borderId="18" xfId="0" applyNumberFormat="1" applyFont="1" applyFill="1" applyBorder="1" applyAlignment="1">
      <alignment wrapText="1"/>
    </xf>
    <xf numFmtId="44" fontId="7" fillId="0" borderId="18" xfId="2" applyFont="1" applyFill="1" applyBorder="1" applyAlignment="1">
      <alignment horizontal="center" wrapText="1"/>
    </xf>
    <xf numFmtId="44" fontId="0" fillId="0" borderId="18" xfId="2" applyFont="1" applyFill="1" applyBorder="1" applyAlignment="1">
      <alignment wrapText="1"/>
    </xf>
    <xf numFmtId="165" fontId="7" fillId="0" borderId="18" xfId="5" applyNumberFormat="1" applyFont="1" applyFill="1" applyBorder="1" applyAlignment="1">
      <alignment horizontal="center" wrapText="1"/>
    </xf>
    <xf numFmtId="165" fontId="7" fillId="0" borderId="18" xfId="5" applyNumberFormat="1" applyFont="1" applyFill="1" applyBorder="1" applyAlignment="1">
      <alignment wrapText="1"/>
    </xf>
    <xf numFmtId="0" fontId="6" fillId="0" borderId="6" xfId="0" applyFont="1" applyFill="1" applyBorder="1" applyAlignment="1">
      <alignment horizontal="left"/>
    </xf>
    <xf numFmtId="43" fontId="6" fillId="0" borderId="6" xfId="1" applyFont="1" applyFill="1" applyBorder="1" applyAlignment="1">
      <alignment horizontal="center"/>
    </xf>
    <xf numFmtId="43" fontId="7" fillId="0" borderId="18" xfId="1" applyFont="1" applyFill="1" applyBorder="1"/>
    <xf numFmtId="43" fontId="6" fillId="0" borderId="6" xfId="1" applyFont="1" applyFill="1" applyBorder="1"/>
    <xf numFmtId="0" fontId="6" fillId="0" borderId="6" xfId="0" applyFont="1" applyFill="1" applyBorder="1" applyAlignment="1">
      <alignment horizontal="center" wrapText="1"/>
    </xf>
    <xf numFmtId="0" fontId="6" fillId="0" borderId="9" xfId="0" applyFont="1" applyFill="1" applyBorder="1"/>
    <xf numFmtId="10" fontId="7" fillId="0" borderId="9" xfId="8" applyNumberFormat="1" applyFont="1" applyFill="1" applyBorder="1" applyAlignment="1">
      <alignment horizontal="center"/>
    </xf>
    <xf numFmtId="10" fontId="7" fillId="0" borderId="6" xfId="3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wrapText="1"/>
    </xf>
    <xf numFmtId="0" fontId="7" fillId="0" borderId="9" xfId="10" applyFont="1" applyFill="1" applyBorder="1" applyAlignment="1">
      <alignment wrapText="1"/>
    </xf>
    <xf numFmtId="44" fontId="6" fillId="0" borderId="6" xfId="2" applyFont="1" applyBorder="1" applyAlignment="1">
      <alignment wrapText="1"/>
    </xf>
    <xf numFmtId="165" fontId="0" fillId="0" borderId="0" xfId="0" applyNumberFormat="1"/>
    <xf numFmtId="165" fontId="0" fillId="0" borderId="0" xfId="0" applyNumberFormat="1" applyBorder="1"/>
    <xf numFmtId="44" fontId="0" fillId="0" borderId="1" xfId="2" applyFont="1" applyBorder="1"/>
    <xf numFmtId="44" fontId="0" fillId="0" borderId="1" xfId="0" applyNumberFormat="1" applyBorder="1"/>
    <xf numFmtId="0" fontId="4" fillId="8" borderId="20" xfId="4" applyNumberFormat="1" applyFont="1" applyFill="1" applyBorder="1" applyAlignment="1">
      <alignment horizontal="center" vertical="center" wrapText="1"/>
    </xf>
    <xf numFmtId="0" fontId="4" fillId="8" borderId="21" xfId="4" applyNumberFormat="1" applyFont="1" applyFill="1" applyBorder="1" applyAlignment="1">
      <alignment horizontal="center" vertical="center" wrapText="1"/>
    </xf>
    <xf numFmtId="49" fontId="4" fillId="8" borderId="21" xfId="4" applyNumberFormat="1" applyFont="1" applyFill="1" applyBorder="1" applyAlignment="1">
      <alignment horizontal="center" vertical="center"/>
    </xf>
    <xf numFmtId="49" fontId="4" fillId="8" borderId="21" xfId="4" applyNumberFormat="1" applyFont="1" applyFill="1" applyBorder="1" applyAlignment="1">
      <alignment horizontal="center" vertical="center" wrapText="1"/>
    </xf>
    <xf numFmtId="0" fontId="4" fillId="8" borderId="21" xfId="4" applyFont="1" applyFill="1" applyBorder="1" applyAlignment="1">
      <alignment horizontal="center" vertical="center" wrapText="1"/>
    </xf>
    <xf numFmtId="1" fontId="4" fillId="8" borderId="21" xfId="4" applyNumberFormat="1" applyFont="1" applyFill="1" applyBorder="1" applyAlignment="1">
      <alignment horizontal="center" vertical="center" wrapText="1"/>
    </xf>
    <xf numFmtId="10" fontId="4" fillId="8" borderId="21" xfId="3" applyNumberFormat="1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0" fillId="8" borderId="19" xfId="0" applyFill="1" applyBorder="1"/>
    <xf numFmtId="165" fontId="0" fillId="8" borderId="19" xfId="2" applyNumberFormat="1" applyFont="1" applyFill="1" applyBorder="1"/>
    <xf numFmtId="0" fontId="7" fillId="0" borderId="9" xfId="0" quotePrefix="1" applyFont="1" applyFill="1" applyBorder="1" applyAlignment="1">
      <alignment wrapText="1"/>
    </xf>
    <xf numFmtId="9" fontId="7" fillId="0" borderId="6" xfId="3" applyNumberFormat="1" applyFont="1" applyFill="1" applyBorder="1" applyAlignment="1">
      <alignment horizontal="center"/>
    </xf>
    <xf numFmtId="164" fontId="0" fillId="0" borderId="1" xfId="1" applyNumberFormat="1" applyFont="1" applyBorder="1"/>
    <xf numFmtId="165" fontId="7" fillId="0" borderId="0" xfId="2" applyNumberFormat="1" applyFont="1" applyFill="1" applyBorder="1" applyAlignment="1">
      <alignment wrapText="1"/>
    </xf>
    <xf numFmtId="0" fontId="7" fillId="9" borderId="18" xfId="0" applyFont="1" applyFill="1" applyBorder="1" applyAlignment="1">
      <alignment horizontal="center"/>
    </xf>
    <xf numFmtId="0" fontId="7" fillId="9" borderId="18" xfId="0" applyFont="1" applyFill="1" applyBorder="1" applyAlignment="1">
      <alignment wrapText="1"/>
    </xf>
    <xf numFmtId="43" fontId="7" fillId="9" borderId="18" xfId="1" applyFont="1" applyFill="1" applyBorder="1" applyAlignment="1">
      <alignment horizontal="center"/>
    </xf>
    <xf numFmtId="43" fontId="7" fillId="9" borderId="18" xfId="1" applyFont="1" applyFill="1" applyBorder="1"/>
    <xf numFmtId="0" fontId="7" fillId="9" borderId="18" xfId="0" applyFont="1" applyFill="1" applyBorder="1"/>
    <xf numFmtId="164" fontId="7" fillId="9" borderId="18" xfId="1" applyNumberFormat="1" applyFont="1" applyFill="1" applyBorder="1"/>
    <xf numFmtId="9" fontId="7" fillId="9" borderId="18" xfId="3" applyFont="1" applyFill="1" applyBorder="1" applyAlignment="1">
      <alignment horizontal="center"/>
    </xf>
    <xf numFmtId="165" fontId="7" fillId="9" borderId="18" xfId="2" applyNumberFormat="1" applyFont="1" applyFill="1" applyBorder="1" applyAlignment="1">
      <alignment wrapText="1"/>
    </xf>
    <xf numFmtId="44" fontId="6" fillId="9" borderId="18" xfId="0" applyNumberFormat="1" applyFont="1" applyFill="1" applyBorder="1" applyAlignment="1">
      <alignment wrapText="1"/>
    </xf>
    <xf numFmtId="44" fontId="7" fillId="9" borderId="18" xfId="2" applyFont="1" applyFill="1" applyBorder="1" applyAlignment="1">
      <alignment horizontal="center" wrapText="1"/>
    </xf>
    <xf numFmtId="44" fontId="0" fillId="9" borderId="18" xfId="2" applyFont="1" applyFill="1" applyBorder="1" applyAlignment="1">
      <alignment wrapText="1"/>
    </xf>
    <xf numFmtId="165" fontId="7" fillId="9" borderId="18" xfId="5" applyNumberFormat="1" applyFont="1" applyFill="1" applyBorder="1" applyAlignment="1">
      <alignment horizontal="center" wrapText="1"/>
    </xf>
    <xf numFmtId="165" fontId="7" fillId="9" borderId="18" xfId="5" applyNumberFormat="1" applyFont="1" applyFill="1" applyBorder="1" applyAlignment="1">
      <alignment wrapText="1"/>
    </xf>
    <xf numFmtId="0" fontId="6" fillId="9" borderId="0" xfId="0" applyFont="1" applyFill="1" applyAlignment="1">
      <alignment wrapText="1"/>
    </xf>
    <xf numFmtId="0" fontId="0" fillId="9" borderId="0" xfId="0" applyFill="1" applyAlignment="1">
      <alignment wrapText="1"/>
    </xf>
    <xf numFmtId="0" fontId="7" fillId="9" borderId="18" xfId="0" quotePrefix="1" applyFont="1" applyFill="1" applyBorder="1" applyAlignment="1">
      <alignment horizontal="center"/>
    </xf>
    <xf numFmtId="44" fontId="0" fillId="0" borderId="0" xfId="0" applyNumberFormat="1"/>
    <xf numFmtId="0" fontId="7" fillId="0" borderId="9" xfId="0" quotePrefix="1" applyFont="1" applyFill="1" applyBorder="1" applyAlignment="1">
      <alignment horizontal="center"/>
    </xf>
    <xf numFmtId="0" fontId="7" fillId="9" borderId="18" xfId="0" quotePrefix="1" applyFont="1" applyFill="1" applyBorder="1" applyAlignment="1">
      <alignment wrapText="1"/>
    </xf>
    <xf numFmtId="165" fontId="7" fillId="9" borderId="9" xfId="5" applyNumberFormat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left"/>
    </xf>
    <xf numFmtId="0" fontId="20" fillId="0" borderId="0" xfId="0" applyFont="1"/>
    <xf numFmtId="1" fontId="20" fillId="0" borderId="0" xfId="0" applyNumberFormat="1" applyFont="1"/>
    <xf numFmtId="0" fontId="7" fillId="9" borderId="18" xfId="0" quotePrefix="1" applyNumberFormat="1" applyFont="1" applyFill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165" fontId="20" fillId="0" borderId="0" xfId="2" applyNumberFormat="1" applyFont="1"/>
    <xf numFmtId="164" fontId="0" fillId="0" borderId="9" xfId="1" applyNumberFormat="1" applyFont="1" applyBorder="1"/>
    <xf numFmtId="164" fontId="0" fillId="8" borderId="19" xfId="1" applyNumberFormat="1" applyFont="1" applyFill="1" applyBorder="1"/>
    <xf numFmtId="49" fontId="20" fillId="0" borderId="0" xfId="0" applyNumberFormat="1" applyFont="1"/>
    <xf numFmtId="0" fontId="20" fillId="0" borderId="0" xfId="0" applyNumberFormat="1" applyFont="1"/>
    <xf numFmtId="0" fontId="20" fillId="8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4" fontId="20" fillId="8" borderId="1" xfId="2" applyFont="1" applyFill="1" applyBorder="1" applyAlignment="1">
      <alignment wrapText="1"/>
    </xf>
    <xf numFmtId="0" fontId="20" fillId="11" borderId="1" xfId="0" applyFont="1" applyFill="1" applyBorder="1" applyAlignment="1">
      <alignment wrapText="1"/>
    </xf>
    <xf numFmtId="44" fontId="20" fillId="0" borderId="1" xfId="2" applyFont="1" applyBorder="1" applyAlignment="1">
      <alignment wrapText="1"/>
    </xf>
    <xf numFmtId="0" fontId="0" fillId="6" borderId="23" xfId="0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0" fillId="0" borderId="23" xfId="0" applyBorder="1"/>
    <xf numFmtId="3" fontId="0" fillId="0" borderId="0" xfId="0" applyNumberFormat="1" applyBorder="1"/>
    <xf numFmtId="165" fontId="0" fillId="0" borderId="0" xfId="2" applyNumberFormat="1" applyFont="1" applyBorder="1"/>
    <xf numFmtId="165" fontId="0" fillId="0" borderId="25" xfId="0" applyNumberFormat="1" applyBorder="1"/>
    <xf numFmtId="9" fontId="0" fillId="0" borderId="25" xfId="3" applyNumberFormat="1" applyFont="1" applyBorder="1" applyAlignment="1">
      <alignment horizontal="center"/>
    </xf>
    <xf numFmtId="0" fontId="0" fillId="0" borderId="1" xfId="0" applyFill="1" applyBorder="1"/>
    <xf numFmtId="0" fontId="0" fillId="0" borderId="7" xfId="0" applyFill="1" applyBorder="1"/>
    <xf numFmtId="164" fontId="0" fillId="0" borderId="7" xfId="0" applyNumberFormat="1" applyBorder="1"/>
    <xf numFmtId="0" fontId="0" fillId="0" borderId="7" xfId="0" applyBorder="1"/>
    <xf numFmtId="165" fontId="0" fillId="0" borderId="7" xfId="0" applyNumberFormat="1" applyBorder="1"/>
    <xf numFmtId="0" fontId="2" fillId="10" borderId="1" xfId="0" applyFont="1" applyFill="1" applyBorder="1" applyAlignment="1">
      <alignment horizontal="center" wrapText="1"/>
    </xf>
    <xf numFmtId="165" fontId="0" fillId="0" borderId="4" xfId="0" applyNumberFormat="1" applyBorder="1"/>
    <xf numFmtId="0" fontId="0" fillId="7" borderId="5" xfId="0" applyFill="1" applyBorder="1"/>
    <xf numFmtId="3" fontId="0" fillId="7" borderId="24" xfId="0" applyNumberFormat="1" applyFill="1" applyBorder="1"/>
    <xf numFmtId="165" fontId="0" fillId="7" borderId="24" xfId="2" applyNumberFormat="1" applyFont="1" applyFill="1" applyBorder="1"/>
    <xf numFmtId="10" fontId="0" fillId="7" borderId="24" xfId="3" applyNumberFormat="1" applyFont="1" applyFill="1" applyBorder="1" applyAlignment="1">
      <alignment horizontal="center"/>
    </xf>
    <xf numFmtId="165" fontId="0" fillId="7" borderId="22" xfId="2" applyNumberFormat="1" applyFont="1" applyFill="1" applyBorder="1"/>
    <xf numFmtId="0" fontId="0" fillId="0" borderId="9" xfId="0" applyFont="1" applyBorder="1"/>
    <xf numFmtId="165" fontId="0" fillId="0" borderId="0" xfId="0" applyNumberFormat="1" applyFont="1"/>
    <xf numFmtId="0" fontId="0" fillId="0" borderId="23" xfId="0" applyFont="1" applyBorder="1"/>
    <xf numFmtId="3" fontId="0" fillId="0" borderId="0" xfId="0" applyNumberFormat="1" applyFont="1" applyBorder="1"/>
    <xf numFmtId="165" fontId="0" fillId="0" borderId="0" xfId="0" applyNumberFormat="1" applyFont="1" applyBorder="1"/>
    <xf numFmtId="165" fontId="0" fillId="0" borderId="4" xfId="0" applyNumberFormat="1" applyFont="1" applyBorder="1"/>
    <xf numFmtId="0" fontId="0" fillId="0" borderId="1" xfId="0" applyFont="1" applyBorder="1"/>
    <xf numFmtId="164" fontId="21" fillId="0" borderId="1" xfId="1" applyNumberFormat="1" applyFont="1" applyBorder="1"/>
    <xf numFmtId="0" fontId="0" fillId="0" borderId="0" xfId="0" applyFont="1"/>
    <xf numFmtId="166" fontId="21" fillId="0" borderId="1" xfId="3" applyNumberFormat="1" applyFont="1" applyBorder="1"/>
    <xf numFmtId="44" fontId="20" fillId="0" borderId="0" xfId="2" applyFont="1"/>
    <xf numFmtId="0" fontId="20" fillId="12" borderId="0" xfId="0" applyFont="1" applyFill="1"/>
    <xf numFmtId="164" fontId="0" fillId="0" borderId="0" xfId="0" applyNumberFormat="1" applyFill="1" applyBorder="1"/>
    <xf numFmtId="0" fontId="20" fillId="8" borderId="1" xfId="0" applyFont="1" applyFill="1" applyBorder="1" applyAlignment="1">
      <alignment horizontal="center" wrapText="1"/>
    </xf>
    <xf numFmtId="49" fontId="20" fillId="8" borderId="1" xfId="0" applyNumberFormat="1" applyFont="1" applyFill="1" applyBorder="1" applyAlignment="1">
      <alignment horizontal="center" wrapText="1"/>
    </xf>
    <xf numFmtId="9" fontId="20" fillId="8" borderId="1" xfId="3" applyFont="1" applyFill="1" applyBorder="1" applyAlignment="1">
      <alignment horizontal="center" wrapText="1"/>
    </xf>
    <xf numFmtId="165" fontId="20" fillId="8" borderId="1" xfId="2" applyNumberFormat="1" applyFont="1" applyFill="1" applyBorder="1" applyAlignment="1">
      <alignment horizontal="center" wrapText="1"/>
    </xf>
    <xf numFmtId="0" fontId="20" fillId="8" borderId="1" xfId="0" applyNumberFormat="1" applyFont="1" applyFill="1" applyBorder="1" applyAlignment="1">
      <alignment horizontal="center" wrapText="1"/>
    </xf>
    <xf numFmtId="0" fontId="20" fillId="12" borderId="1" xfId="0" applyFont="1" applyFill="1" applyBorder="1"/>
    <xf numFmtId="49" fontId="20" fillId="12" borderId="1" xfId="0" quotePrefix="1" applyNumberFormat="1" applyFont="1" applyFill="1" applyBorder="1" applyAlignment="1">
      <alignment horizontal="center"/>
    </xf>
    <xf numFmtId="0" fontId="20" fillId="12" borderId="1" xfId="0" applyFont="1" applyFill="1" applyBorder="1" applyAlignment="1">
      <alignment horizontal="center"/>
    </xf>
    <xf numFmtId="49" fontId="20" fillId="12" borderId="1" xfId="0" applyNumberFormat="1" applyFont="1" applyFill="1" applyBorder="1"/>
    <xf numFmtId="166" fontId="20" fillId="12" borderId="1" xfId="3" applyNumberFormat="1" applyFont="1" applyFill="1" applyBorder="1"/>
    <xf numFmtId="165" fontId="20" fillId="12" borderId="1" xfId="2" applyNumberFormat="1" applyFont="1" applyFill="1" applyBorder="1"/>
    <xf numFmtId="44" fontId="20" fillId="12" borderId="1" xfId="0" applyNumberFormat="1" applyFont="1" applyFill="1" applyBorder="1"/>
    <xf numFmtId="44" fontId="20" fillId="12" borderId="1" xfId="2" applyNumberFormat="1" applyFont="1" applyFill="1" applyBorder="1"/>
    <xf numFmtId="0" fontId="20" fillId="12" borderId="1" xfId="0" applyNumberFormat="1" applyFont="1" applyFill="1" applyBorder="1" applyAlignment="1">
      <alignment horizontal="center"/>
    </xf>
    <xf numFmtId="0" fontId="20" fillId="12" borderId="1" xfId="0" applyFont="1" applyFill="1" applyBorder="1" applyAlignment="1">
      <alignment wrapText="1"/>
    </xf>
    <xf numFmtId="0" fontId="20" fillId="12" borderId="1" xfId="0" quotePrefix="1" applyFont="1" applyFill="1" applyBorder="1" applyAlignment="1">
      <alignment horizontal="center"/>
    </xf>
    <xf numFmtId="0" fontId="20" fillId="12" borderId="1" xfId="0" quotePrefix="1" applyNumberFormat="1" applyFont="1" applyFill="1" applyBorder="1" applyAlignment="1">
      <alignment horizontal="center"/>
    </xf>
    <xf numFmtId="0" fontId="20" fillId="12" borderId="1" xfId="0" quotePrefix="1" applyFont="1" applyFill="1" applyBorder="1"/>
    <xf numFmtId="49" fontId="20" fillId="12" borderId="1" xfId="0" quotePrefix="1" applyNumberFormat="1" applyFont="1" applyFill="1" applyBorder="1"/>
    <xf numFmtId="0" fontId="6" fillId="0" borderId="0" xfId="0" applyFont="1"/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16" borderId="32" xfId="0" applyFont="1" applyFill="1" applyBorder="1" applyAlignment="1">
      <alignment wrapText="1"/>
    </xf>
    <xf numFmtId="0" fontId="6" fillId="0" borderId="33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16" borderId="33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6" fillId="14" borderId="32" xfId="0" applyFont="1" applyFill="1" applyBorder="1" applyAlignment="1">
      <alignment wrapText="1"/>
    </xf>
    <xf numFmtId="0" fontId="6" fillId="14" borderId="33" xfId="0" applyFont="1" applyFill="1" applyBorder="1" applyAlignment="1">
      <alignment wrapText="1"/>
    </xf>
    <xf numFmtId="0" fontId="6" fillId="0" borderId="40" xfId="0" applyFont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15" borderId="35" xfId="0" applyFont="1" applyFill="1" applyBorder="1" applyAlignment="1">
      <alignment wrapText="1"/>
    </xf>
    <xf numFmtId="0" fontId="6" fillId="0" borderId="32" xfId="0" applyFont="1" applyBorder="1" applyAlignment="1">
      <alignment wrapText="1"/>
    </xf>
    <xf numFmtId="0" fontId="6" fillId="0" borderId="41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22" fillId="2" borderId="36" xfId="0" applyFont="1" applyFill="1" applyBorder="1" applyAlignment="1">
      <alignment wrapText="1"/>
    </xf>
    <xf numFmtId="0" fontId="22" fillId="2" borderId="36" xfId="0" applyFont="1" applyFill="1" applyBorder="1" applyAlignment="1">
      <alignment vertical="center" wrapText="1"/>
    </xf>
    <xf numFmtId="0" fontId="22" fillId="2" borderId="28" xfId="0" applyFont="1" applyFill="1" applyBorder="1" applyAlignment="1">
      <alignment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3" fillId="13" borderId="31" xfId="0" applyFont="1" applyFill="1" applyBorder="1" applyAlignment="1">
      <alignment horizontal="center" vertical="center" wrapText="1"/>
    </xf>
    <xf numFmtId="0" fontId="24" fillId="14" borderId="32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5" fillId="0" borderId="34" xfId="0" applyFont="1" applyBorder="1"/>
    <xf numFmtId="0" fontId="26" fillId="0" borderId="31" xfId="0" applyFont="1" applyBorder="1" applyAlignment="1">
      <alignment horizontal="center"/>
    </xf>
    <xf numFmtId="6" fontId="27" fillId="15" borderId="35" xfId="0" applyNumberFormat="1" applyFont="1" applyFill="1" applyBorder="1" applyAlignment="1">
      <alignment horizontal="right" vertical="center"/>
    </xf>
    <xf numFmtId="6" fontId="27" fillId="15" borderId="31" xfId="0" applyNumberFormat="1" applyFont="1" applyFill="1" applyBorder="1" applyAlignment="1">
      <alignment horizontal="right" vertical="center"/>
    </xf>
    <xf numFmtId="6" fontId="26" fillId="0" borderId="33" xfId="0" applyNumberFormat="1" applyFont="1" applyBorder="1" applyAlignment="1">
      <alignment horizontal="center"/>
    </xf>
    <xf numFmtId="0" fontId="28" fillId="2" borderId="38" xfId="0" applyFont="1" applyFill="1" applyBorder="1" applyAlignment="1">
      <alignment horizontal="center" wrapText="1"/>
    </xf>
    <xf numFmtId="0" fontId="29" fillId="2" borderId="37" xfId="0" applyFont="1" applyFill="1" applyBorder="1" applyAlignment="1">
      <alignment horizontal="center" wrapText="1"/>
    </xf>
    <xf numFmtId="6" fontId="28" fillId="2" borderId="39" xfId="0" applyNumberFormat="1" applyFont="1" applyFill="1" applyBorder="1" applyAlignment="1">
      <alignment horizontal="center" wrapText="1"/>
    </xf>
    <xf numFmtId="0" fontId="25" fillId="0" borderId="27" xfId="0" applyFont="1" applyBorder="1"/>
    <xf numFmtId="0" fontId="25" fillId="0" borderId="36" xfId="0" applyFont="1" applyBorder="1"/>
    <xf numFmtId="0" fontId="7" fillId="0" borderId="1" xfId="0" applyFont="1" applyFill="1" applyBorder="1" applyAlignment="1">
      <alignment horizontal="left"/>
    </xf>
    <xf numFmtId="0" fontId="29" fillId="0" borderId="28" xfId="0" applyFont="1" applyBorder="1" applyAlignment="1"/>
    <xf numFmtId="0" fontId="6" fillId="0" borderId="43" xfId="0" applyFont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43" xfId="0" applyFont="1" applyFill="1" applyBorder="1" applyAlignment="1">
      <alignment wrapText="1"/>
    </xf>
    <xf numFmtId="0" fontId="22" fillId="0" borderId="4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wrapText="1"/>
    </xf>
    <xf numFmtId="6" fontId="26" fillId="0" borderId="44" xfId="0" applyNumberFormat="1" applyFont="1" applyFill="1" applyBorder="1" applyAlignment="1">
      <alignment horizontal="center"/>
    </xf>
    <xf numFmtId="6" fontId="28" fillId="0" borderId="44" xfId="0" applyNumberFormat="1" applyFont="1" applyFill="1" applyBorder="1" applyAlignment="1">
      <alignment horizontal="center" wrapText="1"/>
    </xf>
    <xf numFmtId="0" fontId="6" fillId="0" borderId="45" xfId="0" applyFont="1" applyFill="1" applyBorder="1" applyAlignment="1">
      <alignment wrapText="1"/>
    </xf>
    <xf numFmtId="0" fontId="6" fillId="0" borderId="0" xfId="0" applyFont="1" applyFill="1"/>
    <xf numFmtId="0" fontId="6" fillId="0" borderId="46" xfId="0" applyFont="1" applyBorder="1" applyAlignment="1">
      <alignment wrapText="1"/>
    </xf>
    <xf numFmtId="0" fontId="26" fillId="0" borderId="46" xfId="0" applyFont="1" applyBorder="1"/>
    <xf numFmtId="0" fontId="6" fillId="0" borderId="48" xfId="0" applyFont="1" applyBorder="1" applyAlignment="1">
      <alignment horizontal="center" wrapText="1"/>
    </xf>
    <xf numFmtId="0" fontId="26" fillId="0" borderId="48" xfId="0" applyFont="1" applyBorder="1" applyAlignment="1">
      <alignment wrapText="1"/>
    </xf>
    <xf numFmtId="0" fontId="6" fillId="0" borderId="48" xfId="0" applyFont="1" applyBorder="1" applyAlignment="1">
      <alignment wrapText="1"/>
    </xf>
    <xf numFmtId="0" fontId="25" fillId="0" borderId="34" xfId="0" applyFont="1" applyBorder="1" applyAlignment="1">
      <alignment wrapText="1"/>
    </xf>
    <xf numFmtId="0" fontId="22" fillId="0" borderId="27" xfId="0" applyFont="1" applyBorder="1" applyAlignment="1">
      <alignment wrapText="1"/>
    </xf>
    <xf numFmtId="0" fontId="4" fillId="2" borderId="47" xfId="0" applyFont="1" applyFill="1" applyBorder="1" applyAlignment="1">
      <alignment horizontal="center" wrapText="1"/>
    </xf>
    <xf numFmtId="0" fontId="6" fillId="0" borderId="49" xfId="0" applyFont="1" applyBorder="1" applyAlignment="1">
      <alignment wrapText="1"/>
    </xf>
    <xf numFmtId="0" fontId="26" fillId="0" borderId="50" xfId="0" applyFont="1" applyBorder="1" applyAlignment="1">
      <alignment horizontal="center"/>
    </xf>
    <xf numFmtId="0" fontId="25" fillId="0" borderId="51" xfId="0" applyFont="1" applyBorder="1"/>
    <xf numFmtId="0" fontId="6" fillId="0" borderId="52" xfId="0" applyFont="1" applyBorder="1" applyAlignment="1">
      <alignment wrapText="1"/>
    </xf>
    <xf numFmtId="0" fontId="6" fillId="0" borderId="1" xfId="0" applyFont="1" applyBorder="1" applyAlignment="1">
      <alignment wrapText="1"/>
    </xf>
    <xf numFmtId="1" fontId="0" fillId="0" borderId="1" xfId="0" applyNumberFormat="1" applyBorder="1"/>
    <xf numFmtId="164" fontId="20" fillId="12" borderId="1" xfId="1" applyNumberFormat="1" applyFont="1" applyFill="1" applyBorder="1"/>
    <xf numFmtId="164" fontId="0" fillId="0" borderId="0" xfId="1" applyNumberFormat="1" applyFont="1" applyBorder="1"/>
    <xf numFmtId="44" fontId="0" fillId="0" borderId="0" xfId="2" applyFont="1" applyBorder="1"/>
    <xf numFmtId="44" fontId="0" fillId="0" borderId="0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2" borderId="53" xfId="0" applyFont="1" applyFill="1" applyBorder="1" applyAlignment="1">
      <alignment wrapText="1"/>
    </xf>
    <xf numFmtId="0" fontId="6" fillId="2" borderId="54" xfId="0" applyFont="1" applyFill="1" applyBorder="1" applyAlignment="1">
      <alignment wrapText="1"/>
    </xf>
    <xf numFmtId="0" fontId="22" fillId="2" borderId="36" xfId="0" applyFont="1" applyFill="1" applyBorder="1" applyAlignment="1">
      <alignment horizontal="center" wrapText="1"/>
    </xf>
    <xf numFmtId="0" fontId="26" fillId="0" borderId="26" xfId="0" applyFont="1" applyBorder="1" applyAlignment="1">
      <alignment wrapText="1"/>
    </xf>
    <xf numFmtId="0" fontId="25" fillId="2" borderId="53" xfId="0" applyFont="1" applyFill="1" applyBorder="1" applyAlignment="1">
      <alignment wrapText="1"/>
    </xf>
    <xf numFmtId="6" fontId="30" fillId="2" borderId="27" xfId="0" applyNumberFormat="1" applyFont="1" applyFill="1" applyBorder="1" applyAlignment="1">
      <alignment horizontal="left" wrapText="1"/>
    </xf>
    <xf numFmtId="6" fontId="25" fillId="2" borderId="32" xfId="0" applyNumberFormat="1" applyFont="1" applyFill="1" applyBorder="1" applyAlignment="1">
      <alignment horizontal="right" wrapText="1"/>
    </xf>
    <xf numFmtId="6" fontId="25" fillId="2" borderId="27" xfId="0" applyNumberFormat="1" applyFont="1" applyFill="1" applyBorder="1" applyAlignment="1">
      <alignment horizontal="center" wrapText="1"/>
    </xf>
    <xf numFmtId="6" fontId="25" fillId="2" borderId="32" xfId="0" applyNumberFormat="1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wrapText="1"/>
    </xf>
    <xf numFmtId="0" fontId="17" fillId="5" borderId="0" xfId="0" applyFont="1" applyFill="1" applyBorder="1" applyAlignment="1">
      <alignment horizontal="center" wrapText="1"/>
    </xf>
    <xf numFmtId="0" fontId="2" fillId="10" borderId="5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/>
    </xf>
    <xf numFmtId="0" fontId="2" fillId="10" borderId="22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</cellXfs>
  <cellStyles count="15">
    <cellStyle name="Comma" xfId="1" builtinId="3"/>
    <cellStyle name="Comma 2" xfId="7"/>
    <cellStyle name="Currency" xfId="2" builtinId="4"/>
    <cellStyle name="Currency 2" xfId="5"/>
    <cellStyle name="Currency 3" xfId="13"/>
    <cellStyle name="Good 2" xfId="11"/>
    <cellStyle name="Normal" xfId="0" builtinId="0"/>
    <cellStyle name="Normal 2" xfId="6"/>
    <cellStyle name="Normal 3" xfId="12"/>
    <cellStyle name="Normal 4" xfId="9"/>
    <cellStyle name="Normal 5" xfId="10"/>
    <cellStyle name="Normal_Sheet3" xfId="4"/>
    <cellStyle name="Percent" xfId="3" builtinId="5"/>
    <cellStyle name="Percent 2" xfId="8"/>
    <cellStyle name="Percent 3" xfId="14"/>
  </cellStyles>
  <dxfs count="8">
    <dxf>
      <fill>
        <patternFill>
          <bgColor rgb="FF00B050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ill>
        <patternFill>
          <bgColor rgb="FFFF5050"/>
        </patternFill>
      </fill>
    </dxf>
    <dxf>
      <fill>
        <patternFill>
          <bgColor rgb="FF00B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s\Freds\BUDGET\FY03-04\Service%20Reimbursements\Fleet\Cnty%2012%20Month%20Summary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s\Documents%20and%20Settings\mgardner\Local%20Settings\Temporary%20Internet%20Files\OLK24F\Sep%202001%20County%20Fleet%20Bil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m-home\mahoned\My%20Documents\Downloads\PCP%20FY12%20DCM%20IntSvc%20Chris%20Yager%20email%20dated%2010042010%20MOM%20Working%20Copy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ilanj\Documents\FY%2015%20Rate%20Model\FY15%20BASE%20RATES%20-%2012-10-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1\VOL1\USERS\deirdre\Building_Revenue\1.2%20New%20JULY%2001%20Space%20Allocations%20bill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3\dcm-home\USERS\deirdre\Building_Revenue\JULY%2001\1.2%20New%20JULY%2001%20Space%20Allocations%20billi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MonthCounty SummaryReport"/>
    </sheetNames>
    <sheetDataSet>
      <sheetData sheetId="0">
        <row r="17">
          <cell r="A17" t="str">
            <v>Dept</v>
          </cell>
          <cell r="B17" t="str">
            <v>Dept ID</v>
          </cell>
          <cell r="C17" t="str">
            <v>Program Name</v>
          </cell>
          <cell r="D17" t="str">
            <v>Bus Area</v>
          </cell>
          <cell r="E17" t="str">
            <v>SAP Code FY03</v>
          </cell>
          <cell r="F17" t="str">
            <v>Equip ID</v>
          </cell>
          <cell r="G17" t="str">
            <v>Class</v>
          </cell>
          <cell r="H17" t="str">
            <v>Miles</v>
          </cell>
          <cell r="I17" t="str">
            <v>M/Rate</v>
          </cell>
          <cell r="J17" t="str">
            <v>Base Miles</v>
          </cell>
          <cell r="K17" t="str">
            <v>Miles O/Base</v>
          </cell>
          <cell r="L17" t="str">
            <v>Maint Cost</v>
          </cell>
          <cell r="M17" t="str">
            <v>Fuel/Oil</v>
          </cell>
          <cell r="N17" t="str">
            <v>Overhead</v>
          </cell>
          <cell r="O17" t="str">
            <v>Rate/Month</v>
          </cell>
          <cell r="P17" t="str">
            <v>Annual Rate</v>
          </cell>
          <cell r="Q17" t="str">
            <v>Acc/Damage</v>
          </cell>
          <cell r="R17" t="str">
            <v>Capital</v>
          </cell>
          <cell r="S17" t="str">
            <v>Other</v>
          </cell>
          <cell r="T17" t="str">
            <v>TOTAL</v>
          </cell>
          <cell r="U17" t="str">
            <v>Mnths Used</v>
          </cell>
        </row>
        <row r="18">
          <cell r="A18" t="str">
            <v>OSCP</v>
          </cell>
          <cell r="B18" t="str">
            <v>10-1000</v>
          </cell>
          <cell r="C18" t="str">
            <v>COMMUNITY ACTION</v>
          </cell>
          <cell r="D18" t="str">
            <v>1505</v>
          </cell>
          <cell r="E18" t="str">
            <v>SCPEGAD.INTSVCS</v>
          </cell>
          <cell r="F18" t="str">
            <v>E188833</v>
          </cell>
          <cell r="G18" t="str">
            <v>1202</v>
          </cell>
          <cell r="H18">
            <v>1115</v>
          </cell>
          <cell r="I18">
            <v>0.21</v>
          </cell>
          <cell r="J18">
            <v>1260</v>
          </cell>
          <cell r="K18">
            <v>0</v>
          </cell>
          <cell r="L18">
            <v>0</v>
          </cell>
          <cell r="M18">
            <v>0</v>
          </cell>
          <cell r="N18">
            <v>456</v>
          </cell>
          <cell r="O18">
            <v>140</v>
          </cell>
          <cell r="P18">
            <v>1680</v>
          </cell>
          <cell r="Q18">
            <v>0</v>
          </cell>
          <cell r="R18">
            <v>0</v>
          </cell>
          <cell r="S18">
            <v>0</v>
          </cell>
          <cell r="T18">
            <v>3146</v>
          </cell>
          <cell r="U18">
            <v>12</v>
          </cell>
        </row>
        <row r="19">
          <cell r="A19" t="str">
            <v>OSCP</v>
          </cell>
          <cell r="B19" t="str">
            <v>10-1000</v>
          </cell>
          <cell r="C19" t="str">
            <v>COMMUNITY ACTION</v>
          </cell>
          <cell r="D19" t="str">
            <v>1505</v>
          </cell>
          <cell r="E19" t="str">
            <v>SCPEGAD.INTSVCS</v>
          </cell>
          <cell r="F19" t="str">
            <v>E198915</v>
          </cell>
          <cell r="G19" t="str">
            <v>1226</v>
          </cell>
          <cell r="H19">
            <v>3250</v>
          </cell>
          <cell r="I19">
            <v>0.27</v>
          </cell>
          <cell r="J19">
            <v>1620</v>
          </cell>
          <cell r="K19">
            <v>0</v>
          </cell>
          <cell r="L19">
            <v>0</v>
          </cell>
          <cell r="M19">
            <v>0</v>
          </cell>
          <cell r="N19">
            <v>456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1991.46</v>
          </cell>
          <cell r="U19">
            <v>12</v>
          </cell>
        </row>
        <row r="20">
          <cell r="A20" t="str">
            <v>OSCP</v>
          </cell>
          <cell r="B20" t="str">
            <v>10-1000</v>
          </cell>
          <cell r="C20" t="str">
            <v>COMMUNITY ACTION</v>
          </cell>
          <cell r="D20" t="str">
            <v>1505</v>
          </cell>
          <cell r="E20" t="str">
            <v>SCPEGAD.INTSVCS</v>
          </cell>
          <cell r="F20" t="str">
            <v>E203423</v>
          </cell>
          <cell r="G20" t="str">
            <v>1202</v>
          </cell>
          <cell r="H20">
            <v>3622</v>
          </cell>
          <cell r="I20">
            <v>0.21</v>
          </cell>
          <cell r="J20">
            <v>1260</v>
          </cell>
          <cell r="K20">
            <v>0</v>
          </cell>
          <cell r="L20">
            <v>0</v>
          </cell>
          <cell r="M20">
            <v>0</v>
          </cell>
          <cell r="N20">
            <v>456</v>
          </cell>
          <cell r="O20">
            <v>140</v>
          </cell>
          <cell r="P20">
            <v>1680</v>
          </cell>
          <cell r="Q20">
            <v>0</v>
          </cell>
          <cell r="R20">
            <v>0</v>
          </cell>
          <cell r="S20">
            <v>0</v>
          </cell>
          <cell r="T20">
            <v>3199.55</v>
          </cell>
          <cell r="U20">
            <v>12</v>
          </cell>
        </row>
        <row r="21">
          <cell r="A21" t="str">
            <v>OSCP</v>
          </cell>
          <cell r="B21" t="str">
            <v>10-1000</v>
          </cell>
          <cell r="C21" t="str">
            <v>COMMUNITY ACTION</v>
          </cell>
          <cell r="D21" t="str">
            <v>1505</v>
          </cell>
          <cell r="E21" t="str">
            <v>SCPEGAD.INTSVCS</v>
          </cell>
          <cell r="F21" t="str">
            <v>E196387</v>
          </cell>
          <cell r="G21" t="str">
            <v>1202</v>
          </cell>
          <cell r="H21">
            <v>7278</v>
          </cell>
          <cell r="I21">
            <v>0.21</v>
          </cell>
          <cell r="J21">
            <v>1260</v>
          </cell>
          <cell r="K21">
            <v>268.37999999999988</v>
          </cell>
          <cell r="L21">
            <v>0</v>
          </cell>
          <cell r="M21">
            <v>0</v>
          </cell>
          <cell r="N21">
            <v>456</v>
          </cell>
          <cell r="O21">
            <v>140</v>
          </cell>
          <cell r="P21">
            <v>1680</v>
          </cell>
          <cell r="Q21">
            <v>0</v>
          </cell>
          <cell r="R21">
            <v>0</v>
          </cell>
          <cell r="S21">
            <v>0</v>
          </cell>
          <cell r="T21">
            <v>3869.45</v>
          </cell>
          <cell r="U21">
            <v>12</v>
          </cell>
        </row>
        <row r="22">
          <cell r="A22" t="str">
            <v>OSCP</v>
          </cell>
          <cell r="B22" t="str">
            <v>10-1000</v>
          </cell>
          <cell r="C22" t="str">
            <v>COMMUNITY ACTION</v>
          </cell>
          <cell r="D22" t="str">
            <v>1505</v>
          </cell>
          <cell r="E22" t="str">
            <v>SCPEGAD.INTSVCS</v>
          </cell>
          <cell r="F22" t="str">
            <v>E185198</v>
          </cell>
          <cell r="G22" t="str">
            <v>1247</v>
          </cell>
          <cell r="H22">
            <v>9687</v>
          </cell>
          <cell r="I22">
            <v>0.24</v>
          </cell>
          <cell r="J22">
            <v>1440</v>
          </cell>
          <cell r="K22">
            <v>884.88000000000011</v>
          </cell>
          <cell r="L22">
            <v>0</v>
          </cell>
          <cell r="M22">
            <v>0</v>
          </cell>
          <cell r="N22">
            <v>456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2846.88</v>
          </cell>
          <cell r="U22">
            <v>12</v>
          </cell>
        </row>
        <row r="23">
          <cell r="A23" t="str">
            <v>DHS</v>
          </cell>
          <cell r="B23" t="str">
            <v>11-1050</v>
          </cell>
          <cell r="C23" t="str">
            <v>ASD-Mid County</v>
          </cell>
          <cell r="D23" t="str">
            <v>1505</v>
          </cell>
          <cell r="E23" t="str">
            <v>ADSDIVLTCMCXIX</v>
          </cell>
          <cell r="F23" t="str">
            <v>E208689</v>
          </cell>
          <cell r="G23" t="str">
            <v>1024</v>
          </cell>
          <cell r="H23">
            <v>2418</v>
          </cell>
          <cell r="I23">
            <v>0.15</v>
          </cell>
          <cell r="J23">
            <v>900</v>
          </cell>
          <cell r="K23">
            <v>0</v>
          </cell>
          <cell r="L23">
            <v>0</v>
          </cell>
          <cell r="M23">
            <v>0</v>
          </cell>
          <cell r="N23">
            <v>456</v>
          </cell>
          <cell r="O23">
            <v>141</v>
          </cell>
          <cell r="P23">
            <v>1692</v>
          </cell>
          <cell r="Q23">
            <v>0</v>
          </cell>
          <cell r="R23">
            <v>0</v>
          </cell>
          <cell r="S23">
            <v>0</v>
          </cell>
          <cell r="T23">
            <v>2868</v>
          </cell>
          <cell r="U23">
            <v>12</v>
          </cell>
        </row>
        <row r="24">
          <cell r="A24" t="str">
            <v>DHS</v>
          </cell>
          <cell r="B24" t="str">
            <v>11-1050</v>
          </cell>
          <cell r="C24" t="str">
            <v>ASD-Mid County</v>
          </cell>
          <cell r="D24" t="str">
            <v>1505</v>
          </cell>
          <cell r="E24" t="str">
            <v>ADSDIVLTCMCXIX</v>
          </cell>
          <cell r="F24" t="str">
            <v>E208680</v>
          </cell>
          <cell r="G24" t="str">
            <v>1020</v>
          </cell>
          <cell r="H24">
            <v>2001</v>
          </cell>
          <cell r="I24">
            <v>0.13</v>
          </cell>
          <cell r="J24">
            <v>780</v>
          </cell>
          <cell r="K24">
            <v>0</v>
          </cell>
          <cell r="L24">
            <v>0</v>
          </cell>
          <cell r="M24">
            <v>0</v>
          </cell>
          <cell r="N24">
            <v>456</v>
          </cell>
          <cell r="O24">
            <v>125</v>
          </cell>
          <cell r="P24">
            <v>1500</v>
          </cell>
          <cell r="Q24">
            <v>1293.8399999999999</v>
          </cell>
          <cell r="R24">
            <v>0</v>
          </cell>
          <cell r="S24">
            <v>0</v>
          </cell>
          <cell r="T24">
            <v>3919.84</v>
          </cell>
          <cell r="U24">
            <v>12</v>
          </cell>
        </row>
        <row r="25">
          <cell r="A25" t="str">
            <v>DHS</v>
          </cell>
          <cell r="B25" t="str">
            <v>11-1050</v>
          </cell>
          <cell r="C25" t="str">
            <v>ASD-Mid County</v>
          </cell>
          <cell r="D25" t="str">
            <v>1505</v>
          </cell>
          <cell r="E25" t="str">
            <v>ADSDIVLTCMCXIX</v>
          </cell>
          <cell r="F25" t="str">
            <v>E206789</v>
          </cell>
          <cell r="G25" t="str">
            <v>1020</v>
          </cell>
          <cell r="H25">
            <v>2212</v>
          </cell>
          <cell r="I25">
            <v>0.13</v>
          </cell>
          <cell r="J25">
            <v>780</v>
          </cell>
          <cell r="K25">
            <v>0</v>
          </cell>
          <cell r="L25">
            <v>0</v>
          </cell>
          <cell r="M25">
            <v>0</v>
          </cell>
          <cell r="N25">
            <v>456</v>
          </cell>
          <cell r="O25">
            <v>111</v>
          </cell>
          <cell r="P25">
            <v>1332</v>
          </cell>
          <cell r="Q25">
            <v>0</v>
          </cell>
          <cell r="R25">
            <v>0</v>
          </cell>
          <cell r="S25">
            <v>0</v>
          </cell>
          <cell r="T25">
            <v>2458</v>
          </cell>
          <cell r="U25">
            <v>12</v>
          </cell>
        </row>
        <row r="26">
          <cell r="A26" t="str">
            <v>DHS</v>
          </cell>
          <cell r="B26" t="str">
            <v>11-1050</v>
          </cell>
          <cell r="C26" t="str">
            <v>ASD-Mid County</v>
          </cell>
          <cell r="D26" t="str">
            <v>1505</v>
          </cell>
          <cell r="E26" t="str">
            <v>ADSDIVLTCMCXIX</v>
          </cell>
          <cell r="F26" t="str">
            <v>E208679</v>
          </cell>
          <cell r="G26" t="str">
            <v>1020</v>
          </cell>
          <cell r="H26">
            <v>2217</v>
          </cell>
          <cell r="I26">
            <v>0.13</v>
          </cell>
          <cell r="J26">
            <v>780</v>
          </cell>
          <cell r="K26">
            <v>0</v>
          </cell>
          <cell r="L26">
            <v>0</v>
          </cell>
          <cell r="M26">
            <v>0</v>
          </cell>
          <cell r="N26">
            <v>456</v>
          </cell>
          <cell r="O26">
            <v>125</v>
          </cell>
          <cell r="P26">
            <v>1500</v>
          </cell>
          <cell r="Q26">
            <v>0</v>
          </cell>
          <cell r="R26">
            <v>0</v>
          </cell>
          <cell r="S26">
            <v>0</v>
          </cell>
          <cell r="T26">
            <v>2626</v>
          </cell>
          <cell r="U26">
            <v>12</v>
          </cell>
        </row>
        <row r="27">
          <cell r="A27" t="str">
            <v>DHS</v>
          </cell>
          <cell r="B27" t="str">
            <v>11-1050</v>
          </cell>
          <cell r="C27" t="str">
            <v>ASD-Mid County</v>
          </cell>
          <cell r="D27" t="str">
            <v>1505</v>
          </cell>
          <cell r="E27" t="str">
            <v>ADSDIVLTCMCXIX</v>
          </cell>
          <cell r="F27" t="str">
            <v>E206787</v>
          </cell>
          <cell r="G27" t="str">
            <v>1020</v>
          </cell>
          <cell r="H27">
            <v>3333</v>
          </cell>
          <cell r="I27">
            <v>0.13</v>
          </cell>
          <cell r="J27">
            <v>780</v>
          </cell>
          <cell r="K27">
            <v>0</v>
          </cell>
          <cell r="L27">
            <v>0</v>
          </cell>
          <cell r="M27">
            <v>0</v>
          </cell>
          <cell r="N27">
            <v>456</v>
          </cell>
          <cell r="O27">
            <v>111</v>
          </cell>
          <cell r="P27">
            <v>1332</v>
          </cell>
          <cell r="Q27">
            <v>0</v>
          </cell>
          <cell r="R27">
            <v>0</v>
          </cell>
          <cell r="S27">
            <v>0</v>
          </cell>
          <cell r="T27">
            <v>2483.35</v>
          </cell>
          <cell r="U27">
            <v>12</v>
          </cell>
        </row>
        <row r="28">
          <cell r="A28" t="str">
            <v>DHS</v>
          </cell>
          <cell r="B28" t="str">
            <v>11-1100</v>
          </cell>
          <cell r="C28" t="str">
            <v>ASD-Nursing</v>
          </cell>
          <cell r="D28" t="str">
            <v>1505</v>
          </cell>
          <cell r="E28" t="str">
            <v>ADSDIVLTCNFXIX</v>
          </cell>
          <cell r="F28" t="str">
            <v>E201007</v>
          </cell>
          <cell r="G28" t="str">
            <v>1024</v>
          </cell>
          <cell r="H28">
            <v>3306</v>
          </cell>
          <cell r="I28">
            <v>0.15</v>
          </cell>
          <cell r="J28">
            <v>900</v>
          </cell>
          <cell r="K28">
            <v>0</v>
          </cell>
          <cell r="L28">
            <v>0</v>
          </cell>
          <cell r="M28">
            <v>0</v>
          </cell>
          <cell r="N28">
            <v>456</v>
          </cell>
          <cell r="O28">
            <v>155</v>
          </cell>
          <cell r="P28">
            <v>1860</v>
          </cell>
          <cell r="Q28">
            <v>0</v>
          </cell>
          <cell r="R28">
            <v>0</v>
          </cell>
          <cell r="S28">
            <v>0</v>
          </cell>
          <cell r="T28">
            <v>3019.2</v>
          </cell>
          <cell r="U28">
            <v>12</v>
          </cell>
        </row>
        <row r="29">
          <cell r="A29" t="str">
            <v>DHS</v>
          </cell>
          <cell r="B29" t="str">
            <v>11-1200</v>
          </cell>
          <cell r="C29" t="str">
            <v>ASD-West</v>
          </cell>
          <cell r="D29" t="str">
            <v>1505</v>
          </cell>
          <cell r="E29" t="str">
            <v>ADSDIVLTCWDXIX</v>
          </cell>
          <cell r="F29" t="str">
            <v>E201008</v>
          </cell>
          <cell r="G29" t="str">
            <v>1024</v>
          </cell>
          <cell r="H29">
            <v>2241</v>
          </cell>
          <cell r="I29">
            <v>0.15</v>
          </cell>
          <cell r="J29">
            <v>900</v>
          </cell>
          <cell r="K29">
            <v>0</v>
          </cell>
          <cell r="L29">
            <v>0</v>
          </cell>
          <cell r="M29">
            <v>0</v>
          </cell>
          <cell r="N29">
            <v>456</v>
          </cell>
          <cell r="O29">
            <v>155</v>
          </cell>
          <cell r="P29">
            <v>1860</v>
          </cell>
          <cell r="Q29">
            <v>0</v>
          </cell>
          <cell r="R29">
            <v>0</v>
          </cell>
          <cell r="S29">
            <v>0</v>
          </cell>
          <cell r="T29">
            <v>3006</v>
          </cell>
          <cell r="U29">
            <v>12</v>
          </cell>
        </row>
        <row r="30">
          <cell r="A30" t="str">
            <v>DHS</v>
          </cell>
          <cell r="B30" t="str">
            <v>11-1200</v>
          </cell>
          <cell r="C30" t="str">
            <v>ASD-West</v>
          </cell>
          <cell r="D30" t="str">
            <v>1505</v>
          </cell>
          <cell r="E30" t="str">
            <v>ADSDIVLTCWDXIX</v>
          </cell>
          <cell r="F30" t="str">
            <v>E187748</v>
          </cell>
          <cell r="G30" t="str">
            <v>1024</v>
          </cell>
          <cell r="H30">
            <v>2692</v>
          </cell>
          <cell r="I30">
            <v>0.15</v>
          </cell>
          <cell r="J30">
            <v>900</v>
          </cell>
          <cell r="K30">
            <v>0</v>
          </cell>
          <cell r="L30">
            <v>0</v>
          </cell>
          <cell r="M30">
            <v>0</v>
          </cell>
          <cell r="N30">
            <v>456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1184.4000000000001</v>
          </cell>
          <cell r="U30">
            <v>12</v>
          </cell>
        </row>
        <row r="31">
          <cell r="A31" t="str">
            <v>DHS</v>
          </cell>
          <cell r="B31" t="str">
            <v>11-1300</v>
          </cell>
          <cell r="C31" t="str">
            <v>ASD-Gresham</v>
          </cell>
          <cell r="D31" t="str">
            <v>1505</v>
          </cell>
          <cell r="E31" t="str">
            <v>ADSDIVLTCEDXIX</v>
          </cell>
          <cell r="F31" t="str">
            <v>E208675</v>
          </cell>
          <cell r="G31" t="str">
            <v>1020</v>
          </cell>
          <cell r="H31">
            <v>1398</v>
          </cell>
          <cell r="I31">
            <v>0.13</v>
          </cell>
          <cell r="J31">
            <v>780</v>
          </cell>
          <cell r="K31">
            <v>0</v>
          </cell>
          <cell r="L31">
            <v>0</v>
          </cell>
          <cell r="M31">
            <v>0</v>
          </cell>
          <cell r="N31">
            <v>456</v>
          </cell>
          <cell r="O31">
            <v>125</v>
          </cell>
          <cell r="P31">
            <v>1500</v>
          </cell>
          <cell r="Q31">
            <v>0</v>
          </cell>
          <cell r="R31">
            <v>0</v>
          </cell>
          <cell r="S31">
            <v>0</v>
          </cell>
          <cell r="T31">
            <v>2626</v>
          </cell>
          <cell r="U31">
            <v>12</v>
          </cell>
        </row>
        <row r="32">
          <cell r="A32" t="str">
            <v>DHS</v>
          </cell>
          <cell r="B32" t="str">
            <v>11-1300</v>
          </cell>
          <cell r="C32" t="str">
            <v>ASD-Gresham</v>
          </cell>
          <cell r="D32" t="str">
            <v>1505</v>
          </cell>
          <cell r="E32" t="str">
            <v>ADSDIVLTCEDXIX</v>
          </cell>
          <cell r="F32" t="str">
            <v>E208677</v>
          </cell>
          <cell r="G32" t="str">
            <v>1020</v>
          </cell>
          <cell r="H32">
            <v>1621</v>
          </cell>
          <cell r="I32">
            <v>0.13</v>
          </cell>
          <cell r="J32">
            <v>780</v>
          </cell>
          <cell r="K32">
            <v>0</v>
          </cell>
          <cell r="L32">
            <v>0</v>
          </cell>
          <cell r="M32">
            <v>0</v>
          </cell>
          <cell r="N32">
            <v>456</v>
          </cell>
          <cell r="O32">
            <v>125</v>
          </cell>
          <cell r="P32">
            <v>1500</v>
          </cell>
          <cell r="Q32">
            <v>389.02</v>
          </cell>
          <cell r="R32">
            <v>0</v>
          </cell>
          <cell r="S32">
            <v>0</v>
          </cell>
          <cell r="T32">
            <v>3015.02</v>
          </cell>
          <cell r="U32">
            <v>12</v>
          </cell>
        </row>
        <row r="33">
          <cell r="A33" t="str">
            <v>DHS</v>
          </cell>
          <cell r="B33" t="str">
            <v>11-1300</v>
          </cell>
          <cell r="C33" t="str">
            <v>ASD-Gresham</v>
          </cell>
          <cell r="D33" t="str">
            <v>1505</v>
          </cell>
          <cell r="E33" t="str">
            <v>ADSDIVLTCEDXIX</v>
          </cell>
          <cell r="F33" t="str">
            <v>E206790</v>
          </cell>
          <cell r="G33" t="str">
            <v>1020</v>
          </cell>
          <cell r="H33">
            <v>1627</v>
          </cell>
          <cell r="I33">
            <v>0.13</v>
          </cell>
          <cell r="J33">
            <v>780</v>
          </cell>
          <cell r="K33">
            <v>0</v>
          </cell>
          <cell r="L33">
            <v>0</v>
          </cell>
          <cell r="M33">
            <v>0</v>
          </cell>
          <cell r="N33">
            <v>456</v>
          </cell>
          <cell r="O33">
            <v>111</v>
          </cell>
          <cell r="P33">
            <v>1332</v>
          </cell>
          <cell r="Q33">
            <v>0</v>
          </cell>
          <cell r="R33">
            <v>0</v>
          </cell>
          <cell r="S33">
            <v>0</v>
          </cell>
          <cell r="T33">
            <v>2458</v>
          </cell>
          <cell r="U33">
            <v>12</v>
          </cell>
        </row>
        <row r="34">
          <cell r="A34" t="str">
            <v>DHS</v>
          </cell>
          <cell r="B34" t="str">
            <v>11-1300</v>
          </cell>
          <cell r="C34" t="str">
            <v>ASD-Gresham</v>
          </cell>
          <cell r="D34" t="str">
            <v>1505</v>
          </cell>
          <cell r="E34" t="str">
            <v>ADSDIVLTCEDXIX</v>
          </cell>
          <cell r="F34" t="str">
            <v>E161981</v>
          </cell>
          <cell r="G34" t="str">
            <v>1024</v>
          </cell>
          <cell r="H34">
            <v>2224</v>
          </cell>
          <cell r="I34">
            <v>0.15</v>
          </cell>
          <cell r="J34">
            <v>900</v>
          </cell>
          <cell r="K34">
            <v>0</v>
          </cell>
          <cell r="L34">
            <v>0</v>
          </cell>
          <cell r="M34">
            <v>0</v>
          </cell>
          <cell r="N34">
            <v>456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1063</v>
          </cell>
          <cell r="U34">
            <v>12</v>
          </cell>
        </row>
        <row r="35">
          <cell r="A35" t="str">
            <v>DHS</v>
          </cell>
          <cell r="B35" t="str">
            <v>11-1300</v>
          </cell>
          <cell r="C35" t="str">
            <v>ASD-Gresham</v>
          </cell>
          <cell r="D35" t="str">
            <v>1505</v>
          </cell>
          <cell r="E35" t="str">
            <v>ADSDIVLTCEDXIX</v>
          </cell>
          <cell r="F35" t="str">
            <v>E206788</v>
          </cell>
          <cell r="G35" t="str">
            <v>1020</v>
          </cell>
          <cell r="H35">
            <v>1786</v>
          </cell>
          <cell r="I35">
            <v>0.13</v>
          </cell>
          <cell r="J35">
            <v>780</v>
          </cell>
          <cell r="K35">
            <v>0</v>
          </cell>
          <cell r="L35">
            <v>0</v>
          </cell>
          <cell r="M35">
            <v>0</v>
          </cell>
          <cell r="N35">
            <v>456</v>
          </cell>
          <cell r="O35">
            <v>111</v>
          </cell>
          <cell r="P35">
            <v>1332</v>
          </cell>
          <cell r="Q35">
            <v>0</v>
          </cell>
          <cell r="R35">
            <v>0</v>
          </cell>
          <cell r="S35">
            <v>0</v>
          </cell>
          <cell r="T35">
            <v>2255</v>
          </cell>
          <cell r="U35">
            <v>12</v>
          </cell>
        </row>
        <row r="36">
          <cell r="A36" t="str">
            <v>DHS</v>
          </cell>
          <cell r="B36" t="str">
            <v>11-1300</v>
          </cell>
          <cell r="C36" t="str">
            <v>ASD-Gresham</v>
          </cell>
          <cell r="D36" t="str">
            <v>1505</v>
          </cell>
          <cell r="E36" t="str">
            <v>ADSDIVLTCEDXIX</v>
          </cell>
          <cell r="F36" t="str">
            <v>E208676</v>
          </cell>
          <cell r="G36" t="str">
            <v>1020</v>
          </cell>
          <cell r="H36">
            <v>2013</v>
          </cell>
          <cell r="I36">
            <v>0.13</v>
          </cell>
          <cell r="J36">
            <v>780</v>
          </cell>
          <cell r="K36">
            <v>0</v>
          </cell>
          <cell r="L36">
            <v>0</v>
          </cell>
          <cell r="M36">
            <v>0</v>
          </cell>
          <cell r="N36">
            <v>456</v>
          </cell>
          <cell r="O36">
            <v>125</v>
          </cell>
          <cell r="P36">
            <v>1500</v>
          </cell>
          <cell r="Q36">
            <v>151.36000000000001</v>
          </cell>
          <cell r="R36">
            <v>0</v>
          </cell>
          <cell r="S36">
            <v>0</v>
          </cell>
          <cell r="T36">
            <v>2777.36</v>
          </cell>
          <cell r="U36">
            <v>12</v>
          </cell>
        </row>
        <row r="37">
          <cell r="A37" t="str">
            <v>DHS</v>
          </cell>
          <cell r="B37" t="str">
            <v>11-1400</v>
          </cell>
          <cell r="C37" t="str">
            <v>ASD-NE</v>
          </cell>
          <cell r="D37" t="str">
            <v>1505</v>
          </cell>
          <cell r="E37" t="str">
            <v>ADSDIVLTCNNEDXIX</v>
          </cell>
          <cell r="F37" t="str">
            <v>E161963</v>
          </cell>
          <cell r="G37" t="str">
            <v>1020</v>
          </cell>
          <cell r="H37">
            <v>1583</v>
          </cell>
          <cell r="I37">
            <v>0.13</v>
          </cell>
          <cell r="J37">
            <v>780</v>
          </cell>
          <cell r="K37">
            <v>0</v>
          </cell>
          <cell r="L37">
            <v>0</v>
          </cell>
          <cell r="M37">
            <v>0</v>
          </cell>
          <cell r="N37">
            <v>456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886</v>
          </cell>
          <cell r="U37">
            <v>12</v>
          </cell>
        </row>
        <row r="38">
          <cell r="A38" t="str">
            <v>DHS</v>
          </cell>
          <cell r="B38" t="str">
            <v>11-1400</v>
          </cell>
          <cell r="C38" t="str">
            <v>ASD-NE</v>
          </cell>
          <cell r="D38" t="str">
            <v>1505</v>
          </cell>
          <cell r="E38" t="str">
            <v>ADSDIVLTCNNEDXIX</v>
          </cell>
          <cell r="F38" t="str">
            <v>E187747</v>
          </cell>
          <cell r="G38" t="str">
            <v>1024</v>
          </cell>
          <cell r="H38">
            <v>2618</v>
          </cell>
          <cell r="I38">
            <v>0.15</v>
          </cell>
          <cell r="J38">
            <v>900</v>
          </cell>
          <cell r="K38">
            <v>0</v>
          </cell>
          <cell r="L38">
            <v>0</v>
          </cell>
          <cell r="M38">
            <v>0</v>
          </cell>
          <cell r="N38">
            <v>456</v>
          </cell>
          <cell r="O38">
            <v>0</v>
          </cell>
          <cell r="P38">
            <v>0</v>
          </cell>
          <cell r="Q38">
            <v>224</v>
          </cell>
          <cell r="R38">
            <v>0</v>
          </cell>
          <cell r="S38">
            <v>0</v>
          </cell>
          <cell r="T38">
            <v>1412</v>
          </cell>
          <cell r="U38">
            <v>12</v>
          </cell>
        </row>
        <row r="39">
          <cell r="A39" t="str">
            <v>DHS</v>
          </cell>
          <cell r="B39" t="str">
            <v>11-1400</v>
          </cell>
          <cell r="C39" t="str">
            <v>ASD-NE</v>
          </cell>
          <cell r="D39" t="str">
            <v>1505</v>
          </cell>
          <cell r="E39" t="str">
            <v>ADSDIVLTCNNEDXIX</v>
          </cell>
          <cell r="F39" t="str">
            <v>E198929</v>
          </cell>
          <cell r="G39" t="str">
            <v>1020</v>
          </cell>
          <cell r="H39">
            <v>2655</v>
          </cell>
          <cell r="I39">
            <v>0.13</v>
          </cell>
          <cell r="J39">
            <v>780</v>
          </cell>
          <cell r="K39">
            <v>0</v>
          </cell>
          <cell r="L39">
            <v>0</v>
          </cell>
          <cell r="M39">
            <v>0</v>
          </cell>
          <cell r="N39">
            <v>456</v>
          </cell>
          <cell r="O39">
            <v>111</v>
          </cell>
          <cell r="P39">
            <v>1332</v>
          </cell>
          <cell r="Q39">
            <v>150.4</v>
          </cell>
          <cell r="R39">
            <v>0</v>
          </cell>
          <cell r="S39">
            <v>0</v>
          </cell>
          <cell r="T39">
            <v>2620.23</v>
          </cell>
          <cell r="U39">
            <v>12</v>
          </cell>
        </row>
        <row r="40">
          <cell r="A40" t="str">
            <v>DHS</v>
          </cell>
          <cell r="B40" t="str">
            <v>11-1400</v>
          </cell>
          <cell r="C40" t="str">
            <v>ASD-NE</v>
          </cell>
          <cell r="D40" t="str">
            <v>1505</v>
          </cell>
          <cell r="E40" t="str">
            <v>ADSDIVLTCNNEDXIX</v>
          </cell>
          <cell r="F40" t="str">
            <v>E206791</v>
          </cell>
          <cell r="G40" t="str">
            <v>1020</v>
          </cell>
          <cell r="H40">
            <v>2890</v>
          </cell>
          <cell r="I40">
            <v>0.13</v>
          </cell>
          <cell r="J40">
            <v>780</v>
          </cell>
          <cell r="K40">
            <v>0</v>
          </cell>
          <cell r="L40">
            <v>0</v>
          </cell>
          <cell r="M40">
            <v>0</v>
          </cell>
          <cell r="N40">
            <v>456</v>
          </cell>
          <cell r="O40">
            <v>111</v>
          </cell>
          <cell r="P40">
            <v>1332</v>
          </cell>
          <cell r="Q40">
            <v>214</v>
          </cell>
          <cell r="R40">
            <v>0</v>
          </cell>
          <cell r="S40">
            <v>25</v>
          </cell>
          <cell r="T40">
            <v>2706.36</v>
          </cell>
          <cell r="U40">
            <v>12</v>
          </cell>
        </row>
        <row r="41">
          <cell r="A41" t="str">
            <v>DHS</v>
          </cell>
          <cell r="B41" t="str">
            <v>11-1400</v>
          </cell>
          <cell r="C41" t="str">
            <v>ASD-NE</v>
          </cell>
          <cell r="D41" t="str">
            <v>1505</v>
          </cell>
          <cell r="E41" t="str">
            <v>ADSDIVLTCNNEDXIX</v>
          </cell>
          <cell r="F41" t="str">
            <v>E206793</v>
          </cell>
          <cell r="G41" t="str">
            <v>1020</v>
          </cell>
          <cell r="H41">
            <v>3043</v>
          </cell>
          <cell r="I41">
            <v>0.13</v>
          </cell>
          <cell r="J41">
            <v>780</v>
          </cell>
          <cell r="K41">
            <v>0</v>
          </cell>
          <cell r="L41">
            <v>0</v>
          </cell>
          <cell r="M41">
            <v>0</v>
          </cell>
          <cell r="N41">
            <v>456</v>
          </cell>
          <cell r="O41">
            <v>111</v>
          </cell>
          <cell r="P41">
            <v>1332</v>
          </cell>
          <cell r="Q41">
            <v>0</v>
          </cell>
          <cell r="R41">
            <v>0</v>
          </cell>
          <cell r="S41">
            <v>0</v>
          </cell>
          <cell r="T41">
            <v>2470.2199999999998</v>
          </cell>
          <cell r="U41">
            <v>12</v>
          </cell>
        </row>
        <row r="42">
          <cell r="A42" t="str">
            <v>DHS</v>
          </cell>
          <cell r="B42" t="str">
            <v>11-1400</v>
          </cell>
          <cell r="C42" t="str">
            <v>ASD-NE</v>
          </cell>
          <cell r="D42" t="str">
            <v>1505</v>
          </cell>
          <cell r="E42" t="str">
            <v>ADSDIVLTCNNEDXIX</v>
          </cell>
          <cell r="F42" t="str">
            <v>E206792</v>
          </cell>
          <cell r="G42" t="str">
            <v>1020</v>
          </cell>
          <cell r="H42">
            <v>3322</v>
          </cell>
          <cell r="I42">
            <v>0.13</v>
          </cell>
          <cell r="J42">
            <v>780</v>
          </cell>
          <cell r="K42">
            <v>0</v>
          </cell>
          <cell r="L42">
            <v>0</v>
          </cell>
          <cell r="M42">
            <v>0</v>
          </cell>
          <cell r="N42">
            <v>456</v>
          </cell>
          <cell r="O42">
            <v>111</v>
          </cell>
          <cell r="P42">
            <v>1332</v>
          </cell>
          <cell r="Q42">
            <v>134.5</v>
          </cell>
          <cell r="R42">
            <v>0</v>
          </cell>
          <cell r="S42">
            <v>0</v>
          </cell>
          <cell r="T42">
            <v>2599.91</v>
          </cell>
          <cell r="U42">
            <v>12</v>
          </cell>
        </row>
        <row r="43">
          <cell r="A43" t="str">
            <v>DHS</v>
          </cell>
          <cell r="B43" t="str">
            <v>11-1400</v>
          </cell>
          <cell r="C43" t="str">
            <v>ASD-NE</v>
          </cell>
          <cell r="D43" t="str">
            <v>1505</v>
          </cell>
          <cell r="E43" t="str">
            <v>ADSDIVLTCNNEDXIX</v>
          </cell>
          <cell r="F43" t="str">
            <v>E208690</v>
          </cell>
          <cell r="G43" t="str">
            <v>1024</v>
          </cell>
          <cell r="H43">
            <v>5476</v>
          </cell>
          <cell r="I43">
            <v>0.15</v>
          </cell>
          <cell r="J43">
            <v>900</v>
          </cell>
          <cell r="K43">
            <v>0</v>
          </cell>
          <cell r="L43">
            <v>0</v>
          </cell>
          <cell r="M43">
            <v>0</v>
          </cell>
          <cell r="N43">
            <v>456</v>
          </cell>
          <cell r="O43">
            <v>141</v>
          </cell>
          <cell r="P43">
            <v>1692</v>
          </cell>
          <cell r="Q43">
            <v>0</v>
          </cell>
          <cell r="R43">
            <v>0</v>
          </cell>
          <cell r="S43">
            <v>0</v>
          </cell>
          <cell r="T43">
            <v>2840.05</v>
          </cell>
          <cell r="U43">
            <v>12</v>
          </cell>
        </row>
        <row r="44">
          <cell r="A44" t="str">
            <v>DHS</v>
          </cell>
          <cell r="B44" t="str">
            <v>11-1500</v>
          </cell>
          <cell r="C44" t="str">
            <v>ASD-SE</v>
          </cell>
          <cell r="D44" t="str">
            <v>1505</v>
          </cell>
          <cell r="E44" t="str">
            <v>ADSDIVLTCSEDXIX</v>
          </cell>
          <cell r="F44" t="str">
            <v>E187745</v>
          </cell>
          <cell r="G44" t="str">
            <v>1024</v>
          </cell>
          <cell r="H44">
            <v>1915</v>
          </cell>
          <cell r="I44">
            <v>0.15</v>
          </cell>
          <cell r="J44">
            <v>900</v>
          </cell>
          <cell r="K44">
            <v>0</v>
          </cell>
          <cell r="L44">
            <v>0</v>
          </cell>
          <cell r="M44">
            <v>0</v>
          </cell>
          <cell r="N44">
            <v>456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1209.45</v>
          </cell>
          <cell r="U44">
            <v>12</v>
          </cell>
        </row>
        <row r="45">
          <cell r="A45" t="str">
            <v>DHS</v>
          </cell>
          <cell r="B45" t="str">
            <v>11-1500</v>
          </cell>
          <cell r="C45" t="str">
            <v>ASD-SE</v>
          </cell>
          <cell r="D45" t="str">
            <v>1505</v>
          </cell>
          <cell r="E45" t="str">
            <v>ADSDIVLTCSEDXIX</v>
          </cell>
          <cell r="F45" t="str">
            <v>E209698</v>
          </cell>
          <cell r="G45" t="str">
            <v>1020</v>
          </cell>
          <cell r="H45">
            <v>1931</v>
          </cell>
          <cell r="I45">
            <v>0.13</v>
          </cell>
          <cell r="J45">
            <v>780</v>
          </cell>
          <cell r="K45">
            <v>0</v>
          </cell>
          <cell r="L45">
            <v>0</v>
          </cell>
          <cell r="M45">
            <v>0</v>
          </cell>
          <cell r="N45">
            <v>456</v>
          </cell>
          <cell r="O45">
            <v>111</v>
          </cell>
          <cell r="P45">
            <v>1332</v>
          </cell>
          <cell r="Q45">
            <v>0</v>
          </cell>
          <cell r="R45">
            <v>0</v>
          </cell>
          <cell r="S45">
            <v>0</v>
          </cell>
          <cell r="T45">
            <v>2477.63</v>
          </cell>
          <cell r="U45">
            <v>12</v>
          </cell>
        </row>
        <row r="46">
          <cell r="A46" t="str">
            <v>DHS</v>
          </cell>
          <cell r="B46" t="str">
            <v>11-1500</v>
          </cell>
          <cell r="C46" t="str">
            <v>ASD-SE</v>
          </cell>
          <cell r="D46" t="str">
            <v>1505</v>
          </cell>
          <cell r="E46" t="str">
            <v>ADSDIVLTCSEDXIX</v>
          </cell>
          <cell r="F46" t="str">
            <v>E200965</v>
          </cell>
          <cell r="G46" t="str">
            <v>1024</v>
          </cell>
          <cell r="H46">
            <v>3504</v>
          </cell>
          <cell r="I46">
            <v>0.15</v>
          </cell>
          <cell r="J46">
            <v>900</v>
          </cell>
          <cell r="K46">
            <v>0</v>
          </cell>
          <cell r="L46">
            <v>0</v>
          </cell>
          <cell r="M46">
            <v>0</v>
          </cell>
          <cell r="N46">
            <v>456</v>
          </cell>
          <cell r="O46">
            <v>141</v>
          </cell>
          <cell r="P46">
            <v>1692</v>
          </cell>
          <cell r="Q46">
            <v>0</v>
          </cell>
          <cell r="R46">
            <v>0</v>
          </cell>
          <cell r="S46">
            <v>0</v>
          </cell>
          <cell r="T46">
            <v>2945.55</v>
          </cell>
          <cell r="U46">
            <v>12</v>
          </cell>
        </row>
        <row r="47">
          <cell r="A47" t="str">
            <v>DHS</v>
          </cell>
          <cell r="B47" t="str">
            <v>11-1600</v>
          </cell>
          <cell r="C47" t="str">
            <v>PUBLIC GUARDIAN</v>
          </cell>
          <cell r="D47" t="str">
            <v>1505</v>
          </cell>
          <cell r="E47" t="str">
            <v>ADSDIVPGXIX</v>
          </cell>
          <cell r="F47" t="str">
            <v>E198930</v>
          </cell>
          <cell r="G47" t="str">
            <v>1020</v>
          </cell>
          <cell r="H47">
            <v>9341</v>
          </cell>
          <cell r="I47">
            <v>0.13</v>
          </cell>
          <cell r="J47">
            <v>780</v>
          </cell>
          <cell r="K47">
            <v>434.33000000000015</v>
          </cell>
          <cell r="L47">
            <v>0</v>
          </cell>
          <cell r="M47">
            <v>0</v>
          </cell>
          <cell r="N47">
            <v>456</v>
          </cell>
          <cell r="O47">
            <v>111</v>
          </cell>
          <cell r="P47">
            <v>1332</v>
          </cell>
          <cell r="Q47">
            <v>0</v>
          </cell>
          <cell r="R47">
            <v>0</v>
          </cell>
          <cell r="S47">
            <v>0</v>
          </cell>
          <cell r="T47">
            <v>3087.33</v>
          </cell>
          <cell r="U47">
            <v>12</v>
          </cell>
        </row>
        <row r="48">
          <cell r="A48" t="str">
            <v>DHS</v>
          </cell>
          <cell r="B48" t="str">
            <v>11-2000</v>
          </cell>
          <cell r="C48" t="str">
            <v>DSO-East</v>
          </cell>
          <cell r="D48" t="str">
            <v>1505</v>
          </cell>
          <cell r="F48" t="str">
            <v>E208678</v>
          </cell>
          <cell r="G48" t="str">
            <v>1020</v>
          </cell>
          <cell r="H48">
            <v>433</v>
          </cell>
          <cell r="I48">
            <v>0.13</v>
          </cell>
          <cell r="L48">
            <v>0</v>
          </cell>
          <cell r="M48">
            <v>0</v>
          </cell>
          <cell r="N48">
            <v>38</v>
          </cell>
          <cell r="O48">
            <v>130</v>
          </cell>
          <cell r="Q48">
            <v>0</v>
          </cell>
          <cell r="R48">
            <v>0</v>
          </cell>
          <cell r="S48">
            <v>0</v>
          </cell>
          <cell r="T48">
            <v>434</v>
          </cell>
          <cell r="U48">
            <v>2</v>
          </cell>
        </row>
        <row r="49">
          <cell r="A49" t="str">
            <v>DHS</v>
          </cell>
          <cell r="B49" t="str">
            <v>11-2100</v>
          </cell>
          <cell r="C49" t="str">
            <v>DSO-West</v>
          </cell>
          <cell r="D49" t="str">
            <v>1505</v>
          </cell>
          <cell r="E49" t="str">
            <v>ADSDIVLTCWDXIX</v>
          </cell>
          <cell r="F49" t="str">
            <v>E208687</v>
          </cell>
          <cell r="G49" t="str">
            <v>1024</v>
          </cell>
          <cell r="H49">
            <v>1955</v>
          </cell>
          <cell r="I49">
            <v>0.15</v>
          </cell>
          <cell r="J49">
            <v>900</v>
          </cell>
          <cell r="K49">
            <v>0</v>
          </cell>
          <cell r="L49">
            <v>0</v>
          </cell>
          <cell r="M49">
            <v>0</v>
          </cell>
          <cell r="N49">
            <v>456</v>
          </cell>
          <cell r="O49">
            <v>141</v>
          </cell>
          <cell r="P49">
            <v>1692</v>
          </cell>
          <cell r="Q49">
            <v>0</v>
          </cell>
          <cell r="R49">
            <v>0</v>
          </cell>
          <cell r="S49">
            <v>0</v>
          </cell>
          <cell r="T49">
            <v>2868</v>
          </cell>
          <cell r="U49">
            <v>12</v>
          </cell>
        </row>
        <row r="50">
          <cell r="A50" t="str">
            <v>DHS</v>
          </cell>
          <cell r="B50" t="str">
            <v>11-2100</v>
          </cell>
          <cell r="C50" t="str">
            <v>DSO-West</v>
          </cell>
          <cell r="D50" t="str">
            <v>1505</v>
          </cell>
          <cell r="E50" t="str">
            <v>ADSDIVLTCWDXIX</v>
          </cell>
          <cell r="F50" t="str">
            <v>E208681</v>
          </cell>
          <cell r="G50" t="str">
            <v>1020</v>
          </cell>
          <cell r="H50">
            <v>2055</v>
          </cell>
          <cell r="I50">
            <v>0.13</v>
          </cell>
          <cell r="J50">
            <v>780</v>
          </cell>
          <cell r="K50">
            <v>0</v>
          </cell>
          <cell r="L50">
            <v>0</v>
          </cell>
          <cell r="M50">
            <v>0</v>
          </cell>
          <cell r="N50">
            <v>456</v>
          </cell>
          <cell r="O50">
            <v>125</v>
          </cell>
          <cell r="P50">
            <v>1500</v>
          </cell>
          <cell r="Q50">
            <v>0</v>
          </cell>
          <cell r="R50">
            <v>0</v>
          </cell>
          <cell r="S50">
            <v>0</v>
          </cell>
          <cell r="T50">
            <v>2626</v>
          </cell>
          <cell r="U50">
            <v>12</v>
          </cell>
        </row>
        <row r="51">
          <cell r="A51" t="str">
            <v>DHS</v>
          </cell>
          <cell r="B51" t="str">
            <v>11-2200</v>
          </cell>
          <cell r="C51" t="str">
            <v>DSO-North</v>
          </cell>
          <cell r="D51" t="str">
            <v>1505</v>
          </cell>
          <cell r="E51" t="str">
            <v>ADSDIVLTCNNEDXIX</v>
          </cell>
          <cell r="F51" t="str">
            <v>E208682</v>
          </cell>
          <cell r="G51" t="str">
            <v>1020</v>
          </cell>
          <cell r="H51">
            <v>471</v>
          </cell>
          <cell r="I51">
            <v>0.13</v>
          </cell>
          <cell r="L51">
            <v>0</v>
          </cell>
          <cell r="M51">
            <v>0</v>
          </cell>
          <cell r="N51">
            <v>38</v>
          </cell>
          <cell r="O51">
            <v>130</v>
          </cell>
          <cell r="Q51">
            <v>0</v>
          </cell>
          <cell r="R51">
            <v>0</v>
          </cell>
          <cell r="S51">
            <v>0</v>
          </cell>
          <cell r="T51">
            <v>434</v>
          </cell>
          <cell r="U51">
            <v>2</v>
          </cell>
        </row>
        <row r="52">
          <cell r="A52" t="str">
            <v>DHS</v>
          </cell>
          <cell r="B52" t="str">
            <v>11-2200</v>
          </cell>
          <cell r="C52" t="str">
            <v>DSO-North</v>
          </cell>
          <cell r="D52" t="str">
            <v>1505</v>
          </cell>
          <cell r="E52" t="str">
            <v>ADSDIVLTCNNEDXIX</v>
          </cell>
          <cell r="F52" t="str">
            <v>E209666</v>
          </cell>
          <cell r="G52" t="str">
            <v>1020</v>
          </cell>
          <cell r="H52">
            <v>2094</v>
          </cell>
          <cell r="I52">
            <v>0.13</v>
          </cell>
          <cell r="J52">
            <v>780</v>
          </cell>
          <cell r="K52">
            <v>0</v>
          </cell>
          <cell r="L52">
            <v>0</v>
          </cell>
          <cell r="M52">
            <v>0</v>
          </cell>
          <cell r="N52">
            <v>456</v>
          </cell>
          <cell r="O52">
            <v>125</v>
          </cell>
          <cell r="P52">
            <v>1500</v>
          </cell>
          <cell r="Q52">
            <v>0</v>
          </cell>
          <cell r="R52">
            <v>0</v>
          </cell>
          <cell r="S52">
            <v>0</v>
          </cell>
          <cell r="T52">
            <v>2621.06</v>
          </cell>
          <cell r="U52">
            <v>12</v>
          </cell>
        </row>
        <row r="53">
          <cell r="A53" t="str">
            <v>DHS</v>
          </cell>
          <cell r="B53" t="str">
            <v>11-2200</v>
          </cell>
          <cell r="C53" t="str">
            <v>DSO-North</v>
          </cell>
          <cell r="D53" t="str">
            <v>1505</v>
          </cell>
          <cell r="E53" t="str">
            <v>ADSDIVLTCNNEDXIX</v>
          </cell>
          <cell r="F53" t="str">
            <v>E208688</v>
          </cell>
          <cell r="G53" t="str">
            <v>1024</v>
          </cell>
          <cell r="H53">
            <v>3180</v>
          </cell>
          <cell r="I53">
            <v>0.15</v>
          </cell>
          <cell r="J53">
            <v>900</v>
          </cell>
          <cell r="K53">
            <v>0</v>
          </cell>
          <cell r="L53">
            <v>0</v>
          </cell>
          <cell r="M53">
            <v>0</v>
          </cell>
          <cell r="N53">
            <v>456</v>
          </cell>
          <cell r="O53">
            <v>141</v>
          </cell>
          <cell r="P53">
            <v>1692</v>
          </cell>
          <cell r="Q53">
            <v>0</v>
          </cell>
          <cell r="R53">
            <v>0</v>
          </cell>
          <cell r="S53">
            <v>0</v>
          </cell>
          <cell r="T53">
            <v>2927.1</v>
          </cell>
          <cell r="U53">
            <v>12</v>
          </cell>
        </row>
        <row r="54">
          <cell r="A54" t="str">
            <v>DHS</v>
          </cell>
          <cell r="B54" t="str">
            <v>11-2300</v>
          </cell>
          <cell r="C54" t="str">
            <v>DSO-SE</v>
          </cell>
          <cell r="D54" t="str">
            <v>1505</v>
          </cell>
          <cell r="E54" t="str">
            <v>ADSDIVLTCSEDXIX</v>
          </cell>
          <cell r="F54" t="str">
            <v>E208684</v>
          </cell>
          <cell r="G54" t="str">
            <v>1020</v>
          </cell>
          <cell r="H54">
            <v>324</v>
          </cell>
          <cell r="I54">
            <v>0.13</v>
          </cell>
          <cell r="L54">
            <v>0</v>
          </cell>
          <cell r="M54">
            <v>0</v>
          </cell>
          <cell r="N54">
            <v>38</v>
          </cell>
          <cell r="O54">
            <v>130</v>
          </cell>
          <cell r="Q54">
            <v>0</v>
          </cell>
          <cell r="R54">
            <v>0</v>
          </cell>
          <cell r="S54">
            <v>0</v>
          </cell>
          <cell r="T54">
            <v>651</v>
          </cell>
          <cell r="U54">
            <v>3</v>
          </cell>
        </row>
        <row r="55">
          <cell r="A55" t="str">
            <v>DHS</v>
          </cell>
          <cell r="B55" t="str">
            <v>11-2300</v>
          </cell>
          <cell r="C55" t="str">
            <v>DSO-SE</v>
          </cell>
          <cell r="D55" t="str">
            <v>1505</v>
          </cell>
          <cell r="E55" t="str">
            <v>ADSDIVLTCSEDXIX</v>
          </cell>
          <cell r="F55" t="str">
            <v>E208685</v>
          </cell>
          <cell r="G55" t="str">
            <v>1020</v>
          </cell>
          <cell r="H55">
            <v>2157</v>
          </cell>
          <cell r="I55">
            <v>0.13</v>
          </cell>
          <cell r="J55">
            <v>780</v>
          </cell>
          <cell r="K55">
            <v>0</v>
          </cell>
          <cell r="L55">
            <v>0</v>
          </cell>
          <cell r="M55">
            <v>0</v>
          </cell>
          <cell r="N55">
            <v>456</v>
          </cell>
          <cell r="O55">
            <v>125</v>
          </cell>
          <cell r="P55">
            <v>1500</v>
          </cell>
          <cell r="Q55">
            <v>0</v>
          </cell>
          <cell r="R55">
            <v>0</v>
          </cell>
          <cell r="S55">
            <v>0</v>
          </cell>
          <cell r="T55">
            <v>2630.03</v>
          </cell>
          <cell r="U55">
            <v>12</v>
          </cell>
        </row>
        <row r="56">
          <cell r="A56" t="str">
            <v>DHS</v>
          </cell>
          <cell r="B56" t="str">
            <v>11-2400</v>
          </cell>
          <cell r="C56" t="str">
            <v>Long Term Care Admin</v>
          </cell>
          <cell r="D56" t="str">
            <v>1505</v>
          </cell>
          <cell r="E56" t="str">
            <v>ADSDIVLTCADMXIX</v>
          </cell>
          <cell r="F56" t="str">
            <v>E212175</v>
          </cell>
          <cell r="G56" t="str">
            <v>1301</v>
          </cell>
          <cell r="H56">
            <v>0</v>
          </cell>
          <cell r="I56" t="str">
            <v>Actual</v>
          </cell>
          <cell r="J56">
            <v>0</v>
          </cell>
          <cell r="K56">
            <v>0</v>
          </cell>
          <cell r="L56">
            <v>893.75</v>
          </cell>
          <cell r="M56">
            <v>43.9</v>
          </cell>
          <cell r="N56">
            <v>456</v>
          </cell>
          <cell r="O56">
            <v>0</v>
          </cell>
          <cell r="P56">
            <v>0</v>
          </cell>
          <cell r="Q56">
            <v>0</v>
          </cell>
          <cell r="R56">
            <v>59</v>
          </cell>
          <cell r="S56">
            <v>0</v>
          </cell>
          <cell r="T56">
            <v>1422.65</v>
          </cell>
          <cell r="U56">
            <v>12</v>
          </cell>
        </row>
        <row r="57">
          <cell r="A57" t="str">
            <v>DHS</v>
          </cell>
          <cell r="B57" t="str">
            <v>11-2500</v>
          </cell>
          <cell r="C57" t="str">
            <v>DSO-Multidisciplinary Team</v>
          </cell>
          <cell r="D57" t="str">
            <v>1505</v>
          </cell>
          <cell r="E57" t="str">
            <v>ADSDIVMDTXIX</v>
          </cell>
          <cell r="F57" t="str">
            <v>E211397</v>
          </cell>
          <cell r="G57" t="str">
            <v>1020</v>
          </cell>
          <cell r="H57">
            <v>2242</v>
          </cell>
          <cell r="I57">
            <v>0.13</v>
          </cell>
          <cell r="J57">
            <v>780</v>
          </cell>
          <cell r="K57">
            <v>0</v>
          </cell>
          <cell r="L57">
            <v>0</v>
          </cell>
          <cell r="M57">
            <v>0</v>
          </cell>
          <cell r="N57">
            <v>456</v>
          </cell>
          <cell r="O57">
            <v>125</v>
          </cell>
          <cell r="P57">
            <v>1500</v>
          </cell>
          <cell r="Q57">
            <v>0</v>
          </cell>
          <cell r="R57">
            <v>0</v>
          </cell>
          <cell r="S57">
            <v>0</v>
          </cell>
          <cell r="T57">
            <v>2626</v>
          </cell>
          <cell r="U57">
            <v>12</v>
          </cell>
        </row>
        <row r="58">
          <cell r="A58" t="str">
            <v>DHS</v>
          </cell>
          <cell r="B58" t="str">
            <v>11-2500</v>
          </cell>
          <cell r="C58" t="str">
            <v>DSO-Multidisciplinary Team</v>
          </cell>
          <cell r="D58" t="str">
            <v>1505</v>
          </cell>
          <cell r="E58" t="str">
            <v>ADSDIVMDTXIX</v>
          </cell>
          <cell r="F58" t="str">
            <v>E211398</v>
          </cell>
          <cell r="G58" t="str">
            <v>1020</v>
          </cell>
          <cell r="H58">
            <v>2403</v>
          </cell>
          <cell r="I58">
            <v>0.13</v>
          </cell>
          <cell r="J58">
            <v>780</v>
          </cell>
          <cell r="K58">
            <v>0</v>
          </cell>
          <cell r="L58">
            <v>0</v>
          </cell>
          <cell r="M58">
            <v>0</v>
          </cell>
          <cell r="N58">
            <v>456</v>
          </cell>
          <cell r="O58">
            <v>125</v>
          </cell>
          <cell r="P58">
            <v>1500</v>
          </cell>
          <cell r="Q58">
            <v>0</v>
          </cell>
          <cell r="R58">
            <v>0</v>
          </cell>
          <cell r="S58">
            <v>0</v>
          </cell>
          <cell r="T58">
            <v>2642.38</v>
          </cell>
          <cell r="U58">
            <v>12</v>
          </cell>
        </row>
        <row r="59">
          <cell r="A59" t="str">
            <v>DHS</v>
          </cell>
          <cell r="B59" t="str">
            <v>11-2600</v>
          </cell>
          <cell r="C59" t="str">
            <v>Adult Protective Services</v>
          </cell>
          <cell r="D59" t="str">
            <v>1505</v>
          </cell>
          <cell r="E59" t="str">
            <v>ADSDIVAPSXIX</v>
          </cell>
          <cell r="F59" t="str">
            <v>E208686</v>
          </cell>
          <cell r="G59" t="str">
            <v>1020</v>
          </cell>
          <cell r="H59">
            <v>3202</v>
          </cell>
          <cell r="I59">
            <v>0.13</v>
          </cell>
          <cell r="J59">
            <v>780</v>
          </cell>
          <cell r="K59">
            <v>0</v>
          </cell>
          <cell r="L59">
            <v>0</v>
          </cell>
          <cell r="M59">
            <v>0</v>
          </cell>
          <cell r="N59">
            <v>456</v>
          </cell>
          <cell r="O59">
            <v>125</v>
          </cell>
          <cell r="P59">
            <v>1500</v>
          </cell>
          <cell r="Q59">
            <v>0</v>
          </cell>
          <cell r="R59">
            <v>0</v>
          </cell>
          <cell r="S59">
            <v>0</v>
          </cell>
          <cell r="T59">
            <v>2626</v>
          </cell>
          <cell r="U59">
            <v>12</v>
          </cell>
        </row>
        <row r="60">
          <cell r="A60" t="str">
            <v>DOH</v>
          </cell>
          <cell r="B60" t="str">
            <v>15-1000</v>
          </cell>
          <cell r="C60" t="str">
            <v>ENV HEALTH</v>
          </cell>
          <cell r="D60" t="str">
            <v>1000</v>
          </cell>
          <cell r="E60" t="str">
            <v>403310</v>
          </cell>
          <cell r="F60" t="str">
            <v>E208656</v>
          </cell>
          <cell r="G60" t="str">
            <v>1020</v>
          </cell>
          <cell r="H60">
            <v>1756</v>
          </cell>
          <cell r="I60">
            <v>0.13</v>
          </cell>
          <cell r="L60">
            <v>0</v>
          </cell>
          <cell r="M60">
            <v>0</v>
          </cell>
          <cell r="N60">
            <v>38</v>
          </cell>
          <cell r="O60">
            <v>116</v>
          </cell>
          <cell r="Q60">
            <v>0</v>
          </cell>
          <cell r="R60">
            <v>0</v>
          </cell>
          <cell r="S60">
            <v>0</v>
          </cell>
          <cell r="T60">
            <v>2046.64</v>
          </cell>
          <cell r="U60">
            <v>10</v>
          </cell>
        </row>
        <row r="61">
          <cell r="A61" t="str">
            <v>DOH</v>
          </cell>
          <cell r="B61" t="str">
            <v>15-1000</v>
          </cell>
          <cell r="C61" t="str">
            <v>ENV HEALTH</v>
          </cell>
          <cell r="D61" t="str">
            <v>1000</v>
          </cell>
          <cell r="E61" t="str">
            <v>403310</v>
          </cell>
          <cell r="F61" t="str">
            <v>E198950</v>
          </cell>
          <cell r="G61" t="str">
            <v>1020</v>
          </cell>
          <cell r="H61">
            <v>2525</v>
          </cell>
          <cell r="I61">
            <v>0.13</v>
          </cell>
          <cell r="J61">
            <v>780</v>
          </cell>
          <cell r="K61">
            <v>0</v>
          </cell>
          <cell r="L61">
            <v>0</v>
          </cell>
          <cell r="M61">
            <v>0</v>
          </cell>
          <cell r="N61">
            <v>456</v>
          </cell>
          <cell r="O61">
            <v>111</v>
          </cell>
          <cell r="P61">
            <v>1332</v>
          </cell>
          <cell r="Q61">
            <v>0</v>
          </cell>
          <cell r="R61">
            <v>0</v>
          </cell>
          <cell r="S61">
            <v>0</v>
          </cell>
          <cell r="T61">
            <v>2458</v>
          </cell>
          <cell r="U61">
            <v>12</v>
          </cell>
        </row>
        <row r="62">
          <cell r="A62" t="str">
            <v>DOH</v>
          </cell>
          <cell r="B62" t="str">
            <v>15-1000</v>
          </cell>
          <cell r="C62" t="str">
            <v>ENV HEALTH</v>
          </cell>
          <cell r="D62" t="str">
            <v>1000</v>
          </cell>
          <cell r="E62" t="str">
            <v>403310</v>
          </cell>
          <cell r="F62" t="str">
            <v>E208654</v>
          </cell>
          <cell r="G62" t="str">
            <v>1020</v>
          </cell>
          <cell r="H62">
            <v>2660</v>
          </cell>
          <cell r="I62">
            <v>0.13</v>
          </cell>
          <cell r="J62">
            <v>780</v>
          </cell>
          <cell r="K62">
            <v>0</v>
          </cell>
          <cell r="L62">
            <v>0</v>
          </cell>
          <cell r="M62">
            <v>0</v>
          </cell>
          <cell r="N62">
            <v>456</v>
          </cell>
          <cell r="O62">
            <v>111</v>
          </cell>
          <cell r="P62">
            <v>1332</v>
          </cell>
          <cell r="Q62">
            <v>0</v>
          </cell>
          <cell r="R62">
            <v>0</v>
          </cell>
          <cell r="S62">
            <v>0</v>
          </cell>
          <cell r="T62">
            <v>2460.9899999999998</v>
          </cell>
          <cell r="U62">
            <v>12</v>
          </cell>
        </row>
        <row r="63">
          <cell r="A63" t="str">
            <v>DOH</v>
          </cell>
          <cell r="B63" t="str">
            <v>15-1000</v>
          </cell>
          <cell r="C63" t="str">
            <v>ENV HEALTH</v>
          </cell>
          <cell r="D63" t="str">
            <v>1000</v>
          </cell>
          <cell r="E63" t="str">
            <v>403310</v>
          </cell>
          <cell r="F63" t="str">
            <v>E208659</v>
          </cell>
          <cell r="G63" t="str">
            <v>1020</v>
          </cell>
          <cell r="H63">
            <v>3153</v>
          </cell>
          <cell r="I63">
            <v>0.13</v>
          </cell>
          <cell r="J63">
            <v>780</v>
          </cell>
          <cell r="K63">
            <v>0</v>
          </cell>
          <cell r="L63">
            <v>0</v>
          </cell>
          <cell r="M63">
            <v>0</v>
          </cell>
          <cell r="N63">
            <v>456</v>
          </cell>
          <cell r="O63">
            <v>111</v>
          </cell>
          <cell r="P63">
            <v>1332</v>
          </cell>
          <cell r="Q63">
            <v>0</v>
          </cell>
          <cell r="R63">
            <v>0</v>
          </cell>
          <cell r="S63">
            <v>0</v>
          </cell>
          <cell r="T63">
            <v>2581.7600000000002</v>
          </cell>
          <cell r="U63">
            <v>12</v>
          </cell>
        </row>
        <row r="64">
          <cell r="A64" t="str">
            <v>DOH</v>
          </cell>
          <cell r="B64" t="str">
            <v>15-1000</v>
          </cell>
          <cell r="C64" t="str">
            <v>ENV HEALTH</v>
          </cell>
          <cell r="D64" t="str">
            <v>1000</v>
          </cell>
          <cell r="E64" t="str">
            <v>403310</v>
          </cell>
          <cell r="F64" t="str">
            <v>E208655</v>
          </cell>
          <cell r="G64" t="str">
            <v>1020</v>
          </cell>
          <cell r="H64">
            <v>4036</v>
          </cell>
          <cell r="I64">
            <v>0.13</v>
          </cell>
          <cell r="J64">
            <v>780</v>
          </cell>
          <cell r="K64">
            <v>0</v>
          </cell>
          <cell r="L64">
            <v>0</v>
          </cell>
          <cell r="M64">
            <v>0</v>
          </cell>
          <cell r="N64">
            <v>456</v>
          </cell>
          <cell r="O64">
            <v>111</v>
          </cell>
          <cell r="P64">
            <v>1332</v>
          </cell>
          <cell r="Q64">
            <v>0</v>
          </cell>
          <cell r="R64">
            <v>0</v>
          </cell>
          <cell r="S64">
            <v>0</v>
          </cell>
          <cell r="T64">
            <v>2508.31</v>
          </cell>
          <cell r="U64">
            <v>12</v>
          </cell>
        </row>
        <row r="65">
          <cell r="A65" t="str">
            <v>DOH</v>
          </cell>
          <cell r="B65" t="str">
            <v>15-1000</v>
          </cell>
          <cell r="C65" t="str">
            <v>ENV HEALTH</v>
          </cell>
          <cell r="D65" t="str">
            <v>1000</v>
          </cell>
          <cell r="E65" t="str">
            <v>403310</v>
          </cell>
          <cell r="F65" t="str">
            <v>E208661</v>
          </cell>
          <cell r="G65" t="str">
            <v>1020</v>
          </cell>
          <cell r="H65">
            <v>4309</v>
          </cell>
          <cell r="I65">
            <v>0.13</v>
          </cell>
          <cell r="J65">
            <v>780</v>
          </cell>
          <cell r="K65">
            <v>0</v>
          </cell>
          <cell r="L65">
            <v>0</v>
          </cell>
          <cell r="M65">
            <v>0</v>
          </cell>
          <cell r="N65">
            <v>456</v>
          </cell>
          <cell r="O65">
            <v>111</v>
          </cell>
          <cell r="P65">
            <v>1332</v>
          </cell>
          <cell r="Q65">
            <v>0</v>
          </cell>
          <cell r="R65">
            <v>0</v>
          </cell>
          <cell r="S65">
            <v>0</v>
          </cell>
          <cell r="T65">
            <v>2504.15</v>
          </cell>
          <cell r="U65">
            <v>12</v>
          </cell>
        </row>
        <row r="66">
          <cell r="A66" t="str">
            <v>DOH</v>
          </cell>
          <cell r="B66" t="str">
            <v>15-1000</v>
          </cell>
          <cell r="C66" t="str">
            <v>ENV HEALTH</v>
          </cell>
          <cell r="D66" t="str">
            <v>1000</v>
          </cell>
          <cell r="E66" t="str">
            <v>403310</v>
          </cell>
          <cell r="F66" t="str">
            <v>E208657</v>
          </cell>
          <cell r="G66" t="str">
            <v>1020</v>
          </cell>
          <cell r="H66">
            <v>5664</v>
          </cell>
          <cell r="I66">
            <v>0.13</v>
          </cell>
          <cell r="J66">
            <v>780</v>
          </cell>
          <cell r="K66">
            <v>0</v>
          </cell>
          <cell r="L66">
            <v>0</v>
          </cell>
          <cell r="M66">
            <v>0</v>
          </cell>
          <cell r="N66">
            <v>456</v>
          </cell>
          <cell r="O66">
            <v>111</v>
          </cell>
          <cell r="P66">
            <v>1332</v>
          </cell>
          <cell r="Q66">
            <v>0</v>
          </cell>
          <cell r="R66">
            <v>0</v>
          </cell>
          <cell r="S66">
            <v>0</v>
          </cell>
          <cell r="T66">
            <v>2720.73</v>
          </cell>
          <cell r="U66">
            <v>12</v>
          </cell>
        </row>
        <row r="67">
          <cell r="A67" t="str">
            <v>DOH</v>
          </cell>
          <cell r="B67" t="str">
            <v>15-1000</v>
          </cell>
          <cell r="C67" t="str">
            <v>ENV HEALTH</v>
          </cell>
          <cell r="D67" t="str">
            <v>1000</v>
          </cell>
          <cell r="E67" t="str">
            <v>403310</v>
          </cell>
          <cell r="F67" t="str">
            <v>E208662</v>
          </cell>
          <cell r="G67" t="str">
            <v>1020</v>
          </cell>
          <cell r="H67">
            <v>5715</v>
          </cell>
          <cell r="I67">
            <v>0.13</v>
          </cell>
          <cell r="J67">
            <v>780</v>
          </cell>
          <cell r="K67">
            <v>0</v>
          </cell>
          <cell r="L67">
            <v>0</v>
          </cell>
          <cell r="M67">
            <v>0</v>
          </cell>
          <cell r="N67">
            <v>456</v>
          </cell>
          <cell r="O67">
            <v>111</v>
          </cell>
          <cell r="P67">
            <v>1332</v>
          </cell>
          <cell r="Q67">
            <v>0</v>
          </cell>
          <cell r="R67">
            <v>0</v>
          </cell>
          <cell r="S67">
            <v>0</v>
          </cell>
          <cell r="T67">
            <v>2618.29</v>
          </cell>
          <cell r="U67">
            <v>12</v>
          </cell>
        </row>
        <row r="68">
          <cell r="A68" t="str">
            <v>DOH</v>
          </cell>
          <cell r="B68" t="str">
            <v>15-1000</v>
          </cell>
          <cell r="C68" t="str">
            <v>ENV HEALTH</v>
          </cell>
          <cell r="D68" t="str">
            <v>1000</v>
          </cell>
          <cell r="E68" t="str">
            <v>403310</v>
          </cell>
          <cell r="F68" t="str">
            <v>E198931</v>
          </cell>
          <cell r="G68" t="str">
            <v>1020</v>
          </cell>
          <cell r="H68">
            <v>7060</v>
          </cell>
          <cell r="I68">
            <v>0.13</v>
          </cell>
          <cell r="J68">
            <v>780</v>
          </cell>
          <cell r="K68">
            <v>137.80000000000007</v>
          </cell>
          <cell r="L68">
            <v>0</v>
          </cell>
          <cell r="M68">
            <v>0</v>
          </cell>
          <cell r="N68">
            <v>456</v>
          </cell>
          <cell r="O68">
            <v>111</v>
          </cell>
          <cell r="P68">
            <v>1332</v>
          </cell>
          <cell r="Q68">
            <v>0</v>
          </cell>
          <cell r="R68">
            <v>0</v>
          </cell>
          <cell r="S68">
            <v>0</v>
          </cell>
          <cell r="T68">
            <v>2776.11</v>
          </cell>
          <cell r="U68">
            <v>12</v>
          </cell>
        </row>
        <row r="69">
          <cell r="A69" t="str">
            <v>DOH</v>
          </cell>
          <cell r="B69" t="str">
            <v>15-1000</v>
          </cell>
          <cell r="C69" t="str">
            <v>ENV HEALTH</v>
          </cell>
          <cell r="D69" t="str">
            <v>1000</v>
          </cell>
          <cell r="E69" t="str">
            <v>403310</v>
          </cell>
          <cell r="F69" t="str">
            <v>E208658</v>
          </cell>
          <cell r="G69" t="str">
            <v>1020</v>
          </cell>
          <cell r="H69">
            <v>9219</v>
          </cell>
          <cell r="I69">
            <v>0.13</v>
          </cell>
          <cell r="J69">
            <v>780</v>
          </cell>
          <cell r="K69">
            <v>418.47</v>
          </cell>
          <cell r="L69">
            <v>0</v>
          </cell>
          <cell r="M69">
            <v>0</v>
          </cell>
          <cell r="N69">
            <v>456</v>
          </cell>
          <cell r="O69">
            <v>111</v>
          </cell>
          <cell r="P69">
            <v>1332</v>
          </cell>
          <cell r="Q69">
            <v>0</v>
          </cell>
          <cell r="R69">
            <v>0</v>
          </cell>
          <cell r="S69">
            <v>0</v>
          </cell>
          <cell r="T69">
            <v>3006.47</v>
          </cell>
          <cell r="U69">
            <v>12</v>
          </cell>
        </row>
        <row r="70">
          <cell r="A70" t="str">
            <v>DOH</v>
          </cell>
          <cell r="B70" t="str">
            <v>15-1100</v>
          </cell>
          <cell r="C70" t="str">
            <v>VECTOR</v>
          </cell>
          <cell r="D70" t="str">
            <v>1000</v>
          </cell>
          <cell r="E70" t="str">
            <v>403320</v>
          </cell>
          <cell r="F70" t="str">
            <v>E220732</v>
          </cell>
          <cell r="G70" t="str">
            <v>1209</v>
          </cell>
          <cell r="H70">
            <v>4285</v>
          </cell>
          <cell r="I70">
            <v>0.25</v>
          </cell>
          <cell r="L70">
            <v>0</v>
          </cell>
          <cell r="M70">
            <v>0</v>
          </cell>
          <cell r="N70">
            <v>38</v>
          </cell>
          <cell r="O70">
            <v>0</v>
          </cell>
          <cell r="Q70">
            <v>0</v>
          </cell>
          <cell r="R70">
            <v>289.14999999999998</v>
          </cell>
          <cell r="S70">
            <v>0</v>
          </cell>
          <cell r="T70">
            <v>1589.7</v>
          </cell>
          <cell r="U70">
            <v>3</v>
          </cell>
        </row>
        <row r="71">
          <cell r="A71" t="str">
            <v>DOH</v>
          </cell>
          <cell r="B71" t="str">
            <v>15-1100</v>
          </cell>
          <cell r="C71" t="str">
            <v>VECTOR</v>
          </cell>
          <cell r="D71" t="str">
            <v>1000</v>
          </cell>
          <cell r="E71" t="str">
            <v>403320</v>
          </cell>
          <cell r="F71" t="str">
            <v>MAXII</v>
          </cell>
          <cell r="G71" t="str">
            <v>XXXX</v>
          </cell>
          <cell r="H71">
            <v>0</v>
          </cell>
          <cell r="I71" t="str">
            <v>Actual</v>
          </cell>
          <cell r="J71">
            <v>0</v>
          </cell>
          <cell r="K71">
            <v>0</v>
          </cell>
          <cell r="L71">
            <v>0</v>
          </cell>
          <cell r="M71">
            <v>16.36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16.36</v>
          </cell>
          <cell r="U71">
            <v>12</v>
          </cell>
        </row>
        <row r="72">
          <cell r="A72" t="str">
            <v>DOH</v>
          </cell>
          <cell r="B72" t="str">
            <v>15-1100</v>
          </cell>
          <cell r="C72" t="str">
            <v>VECTOR</v>
          </cell>
          <cell r="D72" t="str">
            <v>1000</v>
          </cell>
          <cell r="E72" t="str">
            <v>403320</v>
          </cell>
          <cell r="F72" t="str">
            <v>OR252XC</v>
          </cell>
          <cell r="G72" t="str">
            <v>XXXX</v>
          </cell>
          <cell r="H72">
            <v>0</v>
          </cell>
          <cell r="I72" t="str">
            <v>Actual</v>
          </cell>
          <cell r="J72">
            <v>0</v>
          </cell>
          <cell r="K72">
            <v>0</v>
          </cell>
          <cell r="L72">
            <v>0</v>
          </cell>
          <cell r="M72">
            <v>221.67</v>
          </cell>
          <cell r="N72">
            <v>0</v>
          </cell>
          <cell r="O72">
            <v>42</v>
          </cell>
          <cell r="P72">
            <v>504</v>
          </cell>
          <cell r="Q72">
            <v>0</v>
          </cell>
          <cell r="R72">
            <v>0</v>
          </cell>
          <cell r="S72">
            <v>0</v>
          </cell>
          <cell r="T72">
            <v>725.67</v>
          </cell>
          <cell r="U72">
            <v>12</v>
          </cell>
        </row>
        <row r="73">
          <cell r="A73" t="str">
            <v>DOH</v>
          </cell>
          <cell r="B73" t="str">
            <v>15-1100</v>
          </cell>
          <cell r="C73" t="str">
            <v>VECTOR</v>
          </cell>
          <cell r="D73" t="str">
            <v>1000</v>
          </cell>
          <cell r="E73" t="str">
            <v>403320</v>
          </cell>
          <cell r="F73" t="str">
            <v>VECTOR (Misc)</v>
          </cell>
          <cell r="G73" t="str">
            <v>XXXX</v>
          </cell>
          <cell r="H73">
            <v>0</v>
          </cell>
          <cell r="I73" t="str">
            <v>Actual</v>
          </cell>
          <cell r="J73">
            <v>0</v>
          </cell>
          <cell r="K73">
            <v>0</v>
          </cell>
          <cell r="L73">
            <v>44.3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44.3</v>
          </cell>
          <cell r="U73">
            <v>12</v>
          </cell>
        </row>
        <row r="74">
          <cell r="A74" t="str">
            <v>DOH</v>
          </cell>
          <cell r="B74" t="str">
            <v>15-1100</v>
          </cell>
          <cell r="C74" t="str">
            <v>VECTOR</v>
          </cell>
          <cell r="D74" t="str">
            <v>1000</v>
          </cell>
          <cell r="E74" t="str">
            <v>403320</v>
          </cell>
          <cell r="F74" t="str">
            <v>E170798</v>
          </cell>
          <cell r="G74" t="str">
            <v>1208</v>
          </cell>
          <cell r="H74">
            <v>3299</v>
          </cell>
          <cell r="I74">
            <v>0.35</v>
          </cell>
          <cell r="J74">
            <v>2100</v>
          </cell>
          <cell r="K74">
            <v>0</v>
          </cell>
          <cell r="L74">
            <v>0</v>
          </cell>
          <cell r="M74">
            <v>0</v>
          </cell>
          <cell r="N74">
            <v>456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2255.1</v>
          </cell>
          <cell r="U74">
            <v>12</v>
          </cell>
        </row>
        <row r="75">
          <cell r="A75" t="str">
            <v>DOH</v>
          </cell>
          <cell r="B75" t="str">
            <v>15-1100</v>
          </cell>
          <cell r="C75" t="str">
            <v>VECTOR</v>
          </cell>
          <cell r="D75" t="str">
            <v>1000</v>
          </cell>
          <cell r="E75" t="str">
            <v>403320</v>
          </cell>
          <cell r="F75" t="str">
            <v>E181370</v>
          </cell>
          <cell r="G75" t="str">
            <v>1209</v>
          </cell>
          <cell r="H75">
            <v>4096</v>
          </cell>
          <cell r="I75">
            <v>0.25</v>
          </cell>
          <cell r="J75">
            <v>1500</v>
          </cell>
          <cell r="K75">
            <v>0</v>
          </cell>
          <cell r="L75">
            <v>0</v>
          </cell>
          <cell r="M75">
            <v>0</v>
          </cell>
          <cell r="N75">
            <v>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1249.6400000000001</v>
          </cell>
          <cell r="U75">
            <v>12</v>
          </cell>
        </row>
        <row r="76">
          <cell r="A76" t="str">
            <v>DOH</v>
          </cell>
          <cell r="B76" t="str">
            <v>15-1100</v>
          </cell>
          <cell r="C76" t="str">
            <v>VECTOR</v>
          </cell>
          <cell r="D76" t="str">
            <v>1000</v>
          </cell>
          <cell r="E76" t="str">
            <v>403320</v>
          </cell>
          <cell r="F76" t="str">
            <v>E213249</v>
          </cell>
          <cell r="G76" t="str">
            <v>1209</v>
          </cell>
          <cell r="H76">
            <v>6410</v>
          </cell>
          <cell r="I76">
            <v>0.25</v>
          </cell>
          <cell r="J76">
            <v>1500</v>
          </cell>
          <cell r="K76">
            <v>102.5</v>
          </cell>
          <cell r="L76">
            <v>0</v>
          </cell>
          <cell r="M76">
            <v>0</v>
          </cell>
          <cell r="N76">
            <v>456</v>
          </cell>
          <cell r="O76">
            <v>145</v>
          </cell>
          <cell r="P76">
            <v>1740</v>
          </cell>
          <cell r="Q76">
            <v>0</v>
          </cell>
          <cell r="R76">
            <v>0</v>
          </cell>
          <cell r="S76">
            <v>0</v>
          </cell>
          <cell r="T76">
            <v>3917.6</v>
          </cell>
          <cell r="U76">
            <v>12</v>
          </cell>
        </row>
        <row r="77">
          <cell r="A77" t="str">
            <v>DOH</v>
          </cell>
          <cell r="B77" t="str">
            <v>15-1100</v>
          </cell>
          <cell r="C77" t="str">
            <v>VECTOR</v>
          </cell>
          <cell r="D77" t="str">
            <v>1000</v>
          </cell>
          <cell r="E77" t="str">
            <v>403320</v>
          </cell>
          <cell r="F77" t="str">
            <v>E198918</v>
          </cell>
          <cell r="G77" t="str">
            <v>1209</v>
          </cell>
          <cell r="H77">
            <v>7418</v>
          </cell>
          <cell r="I77">
            <v>0.25</v>
          </cell>
          <cell r="J77">
            <v>1500</v>
          </cell>
          <cell r="K77">
            <v>354.5</v>
          </cell>
          <cell r="L77">
            <v>0</v>
          </cell>
          <cell r="M77">
            <v>0</v>
          </cell>
          <cell r="N77">
            <v>456</v>
          </cell>
          <cell r="O77">
            <v>129</v>
          </cell>
          <cell r="P77">
            <v>1548</v>
          </cell>
          <cell r="Q77">
            <v>0</v>
          </cell>
          <cell r="R77">
            <v>0</v>
          </cell>
          <cell r="S77">
            <v>0</v>
          </cell>
          <cell r="T77">
            <v>3567</v>
          </cell>
          <cell r="U77">
            <v>12</v>
          </cell>
        </row>
        <row r="78">
          <cell r="A78" t="str">
            <v>DOH</v>
          </cell>
          <cell r="B78" t="str">
            <v>15-1100</v>
          </cell>
          <cell r="C78" t="str">
            <v>VECTOR</v>
          </cell>
          <cell r="D78" t="str">
            <v>1000</v>
          </cell>
          <cell r="E78" t="str">
            <v>403320</v>
          </cell>
          <cell r="F78" t="str">
            <v>E170799</v>
          </cell>
          <cell r="G78" t="str">
            <v>1208</v>
          </cell>
          <cell r="H78">
            <v>8036</v>
          </cell>
          <cell r="I78">
            <v>0.35</v>
          </cell>
          <cell r="J78">
            <v>2100</v>
          </cell>
          <cell r="K78">
            <v>712.59999999999991</v>
          </cell>
          <cell r="L78">
            <v>0</v>
          </cell>
          <cell r="M78">
            <v>0</v>
          </cell>
          <cell r="N78">
            <v>456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3269.4</v>
          </cell>
          <cell r="U78">
            <v>12</v>
          </cell>
        </row>
        <row r="79">
          <cell r="A79" t="str">
            <v>DOH</v>
          </cell>
          <cell r="B79" t="str">
            <v>15-1100</v>
          </cell>
          <cell r="C79" t="str">
            <v>VECTOR</v>
          </cell>
          <cell r="D79" t="str">
            <v>1000</v>
          </cell>
          <cell r="E79" t="str">
            <v>403320</v>
          </cell>
          <cell r="F79" t="str">
            <v>E211376</v>
          </cell>
          <cell r="G79" t="str">
            <v>1209</v>
          </cell>
          <cell r="H79">
            <v>9966</v>
          </cell>
          <cell r="I79">
            <v>0.25</v>
          </cell>
          <cell r="J79">
            <v>1500</v>
          </cell>
          <cell r="K79">
            <v>991.5</v>
          </cell>
          <cell r="L79">
            <v>0</v>
          </cell>
          <cell r="M79">
            <v>0</v>
          </cell>
          <cell r="N79">
            <v>456</v>
          </cell>
          <cell r="O79">
            <v>129</v>
          </cell>
          <cell r="P79">
            <v>1548</v>
          </cell>
          <cell r="Q79">
            <v>0</v>
          </cell>
          <cell r="R79">
            <v>895</v>
          </cell>
          <cell r="S79">
            <v>0</v>
          </cell>
          <cell r="T79">
            <v>5014.42</v>
          </cell>
          <cell r="U79">
            <v>12</v>
          </cell>
        </row>
        <row r="80">
          <cell r="A80" t="str">
            <v>DOH</v>
          </cell>
          <cell r="B80" t="str">
            <v>15-1100</v>
          </cell>
          <cell r="C80" t="str">
            <v>VECTOR</v>
          </cell>
          <cell r="D80" t="str">
            <v>1000</v>
          </cell>
          <cell r="E80" t="str">
            <v>403320</v>
          </cell>
          <cell r="F80" t="str">
            <v>E212155</v>
          </cell>
          <cell r="G80" t="str">
            <v>1210</v>
          </cell>
          <cell r="H80">
            <v>13224</v>
          </cell>
          <cell r="I80">
            <v>0.35</v>
          </cell>
          <cell r="J80">
            <v>2100</v>
          </cell>
          <cell r="K80">
            <v>2528.3999999999996</v>
          </cell>
          <cell r="L80">
            <v>0</v>
          </cell>
          <cell r="M80">
            <v>0</v>
          </cell>
          <cell r="N80">
            <v>456</v>
          </cell>
          <cell r="O80">
            <v>186</v>
          </cell>
          <cell r="P80">
            <v>2232</v>
          </cell>
          <cell r="Q80">
            <v>0</v>
          </cell>
          <cell r="R80">
            <v>0</v>
          </cell>
          <cell r="S80">
            <v>0</v>
          </cell>
          <cell r="T80">
            <v>7333.3</v>
          </cell>
          <cell r="U80">
            <v>12</v>
          </cell>
        </row>
        <row r="81">
          <cell r="A81" t="str">
            <v>DOH</v>
          </cell>
          <cell r="B81" t="str">
            <v>15-1500</v>
          </cell>
          <cell r="C81" t="str">
            <v>STARS (9 mo program)</v>
          </cell>
          <cell r="D81" t="str">
            <v>1505</v>
          </cell>
          <cell r="E81" t="str">
            <v>404503</v>
          </cell>
          <cell r="F81" t="str">
            <v>E188662</v>
          </cell>
          <cell r="G81" t="str">
            <v>1024</v>
          </cell>
          <cell r="H81">
            <v>0</v>
          </cell>
          <cell r="I81">
            <v>0.15</v>
          </cell>
          <cell r="L81">
            <v>0</v>
          </cell>
          <cell r="M81">
            <v>0</v>
          </cell>
          <cell r="N81">
            <v>38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</v>
          </cell>
        </row>
        <row r="82">
          <cell r="A82" t="str">
            <v>DOH</v>
          </cell>
          <cell r="B82" t="str">
            <v>15-1500</v>
          </cell>
          <cell r="C82" t="str">
            <v>STARS (9 mo program)</v>
          </cell>
          <cell r="D82" t="str">
            <v>1505</v>
          </cell>
          <cell r="E82" t="str">
            <v>404503</v>
          </cell>
          <cell r="F82" t="str">
            <v>E198934</v>
          </cell>
          <cell r="G82" t="str">
            <v>1020</v>
          </cell>
          <cell r="H82">
            <v>2855</v>
          </cell>
          <cell r="I82">
            <v>0.13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623.15</v>
          </cell>
          <cell r="U82">
            <v>4</v>
          </cell>
        </row>
        <row r="83">
          <cell r="A83" t="str">
            <v>DOH</v>
          </cell>
          <cell r="B83" t="str">
            <v>15-1500</v>
          </cell>
          <cell r="C83" t="str">
            <v>STARS (9 mo program)</v>
          </cell>
          <cell r="D83" t="str">
            <v>1505</v>
          </cell>
          <cell r="E83" t="str">
            <v>404503</v>
          </cell>
          <cell r="F83" t="str">
            <v>E187734</v>
          </cell>
          <cell r="G83" t="str">
            <v>1024</v>
          </cell>
          <cell r="H83">
            <v>5302</v>
          </cell>
          <cell r="I83">
            <v>0.15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1070.5999999999999</v>
          </cell>
          <cell r="U83">
            <v>9</v>
          </cell>
        </row>
        <row r="84">
          <cell r="A84" t="str">
            <v>DOH</v>
          </cell>
          <cell r="B84" t="str">
            <v>15-1500</v>
          </cell>
          <cell r="C84" t="str">
            <v>STARS (9 mo program)</v>
          </cell>
          <cell r="D84" t="str">
            <v>1505</v>
          </cell>
          <cell r="E84" t="str">
            <v>404503</v>
          </cell>
          <cell r="F84" t="str">
            <v>E187746</v>
          </cell>
          <cell r="G84" t="str">
            <v>1024</v>
          </cell>
          <cell r="H84">
            <v>4064</v>
          </cell>
          <cell r="I84">
            <v>0.15</v>
          </cell>
          <cell r="L84">
            <v>0</v>
          </cell>
          <cell r="M84">
            <v>0</v>
          </cell>
          <cell r="N84">
            <v>38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960.85</v>
          </cell>
          <cell r="U84">
            <v>11</v>
          </cell>
        </row>
        <row r="85">
          <cell r="A85" t="str">
            <v>DOH</v>
          </cell>
          <cell r="B85" t="str">
            <v>15-1500</v>
          </cell>
          <cell r="C85" t="str">
            <v>STARS (9 mo program)</v>
          </cell>
          <cell r="D85" t="str">
            <v>1505</v>
          </cell>
          <cell r="E85" t="str">
            <v>404503</v>
          </cell>
          <cell r="F85" t="str">
            <v>E218953</v>
          </cell>
          <cell r="G85" t="str">
            <v>1024</v>
          </cell>
          <cell r="H85">
            <v>2804</v>
          </cell>
          <cell r="I85">
            <v>0.15</v>
          </cell>
          <cell r="L85">
            <v>0</v>
          </cell>
          <cell r="M85">
            <v>0</v>
          </cell>
          <cell r="N85">
            <v>38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925.75</v>
          </cell>
          <cell r="U85">
            <v>11</v>
          </cell>
        </row>
        <row r="86">
          <cell r="A86" t="str">
            <v>DOH</v>
          </cell>
          <cell r="B86" t="str">
            <v>15-2000</v>
          </cell>
          <cell r="C86" t="str">
            <v>HIV OUTREACH</v>
          </cell>
          <cell r="D86" t="str">
            <v>1505</v>
          </cell>
          <cell r="E86" t="str">
            <v>403510</v>
          </cell>
          <cell r="F86" t="str">
            <v>E188813</v>
          </cell>
          <cell r="G86" t="str">
            <v>1226</v>
          </cell>
          <cell r="H86">
            <v>3290</v>
          </cell>
          <cell r="I86">
            <v>0.27</v>
          </cell>
          <cell r="J86">
            <v>1620</v>
          </cell>
          <cell r="K86">
            <v>0</v>
          </cell>
          <cell r="L86">
            <v>0</v>
          </cell>
          <cell r="M86">
            <v>0</v>
          </cell>
          <cell r="N86">
            <v>456</v>
          </cell>
          <cell r="O86">
            <v>0</v>
          </cell>
          <cell r="P86">
            <v>0</v>
          </cell>
          <cell r="Q86">
            <v>789.5</v>
          </cell>
          <cell r="R86">
            <v>0</v>
          </cell>
          <cell r="S86">
            <v>0</v>
          </cell>
          <cell r="T86">
            <v>2565.5</v>
          </cell>
          <cell r="U86">
            <v>12</v>
          </cell>
        </row>
        <row r="87">
          <cell r="A87" t="str">
            <v>DOH</v>
          </cell>
          <cell r="B87" t="str">
            <v>15-2000</v>
          </cell>
          <cell r="C87" t="str">
            <v>HIV OUTREACH</v>
          </cell>
          <cell r="D87" t="str">
            <v>1505</v>
          </cell>
          <cell r="E87" t="str">
            <v>403510</v>
          </cell>
          <cell r="F87" t="str">
            <v>E206762</v>
          </cell>
          <cell r="G87" t="str">
            <v>1202</v>
          </cell>
          <cell r="H87">
            <v>3886</v>
          </cell>
          <cell r="I87">
            <v>0.21</v>
          </cell>
          <cell r="J87">
            <v>1260</v>
          </cell>
          <cell r="K87">
            <v>0</v>
          </cell>
          <cell r="L87">
            <v>0</v>
          </cell>
          <cell r="M87">
            <v>0</v>
          </cell>
          <cell r="N87">
            <v>456</v>
          </cell>
          <cell r="O87">
            <v>140</v>
          </cell>
          <cell r="P87">
            <v>1680</v>
          </cell>
          <cell r="Q87">
            <v>735.18</v>
          </cell>
          <cell r="R87">
            <v>0</v>
          </cell>
          <cell r="S87">
            <v>25</v>
          </cell>
          <cell r="T87">
            <v>4012.77</v>
          </cell>
          <cell r="U87">
            <v>12</v>
          </cell>
        </row>
        <row r="88">
          <cell r="A88" t="str">
            <v>DBCS</v>
          </cell>
          <cell r="B88" t="str">
            <v>22-1200</v>
          </cell>
          <cell r="C88" t="str">
            <v>MIS</v>
          </cell>
          <cell r="D88" t="str">
            <v>3503</v>
          </cell>
          <cell r="F88" t="str">
            <v>E196369</v>
          </cell>
          <cell r="G88" t="str">
            <v>1202</v>
          </cell>
          <cell r="H88">
            <v>258</v>
          </cell>
          <cell r="I88">
            <v>0.21</v>
          </cell>
          <cell r="L88">
            <v>0</v>
          </cell>
          <cell r="M88">
            <v>0</v>
          </cell>
          <cell r="N88">
            <v>38</v>
          </cell>
          <cell r="O88">
            <v>140</v>
          </cell>
          <cell r="Q88">
            <v>0</v>
          </cell>
          <cell r="R88">
            <v>0</v>
          </cell>
          <cell r="S88">
            <v>0</v>
          </cell>
          <cell r="T88">
            <v>283</v>
          </cell>
          <cell r="U88">
            <v>1</v>
          </cell>
        </row>
        <row r="89">
          <cell r="A89" t="str">
            <v>DBCS</v>
          </cell>
          <cell r="B89" t="str">
            <v>22-1200</v>
          </cell>
          <cell r="C89" t="str">
            <v>MIS</v>
          </cell>
          <cell r="D89" t="str">
            <v>3503</v>
          </cell>
          <cell r="F89" t="str">
            <v>E217492</v>
          </cell>
          <cell r="G89" t="str">
            <v>1024</v>
          </cell>
          <cell r="H89">
            <v>3678</v>
          </cell>
          <cell r="I89">
            <v>0.15</v>
          </cell>
          <cell r="L89">
            <v>0</v>
          </cell>
          <cell r="M89">
            <v>0</v>
          </cell>
          <cell r="N89">
            <v>38</v>
          </cell>
          <cell r="O89">
            <v>155</v>
          </cell>
          <cell r="Q89">
            <v>0</v>
          </cell>
          <cell r="R89">
            <v>0</v>
          </cell>
          <cell r="S89">
            <v>16786</v>
          </cell>
          <cell r="T89">
            <v>17974.400000000001</v>
          </cell>
          <cell r="U89">
            <v>11</v>
          </cell>
        </row>
        <row r="90">
          <cell r="A90" t="str">
            <v>DCJ</v>
          </cell>
          <cell r="B90" t="str">
            <v>22-1400</v>
          </cell>
          <cell r="C90" t="str">
            <v>DAY REPORTING CENTER</v>
          </cell>
          <cell r="D90" t="str">
            <v>1505</v>
          </cell>
          <cell r="E90" t="str">
            <v>505400</v>
          </cell>
          <cell r="F90" t="str">
            <v>UZU761</v>
          </cell>
          <cell r="G90" t="str">
            <v>1024</v>
          </cell>
          <cell r="H90">
            <v>4056</v>
          </cell>
          <cell r="I90">
            <v>0.15</v>
          </cell>
          <cell r="J90">
            <v>900</v>
          </cell>
          <cell r="K90">
            <v>0</v>
          </cell>
          <cell r="L90">
            <v>0</v>
          </cell>
          <cell r="M90">
            <v>0</v>
          </cell>
          <cell r="N90">
            <v>456</v>
          </cell>
          <cell r="O90">
            <v>141</v>
          </cell>
          <cell r="P90">
            <v>1692</v>
          </cell>
          <cell r="Q90">
            <v>0</v>
          </cell>
          <cell r="R90">
            <v>0</v>
          </cell>
          <cell r="S90">
            <v>0</v>
          </cell>
          <cell r="T90">
            <v>3004.2</v>
          </cell>
          <cell r="U90">
            <v>12</v>
          </cell>
        </row>
        <row r="91">
          <cell r="A91" t="str">
            <v>DCJ</v>
          </cell>
          <cell r="B91" t="str">
            <v>22-1500</v>
          </cell>
          <cell r="C91" t="str">
            <v>LOCAL CONTROL</v>
          </cell>
          <cell r="D91" t="str">
            <v>1505</v>
          </cell>
          <cell r="E91" t="str">
            <v>502600</v>
          </cell>
          <cell r="F91" t="str">
            <v>E209662</v>
          </cell>
          <cell r="G91" t="str">
            <v>1031</v>
          </cell>
          <cell r="H91">
            <v>2906</v>
          </cell>
          <cell r="I91">
            <v>0.2</v>
          </cell>
          <cell r="J91">
            <v>1200</v>
          </cell>
          <cell r="K91">
            <v>0</v>
          </cell>
          <cell r="L91">
            <v>0</v>
          </cell>
          <cell r="M91">
            <v>0</v>
          </cell>
          <cell r="N91">
            <v>456</v>
          </cell>
          <cell r="O91">
            <v>325</v>
          </cell>
          <cell r="P91">
            <v>3900</v>
          </cell>
          <cell r="Q91">
            <v>0</v>
          </cell>
          <cell r="R91">
            <v>0</v>
          </cell>
          <cell r="S91">
            <v>0</v>
          </cell>
          <cell r="T91">
            <v>5206</v>
          </cell>
          <cell r="U91">
            <v>12</v>
          </cell>
        </row>
        <row r="92">
          <cell r="A92" t="str">
            <v>DCJ</v>
          </cell>
          <cell r="B92" t="str">
            <v>22-1600</v>
          </cell>
          <cell r="C92" t="str">
            <v>ACS</v>
          </cell>
          <cell r="D92" t="str">
            <v>1505</v>
          </cell>
          <cell r="E92" t="str">
            <v>505600</v>
          </cell>
          <cell r="F92" t="str">
            <v>E195900</v>
          </cell>
          <cell r="G92" t="str">
            <v>1247</v>
          </cell>
          <cell r="H92">
            <v>6381</v>
          </cell>
          <cell r="I92">
            <v>0.24</v>
          </cell>
          <cell r="J92">
            <v>1440</v>
          </cell>
          <cell r="K92">
            <v>91.440000000000055</v>
          </cell>
          <cell r="L92">
            <v>0</v>
          </cell>
          <cell r="M92">
            <v>0</v>
          </cell>
          <cell r="N92">
            <v>456</v>
          </cell>
          <cell r="O92">
            <v>0</v>
          </cell>
          <cell r="P92">
            <v>0</v>
          </cell>
          <cell r="Q92">
            <v>0</v>
          </cell>
          <cell r="R92">
            <v>324.5</v>
          </cell>
          <cell r="S92">
            <v>0</v>
          </cell>
          <cell r="T92">
            <v>2281.94</v>
          </cell>
          <cell r="U92">
            <v>12</v>
          </cell>
        </row>
        <row r="93">
          <cell r="A93" t="str">
            <v>DCJ</v>
          </cell>
          <cell r="B93" t="str">
            <v>22-1600</v>
          </cell>
          <cell r="C93" t="str">
            <v>ACS</v>
          </cell>
          <cell r="D93" t="str">
            <v>1505</v>
          </cell>
          <cell r="E93" t="str">
            <v>505600</v>
          </cell>
          <cell r="F93" t="str">
            <v>E217454</v>
          </cell>
          <cell r="G93" t="str">
            <v>1247</v>
          </cell>
          <cell r="H93">
            <v>8166</v>
          </cell>
          <cell r="I93">
            <v>0.24</v>
          </cell>
          <cell r="J93">
            <v>1440</v>
          </cell>
          <cell r="K93">
            <v>519.83999999999992</v>
          </cell>
          <cell r="L93">
            <v>0</v>
          </cell>
          <cell r="M93">
            <v>0</v>
          </cell>
          <cell r="N93">
            <v>456</v>
          </cell>
          <cell r="O93">
            <v>313</v>
          </cell>
          <cell r="P93">
            <v>3756</v>
          </cell>
          <cell r="Q93">
            <v>0</v>
          </cell>
          <cell r="R93">
            <v>159</v>
          </cell>
          <cell r="S93">
            <v>0</v>
          </cell>
          <cell r="T93">
            <v>6300.84</v>
          </cell>
          <cell r="U93">
            <v>12</v>
          </cell>
        </row>
        <row r="94">
          <cell r="A94" t="str">
            <v>DCJ</v>
          </cell>
          <cell r="B94" t="str">
            <v>22-1600</v>
          </cell>
          <cell r="C94" t="str">
            <v>ACS</v>
          </cell>
          <cell r="D94" t="str">
            <v>1505</v>
          </cell>
          <cell r="E94" t="str">
            <v>505600</v>
          </cell>
          <cell r="F94" t="str">
            <v>E217456</v>
          </cell>
          <cell r="G94" t="str">
            <v>1247</v>
          </cell>
          <cell r="H94">
            <v>8676</v>
          </cell>
          <cell r="I94">
            <v>0.24</v>
          </cell>
          <cell r="J94">
            <v>1440</v>
          </cell>
          <cell r="K94">
            <v>642.23999999999978</v>
          </cell>
          <cell r="L94">
            <v>0</v>
          </cell>
          <cell r="M94">
            <v>0</v>
          </cell>
          <cell r="N94">
            <v>456</v>
          </cell>
          <cell r="O94">
            <v>313</v>
          </cell>
          <cell r="P94">
            <v>3756</v>
          </cell>
          <cell r="Q94">
            <v>4685.5200000000004</v>
          </cell>
          <cell r="R94">
            <v>710.36</v>
          </cell>
          <cell r="S94">
            <v>0</v>
          </cell>
          <cell r="T94">
            <v>11752.52</v>
          </cell>
          <cell r="U94">
            <v>12</v>
          </cell>
        </row>
        <row r="95">
          <cell r="A95" t="str">
            <v>DCJ</v>
          </cell>
          <cell r="B95" t="str">
            <v>22-1600</v>
          </cell>
          <cell r="C95" t="str">
            <v>ACS</v>
          </cell>
          <cell r="D95" t="str">
            <v>1505</v>
          </cell>
          <cell r="E95" t="str">
            <v>505600</v>
          </cell>
          <cell r="F95" t="str">
            <v>E217455</v>
          </cell>
          <cell r="G95" t="str">
            <v>1247</v>
          </cell>
          <cell r="H95">
            <v>8680</v>
          </cell>
          <cell r="I95">
            <v>0.24</v>
          </cell>
          <cell r="J95">
            <v>1440</v>
          </cell>
          <cell r="K95">
            <v>643.19999999999982</v>
          </cell>
          <cell r="L95">
            <v>0</v>
          </cell>
          <cell r="M95">
            <v>0</v>
          </cell>
          <cell r="N95">
            <v>456</v>
          </cell>
          <cell r="O95">
            <v>313</v>
          </cell>
          <cell r="P95">
            <v>3756</v>
          </cell>
          <cell r="Q95">
            <v>0</v>
          </cell>
          <cell r="R95">
            <v>471.86</v>
          </cell>
          <cell r="S95">
            <v>0</v>
          </cell>
          <cell r="T95">
            <v>6737.06</v>
          </cell>
          <cell r="U95">
            <v>12</v>
          </cell>
        </row>
        <row r="96">
          <cell r="A96" t="str">
            <v>DCJ</v>
          </cell>
          <cell r="B96" t="str">
            <v>22-1600</v>
          </cell>
          <cell r="C96" t="str">
            <v>ACS</v>
          </cell>
          <cell r="D96" t="str">
            <v>1505</v>
          </cell>
          <cell r="E96" t="str">
            <v>505600</v>
          </cell>
          <cell r="F96" t="str">
            <v>E209694</v>
          </cell>
          <cell r="G96" t="str">
            <v>1247</v>
          </cell>
          <cell r="H96">
            <v>9781</v>
          </cell>
          <cell r="I96">
            <v>0.24</v>
          </cell>
          <cell r="J96">
            <v>1440</v>
          </cell>
          <cell r="K96">
            <v>907.44</v>
          </cell>
          <cell r="L96">
            <v>0</v>
          </cell>
          <cell r="M96">
            <v>0</v>
          </cell>
          <cell r="N96">
            <v>456</v>
          </cell>
          <cell r="O96">
            <v>313</v>
          </cell>
          <cell r="P96">
            <v>3756</v>
          </cell>
          <cell r="Q96">
            <v>0</v>
          </cell>
          <cell r="R96">
            <v>284.37</v>
          </cell>
          <cell r="S96">
            <v>0</v>
          </cell>
          <cell r="T96">
            <v>6813.81</v>
          </cell>
          <cell r="U96">
            <v>12</v>
          </cell>
        </row>
        <row r="97">
          <cell r="A97" t="str">
            <v>DCJ</v>
          </cell>
          <cell r="B97" t="str">
            <v>22-1700</v>
          </cell>
          <cell r="C97" t="str">
            <v>FOREST PROJECT</v>
          </cell>
          <cell r="D97" t="str">
            <v>1000</v>
          </cell>
          <cell r="E97" t="str">
            <v>505700</v>
          </cell>
          <cell r="F97" t="str">
            <v>E201010</v>
          </cell>
          <cell r="G97" t="str">
            <v>1212</v>
          </cell>
          <cell r="H97">
            <v>11507</v>
          </cell>
          <cell r="I97">
            <v>0.2</v>
          </cell>
          <cell r="J97">
            <v>1200</v>
          </cell>
          <cell r="K97">
            <v>1101.4000000000001</v>
          </cell>
          <cell r="L97">
            <v>0</v>
          </cell>
          <cell r="M97">
            <v>0</v>
          </cell>
          <cell r="N97">
            <v>456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5887.4</v>
          </cell>
          <cell r="U97">
            <v>12</v>
          </cell>
        </row>
        <row r="98">
          <cell r="A98" t="str">
            <v>DCJ</v>
          </cell>
          <cell r="B98" t="str">
            <v>22-1700</v>
          </cell>
          <cell r="C98" t="str">
            <v>FOREST PROJECT</v>
          </cell>
          <cell r="D98" t="str">
            <v>1000</v>
          </cell>
          <cell r="E98" t="str">
            <v>505700</v>
          </cell>
          <cell r="F98" t="str">
            <v>E215546</v>
          </cell>
          <cell r="G98" t="str">
            <v>1247</v>
          </cell>
          <cell r="H98">
            <v>12010</v>
          </cell>
          <cell r="I98">
            <v>0.24</v>
          </cell>
          <cell r="J98">
            <v>1440</v>
          </cell>
          <cell r="K98">
            <v>1442.4</v>
          </cell>
          <cell r="L98">
            <v>0</v>
          </cell>
          <cell r="M98">
            <v>0</v>
          </cell>
          <cell r="N98">
            <v>456</v>
          </cell>
          <cell r="O98">
            <v>313</v>
          </cell>
          <cell r="P98">
            <v>3756</v>
          </cell>
          <cell r="Q98">
            <v>0</v>
          </cell>
          <cell r="R98">
            <v>402.2</v>
          </cell>
          <cell r="S98">
            <v>0</v>
          </cell>
          <cell r="T98">
            <v>7687.64</v>
          </cell>
          <cell r="U98">
            <v>12</v>
          </cell>
        </row>
        <row r="99">
          <cell r="A99" t="str">
            <v>DCJ</v>
          </cell>
          <cell r="B99" t="str">
            <v>22-1700</v>
          </cell>
          <cell r="C99" t="str">
            <v>FOREST PROJECT</v>
          </cell>
          <cell r="D99" t="str">
            <v>1000</v>
          </cell>
          <cell r="E99" t="str">
            <v>505700</v>
          </cell>
          <cell r="F99" t="str">
            <v>E209692</v>
          </cell>
          <cell r="G99" t="str">
            <v>1247</v>
          </cell>
          <cell r="H99">
            <v>14715</v>
          </cell>
          <cell r="I99">
            <v>0.24</v>
          </cell>
          <cell r="J99">
            <v>1440</v>
          </cell>
          <cell r="K99">
            <v>2091.6</v>
          </cell>
          <cell r="L99">
            <v>0</v>
          </cell>
          <cell r="M99">
            <v>0</v>
          </cell>
          <cell r="N99">
            <v>456</v>
          </cell>
          <cell r="O99">
            <v>313</v>
          </cell>
          <cell r="P99">
            <v>3756</v>
          </cell>
          <cell r="Q99">
            <v>0</v>
          </cell>
          <cell r="R99">
            <v>106</v>
          </cell>
          <cell r="S99">
            <v>0</v>
          </cell>
          <cell r="T99">
            <v>8033.2</v>
          </cell>
          <cell r="U99">
            <v>12</v>
          </cell>
        </row>
        <row r="100">
          <cell r="A100" t="str">
            <v>DCJ</v>
          </cell>
          <cell r="B100" t="str">
            <v>22-1700</v>
          </cell>
          <cell r="C100" t="str">
            <v>FOREST PROJECT</v>
          </cell>
          <cell r="D100" t="str">
            <v>1000</v>
          </cell>
          <cell r="E100" t="str">
            <v>505700</v>
          </cell>
          <cell r="F100" t="str">
            <v>E215545</v>
          </cell>
          <cell r="G100" t="str">
            <v>1247</v>
          </cell>
          <cell r="H100">
            <v>15669</v>
          </cell>
          <cell r="I100">
            <v>0.24</v>
          </cell>
          <cell r="J100">
            <v>1440</v>
          </cell>
          <cell r="K100">
            <v>2320.56</v>
          </cell>
          <cell r="L100">
            <v>0</v>
          </cell>
          <cell r="M100">
            <v>0</v>
          </cell>
          <cell r="N100">
            <v>456</v>
          </cell>
          <cell r="O100">
            <v>313</v>
          </cell>
          <cell r="P100">
            <v>3756</v>
          </cell>
          <cell r="Q100">
            <v>0</v>
          </cell>
          <cell r="R100">
            <v>0</v>
          </cell>
          <cell r="S100">
            <v>0</v>
          </cell>
          <cell r="T100">
            <v>8188.8</v>
          </cell>
          <cell r="U100">
            <v>12</v>
          </cell>
        </row>
        <row r="101">
          <cell r="A101" t="str">
            <v>DCJ</v>
          </cell>
          <cell r="B101" t="str">
            <v>22-1700</v>
          </cell>
          <cell r="C101" t="str">
            <v>FOREST PROJECT</v>
          </cell>
          <cell r="D101" t="str">
            <v>1000</v>
          </cell>
          <cell r="E101" t="str">
            <v>505700</v>
          </cell>
          <cell r="F101" t="str">
            <v>E209693</v>
          </cell>
          <cell r="G101" t="str">
            <v>1247</v>
          </cell>
          <cell r="H101">
            <v>17148</v>
          </cell>
          <cell r="I101">
            <v>0.24</v>
          </cell>
          <cell r="J101">
            <v>1440</v>
          </cell>
          <cell r="K101">
            <v>2675.5199999999995</v>
          </cell>
          <cell r="L101">
            <v>0</v>
          </cell>
          <cell r="M101">
            <v>0</v>
          </cell>
          <cell r="N101">
            <v>456</v>
          </cell>
          <cell r="O101">
            <v>313</v>
          </cell>
          <cell r="P101">
            <v>3756</v>
          </cell>
          <cell r="Q101">
            <v>0</v>
          </cell>
          <cell r="R101">
            <v>0</v>
          </cell>
          <cell r="S101">
            <v>79.11</v>
          </cell>
          <cell r="T101">
            <v>8568.6299999999992</v>
          </cell>
          <cell r="U101">
            <v>12</v>
          </cell>
        </row>
        <row r="102">
          <cell r="A102" t="str">
            <v>DCJ</v>
          </cell>
          <cell r="B102" t="str">
            <v>22-1800</v>
          </cell>
          <cell r="C102" t="str">
            <v>P/P SUPERVISION-West</v>
          </cell>
          <cell r="D102" t="str">
            <v>1505</v>
          </cell>
          <cell r="E102" t="str">
            <v>504400</v>
          </cell>
          <cell r="F102" t="str">
            <v>E217458</v>
          </cell>
          <cell r="G102" t="str">
            <v>1031</v>
          </cell>
          <cell r="H102">
            <v>2451</v>
          </cell>
          <cell r="I102">
            <v>0.2</v>
          </cell>
          <cell r="J102">
            <v>1200</v>
          </cell>
          <cell r="K102">
            <v>0</v>
          </cell>
          <cell r="L102">
            <v>0</v>
          </cell>
          <cell r="M102">
            <v>0</v>
          </cell>
          <cell r="N102">
            <v>456</v>
          </cell>
          <cell r="O102">
            <v>271</v>
          </cell>
          <cell r="P102">
            <v>3252</v>
          </cell>
          <cell r="Q102">
            <v>0</v>
          </cell>
          <cell r="R102">
            <v>0</v>
          </cell>
          <cell r="S102">
            <v>0</v>
          </cell>
          <cell r="T102">
            <v>4558</v>
          </cell>
          <cell r="U102">
            <v>12</v>
          </cell>
        </row>
        <row r="103">
          <cell r="A103" t="str">
            <v>DCJ</v>
          </cell>
          <cell r="B103" t="str">
            <v>22-1800</v>
          </cell>
          <cell r="C103" t="str">
            <v>P/P SUPERVISION-West</v>
          </cell>
          <cell r="D103" t="str">
            <v>1505</v>
          </cell>
          <cell r="E103" t="str">
            <v>504400</v>
          </cell>
          <cell r="F103" t="str">
            <v>TET780</v>
          </cell>
          <cell r="G103" t="str">
            <v>1024</v>
          </cell>
          <cell r="H103">
            <v>2117</v>
          </cell>
          <cell r="I103">
            <v>0.15</v>
          </cell>
          <cell r="J103">
            <v>900</v>
          </cell>
          <cell r="K103">
            <v>0</v>
          </cell>
          <cell r="L103">
            <v>0</v>
          </cell>
          <cell r="M103">
            <v>0</v>
          </cell>
          <cell r="N103">
            <v>456</v>
          </cell>
          <cell r="O103">
            <v>0</v>
          </cell>
          <cell r="P103">
            <v>0</v>
          </cell>
          <cell r="Q103">
            <v>226</v>
          </cell>
          <cell r="R103">
            <v>0</v>
          </cell>
          <cell r="S103">
            <v>0</v>
          </cell>
          <cell r="T103">
            <v>1402</v>
          </cell>
          <cell r="U103">
            <v>12</v>
          </cell>
        </row>
        <row r="104">
          <cell r="A104" t="str">
            <v>DCJ</v>
          </cell>
          <cell r="B104" t="str">
            <v>22-1800</v>
          </cell>
          <cell r="C104" t="str">
            <v>P/P SUPERVISION-West</v>
          </cell>
          <cell r="D104" t="str">
            <v>1505</v>
          </cell>
          <cell r="E104" t="str">
            <v>504400</v>
          </cell>
          <cell r="F104" t="str">
            <v>E209664</v>
          </cell>
          <cell r="G104" t="str">
            <v>1031</v>
          </cell>
          <cell r="H104">
            <v>3128</v>
          </cell>
          <cell r="I104">
            <v>0.2</v>
          </cell>
          <cell r="J104">
            <v>1200</v>
          </cell>
          <cell r="K104">
            <v>0</v>
          </cell>
          <cell r="L104">
            <v>0</v>
          </cell>
          <cell r="M104">
            <v>0</v>
          </cell>
          <cell r="N104">
            <v>456</v>
          </cell>
          <cell r="O104">
            <v>325</v>
          </cell>
          <cell r="P104">
            <v>3900</v>
          </cell>
          <cell r="Q104">
            <v>0</v>
          </cell>
          <cell r="R104">
            <v>0</v>
          </cell>
          <cell r="S104">
            <v>0</v>
          </cell>
          <cell r="T104">
            <v>5301.08</v>
          </cell>
          <cell r="U104">
            <v>12</v>
          </cell>
        </row>
        <row r="105">
          <cell r="A105" t="str">
            <v>DCJ</v>
          </cell>
          <cell r="B105" t="str">
            <v>22-1800</v>
          </cell>
          <cell r="C105" t="str">
            <v>P/P SUPERVISION-West</v>
          </cell>
          <cell r="D105" t="str">
            <v>1505</v>
          </cell>
          <cell r="E105" t="str">
            <v>504400</v>
          </cell>
          <cell r="F105" t="str">
            <v>SMY287</v>
          </cell>
          <cell r="G105" t="str">
            <v>1024</v>
          </cell>
          <cell r="H105">
            <v>4941</v>
          </cell>
          <cell r="I105">
            <v>0.15</v>
          </cell>
          <cell r="J105">
            <v>900</v>
          </cell>
          <cell r="K105">
            <v>0</v>
          </cell>
          <cell r="L105">
            <v>0</v>
          </cell>
          <cell r="M105">
            <v>0</v>
          </cell>
          <cell r="N105">
            <v>456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2532.8000000000002</v>
          </cell>
          <cell r="U105">
            <v>12</v>
          </cell>
        </row>
        <row r="106">
          <cell r="A106" t="str">
            <v>DCJ</v>
          </cell>
          <cell r="B106" t="str">
            <v>22-1800</v>
          </cell>
          <cell r="C106" t="str">
            <v>P/P SUPERVISION-West</v>
          </cell>
          <cell r="D106" t="str">
            <v>1505</v>
          </cell>
          <cell r="E106" t="str">
            <v>504400</v>
          </cell>
          <cell r="F106" t="str">
            <v>UJK680</v>
          </cell>
          <cell r="G106" t="str">
            <v>1024</v>
          </cell>
          <cell r="H106">
            <v>5371</v>
          </cell>
          <cell r="I106">
            <v>0.15</v>
          </cell>
          <cell r="J106">
            <v>900</v>
          </cell>
          <cell r="K106">
            <v>0</v>
          </cell>
          <cell r="L106">
            <v>0</v>
          </cell>
          <cell r="M106">
            <v>0</v>
          </cell>
          <cell r="N106">
            <v>456</v>
          </cell>
          <cell r="O106">
            <v>141</v>
          </cell>
          <cell r="P106">
            <v>1692</v>
          </cell>
          <cell r="Q106">
            <v>0</v>
          </cell>
          <cell r="R106">
            <v>0</v>
          </cell>
          <cell r="S106">
            <v>50</v>
          </cell>
          <cell r="T106">
            <v>3089.15</v>
          </cell>
          <cell r="U106">
            <v>12</v>
          </cell>
        </row>
        <row r="107">
          <cell r="A107" t="str">
            <v>DCJ</v>
          </cell>
          <cell r="B107" t="str">
            <v>22-1800</v>
          </cell>
          <cell r="C107" t="str">
            <v>P/P SUPERVISION-West</v>
          </cell>
          <cell r="D107" t="str">
            <v>1505</v>
          </cell>
          <cell r="E107" t="str">
            <v>504400</v>
          </cell>
          <cell r="F107" t="str">
            <v>E218064</v>
          </cell>
          <cell r="G107" t="str">
            <v>1031</v>
          </cell>
          <cell r="H107">
            <v>8297</v>
          </cell>
          <cell r="I107">
            <v>0.2</v>
          </cell>
          <cell r="J107">
            <v>1200</v>
          </cell>
          <cell r="K107">
            <v>459.40000000000009</v>
          </cell>
          <cell r="L107">
            <v>0</v>
          </cell>
          <cell r="M107">
            <v>0</v>
          </cell>
          <cell r="N107">
            <v>456</v>
          </cell>
          <cell r="O107">
            <v>181</v>
          </cell>
          <cell r="P107">
            <v>2172</v>
          </cell>
          <cell r="Q107">
            <v>0</v>
          </cell>
          <cell r="R107">
            <v>0</v>
          </cell>
          <cell r="S107">
            <v>0</v>
          </cell>
          <cell r="T107">
            <v>4155.0200000000004</v>
          </cell>
          <cell r="U107">
            <v>12</v>
          </cell>
        </row>
        <row r="108">
          <cell r="A108" t="str">
            <v>DCJ</v>
          </cell>
          <cell r="B108" t="str">
            <v>22-1900</v>
          </cell>
          <cell r="C108" t="str">
            <v>P/P SUPERVISION-East</v>
          </cell>
          <cell r="D108" t="str">
            <v>1505</v>
          </cell>
          <cell r="E108" t="str">
            <v>503100</v>
          </cell>
          <cell r="F108" t="str">
            <v>TET928</v>
          </cell>
          <cell r="G108" t="str">
            <v>1024</v>
          </cell>
          <cell r="H108">
            <v>865</v>
          </cell>
          <cell r="I108">
            <v>0.15</v>
          </cell>
          <cell r="L108">
            <v>0</v>
          </cell>
          <cell r="M108">
            <v>0</v>
          </cell>
          <cell r="N108">
            <v>38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475</v>
          </cell>
          <cell r="U108">
            <v>5</v>
          </cell>
        </row>
        <row r="109">
          <cell r="A109" t="str">
            <v>DCJ</v>
          </cell>
          <cell r="B109" t="str">
            <v>22-1900</v>
          </cell>
          <cell r="C109" t="str">
            <v>P/P SUPERVISION-East</v>
          </cell>
          <cell r="D109" t="str">
            <v>1505</v>
          </cell>
          <cell r="E109" t="str">
            <v>503100</v>
          </cell>
          <cell r="F109" t="str">
            <v>E192828</v>
          </cell>
          <cell r="G109" t="str">
            <v>1031</v>
          </cell>
          <cell r="H109">
            <v>2734</v>
          </cell>
          <cell r="I109">
            <v>0.2</v>
          </cell>
          <cell r="J109">
            <v>1200</v>
          </cell>
          <cell r="K109">
            <v>0</v>
          </cell>
          <cell r="L109">
            <v>0</v>
          </cell>
          <cell r="M109">
            <v>0</v>
          </cell>
          <cell r="N109">
            <v>456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1311.6</v>
          </cell>
          <cell r="U109">
            <v>12</v>
          </cell>
        </row>
        <row r="110">
          <cell r="A110" t="str">
            <v>DCJ</v>
          </cell>
          <cell r="B110" t="str">
            <v>22-1900</v>
          </cell>
          <cell r="C110" t="str">
            <v>P/P SUPERVISION-East</v>
          </cell>
          <cell r="D110" t="str">
            <v>1505</v>
          </cell>
          <cell r="E110" t="str">
            <v>503100</v>
          </cell>
          <cell r="F110" t="str">
            <v>E192829</v>
          </cell>
          <cell r="G110" t="str">
            <v>1031</v>
          </cell>
          <cell r="H110">
            <v>2980</v>
          </cell>
          <cell r="I110">
            <v>0.2</v>
          </cell>
          <cell r="J110">
            <v>1200</v>
          </cell>
          <cell r="K110">
            <v>0</v>
          </cell>
          <cell r="L110">
            <v>0</v>
          </cell>
          <cell r="M110">
            <v>0</v>
          </cell>
          <cell r="N110">
            <v>456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1343.74</v>
          </cell>
          <cell r="U110">
            <v>12</v>
          </cell>
        </row>
        <row r="111">
          <cell r="A111" t="str">
            <v>DCJ</v>
          </cell>
          <cell r="B111" t="str">
            <v>22-1900</v>
          </cell>
          <cell r="C111" t="str">
            <v>P/P SUPERVISION-East</v>
          </cell>
          <cell r="D111" t="str">
            <v>1505</v>
          </cell>
          <cell r="E111" t="str">
            <v>503100</v>
          </cell>
          <cell r="F111" t="str">
            <v>E209659</v>
          </cell>
          <cell r="G111" t="str">
            <v>1031</v>
          </cell>
          <cell r="H111">
            <v>4255</v>
          </cell>
          <cell r="I111">
            <v>0.2</v>
          </cell>
          <cell r="J111">
            <v>1200</v>
          </cell>
          <cell r="K111">
            <v>0</v>
          </cell>
          <cell r="L111">
            <v>0</v>
          </cell>
          <cell r="M111">
            <v>0</v>
          </cell>
          <cell r="N111">
            <v>456</v>
          </cell>
          <cell r="O111">
            <v>325</v>
          </cell>
          <cell r="P111">
            <v>3900</v>
          </cell>
          <cell r="Q111">
            <v>0</v>
          </cell>
          <cell r="R111">
            <v>0</v>
          </cell>
          <cell r="S111">
            <v>0</v>
          </cell>
          <cell r="T111">
            <v>5262.44</v>
          </cell>
          <cell r="U111">
            <v>12</v>
          </cell>
        </row>
        <row r="112">
          <cell r="A112" t="str">
            <v>DCJ</v>
          </cell>
          <cell r="B112" t="str">
            <v>22-1900</v>
          </cell>
          <cell r="C112" t="str">
            <v>P/P SUPERVISION-East</v>
          </cell>
          <cell r="D112" t="str">
            <v>1505</v>
          </cell>
          <cell r="E112" t="str">
            <v>503100</v>
          </cell>
          <cell r="F112" t="str">
            <v>SMY286</v>
          </cell>
          <cell r="G112" t="str">
            <v>1024</v>
          </cell>
          <cell r="H112">
            <v>4425</v>
          </cell>
          <cell r="I112">
            <v>0.15</v>
          </cell>
          <cell r="J112">
            <v>900</v>
          </cell>
          <cell r="K112">
            <v>0</v>
          </cell>
          <cell r="L112">
            <v>0</v>
          </cell>
          <cell r="M112">
            <v>0</v>
          </cell>
          <cell r="N112">
            <v>456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2500.85</v>
          </cell>
          <cell r="U112">
            <v>12</v>
          </cell>
        </row>
        <row r="113">
          <cell r="A113" t="str">
            <v>DCJ</v>
          </cell>
          <cell r="B113" t="str">
            <v>22-1900</v>
          </cell>
          <cell r="C113" t="str">
            <v>P/P SUPERVISION-East</v>
          </cell>
          <cell r="D113" t="str">
            <v>1505</v>
          </cell>
          <cell r="E113" t="str">
            <v>503100</v>
          </cell>
          <cell r="F113" t="str">
            <v>VAS839</v>
          </cell>
          <cell r="G113" t="str">
            <v>1024</v>
          </cell>
          <cell r="H113">
            <v>5231</v>
          </cell>
          <cell r="I113">
            <v>0.15</v>
          </cell>
          <cell r="J113">
            <v>900</v>
          </cell>
          <cell r="K113">
            <v>0</v>
          </cell>
          <cell r="L113">
            <v>0</v>
          </cell>
          <cell r="M113">
            <v>0</v>
          </cell>
          <cell r="N113">
            <v>456</v>
          </cell>
          <cell r="O113">
            <v>141</v>
          </cell>
          <cell r="P113">
            <v>1692</v>
          </cell>
          <cell r="Q113">
            <v>0</v>
          </cell>
          <cell r="R113">
            <v>0</v>
          </cell>
          <cell r="S113">
            <v>0</v>
          </cell>
          <cell r="T113">
            <v>3021.75</v>
          </cell>
          <cell r="U113">
            <v>12</v>
          </cell>
        </row>
        <row r="114">
          <cell r="A114" t="str">
            <v>DCJ</v>
          </cell>
          <cell r="B114" t="str">
            <v>22-1900</v>
          </cell>
          <cell r="C114" t="str">
            <v>P/P SUPERVISION-East</v>
          </cell>
          <cell r="D114" t="str">
            <v>1505</v>
          </cell>
          <cell r="E114" t="str">
            <v>503100</v>
          </cell>
          <cell r="F114" t="str">
            <v>E217457</v>
          </cell>
          <cell r="G114" t="str">
            <v>1031</v>
          </cell>
          <cell r="H114">
            <v>6080</v>
          </cell>
          <cell r="I114">
            <v>0.2</v>
          </cell>
          <cell r="J114">
            <v>1200</v>
          </cell>
          <cell r="K114">
            <v>16</v>
          </cell>
          <cell r="L114">
            <v>0</v>
          </cell>
          <cell r="M114">
            <v>0</v>
          </cell>
          <cell r="N114">
            <v>456</v>
          </cell>
          <cell r="O114">
            <v>271</v>
          </cell>
          <cell r="P114">
            <v>3252</v>
          </cell>
          <cell r="Q114">
            <v>0</v>
          </cell>
          <cell r="R114">
            <v>0</v>
          </cell>
          <cell r="S114">
            <v>0</v>
          </cell>
          <cell r="T114">
            <v>4829.83</v>
          </cell>
          <cell r="U114">
            <v>12</v>
          </cell>
        </row>
        <row r="115">
          <cell r="A115" t="str">
            <v>DCJ</v>
          </cell>
          <cell r="B115" t="str">
            <v>22-2000</v>
          </cell>
          <cell r="C115" t="str">
            <v>P/P SUPERVISION-NE</v>
          </cell>
          <cell r="D115" t="str">
            <v>1505</v>
          </cell>
          <cell r="E115" t="str">
            <v>504100</v>
          </cell>
          <cell r="F115" t="str">
            <v>E192830</v>
          </cell>
          <cell r="G115" t="str">
            <v>1031</v>
          </cell>
          <cell r="H115">
            <v>1859</v>
          </cell>
          <cell r="I115">
            <v>0.2</v>
          </cell>
          <cell r="J115">
            <v>1200</v>
          </cell>
          <cell r="K115">
            <v>0</v>
          </cell>
          <cell r="L115">
            <v>0</v>
          </cell>
          <cell r="M115">
            <v>0</v>
          </cell>
          <cell r="N115">
            <v>456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1348.2</v>
          </cell>
          <cell r="U115">
            <v>12</v>
          </cell>
        </row>
        <row r="116">
          <cell r="A116" t="str">
            <v>DCJ</v>
          </cell>
          <cell r="B116" t="str">
            <v>22-2000</v>
          </cell>
          <cell r="C116" t="str">
            <v>P/P SUPERVISION-NE</v>
          </cell>
          <cell r="D116" t="str">
            <v>1505</v>
          </cell>
          <cell r="E116" t="str">
            <v>504100</v>
          </cell>
          <cell r="F116" t="str">
            <v>E209661</v>
          </cell>
          <cell r="G116" t="str">
            <v>1031</v>
          </cell>
          <cell r="H116">
            <v>3628</v>
          </cell>
          <cell r="I116">
            <v>0.2</v>
          </cell>
          <cell r="J116">
            <v>1200</v>
          </cell>
          <cell r="K116">
            <v>0</v>
          </cell>
          <cell r="L116">
            <v>0</v>
          </cell>
          <cell r="M116">
            <v>0</v>
          </cell>
          <cell r="N116">
            <v>456</v>
          </cell>
          <cell r="O116">
            <v>325</v>
          </cell>
          <cell r="P116">
            <v>3900</v>
          </cell>
          <cell r="Q116">
            <v>0</v>
          </cell>
          <cell r="R116">
            <v>0</v>
          </cell>
          <cell r="S116">
            <v>0</v>
          </cell>
          <cell r="T116">
            <v>5295.8</v>
          </cell>
          <cell r="U116">
            <v>12</v>
          </cell>
        </row>
        <row r="117">
          <cell r="A117" t="str">
            <v>DCJ</v>
          </cell>
          <cell r="B117" t="str">
            <v>22-2000</v>
          </cell>
          <cell r="C117" t="str">
            <v>P/P SUPERVISION-NE</v>
          </cell>
          <cell r="D117" t="str">
            <v>1505</v>
          </cell>
          <cell r="E117" t="str">
            <v>504100</v>
          </cell>
          <cell r="F117" t="str">
            <v>SMY132</v>
          </cell>
          <cell r="G117" t="str">
            <v>1024</v>
          </cell>
          <cell r="H117">
            <v>3874</v>
          </cell>
          <cell r="I117">
            <v>0.15</v>
          </cell>
          <cell r="J117">
            <v>900</v>
          </cell>
          <cell r="K117">
            <v>0</v>
          </cell>
          <cell r="L117">
            <v>0</v>
          </cell>
          <cell r="M117">
            <v>0</v>
          </cell>
          <cell r="N117">
            <v>456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1296.3</v>
          </cell>
          <cell r="U117">
            <v>12</v>
          </cell>
        </row>
        <row r="118">
          <cell r="A118" t="str">
            <v>DCJ</v>
          </cell>
          <cell r="B118" t="str">
            <v>22-2000</v>
          </cell>
          <cell r="C118" t="str">
            <v>P/P SUPERVISION-NE</v>
          </cell>
          <cell r="D118" t="str">
            <v>1505</v>
          </cell>
          <cell r="E118" t="str">
            <v>504100</v>
          </cell>
          <cell r="F118" t="str">
            <v>E209658</v>
          </cell>
          <cell r="G118" t="str">
            <v>1031</v>
          </cell>
          <cell r="H118">
            <v>5144</v>
          </cell>
          <cell r="I118">
            <v>0.2</v>
          </cell>
          <cell r="J118">
            <v>1200</v>
          </cell>
          <cell r="K118">
            <v>0</v>
          </cell>
          <cell r="L118">
            <v>0</v>
          </cell>
          <cell r="M118">
            <v>0</v>
          </cell>
          <cell r="N118">
            <v>456</v>
          </cell>
          <cell r="O118">
            <v>325</v>
          </cell>
          <cell r="P118">
            <v>3900</v>
          </cell>
          <cell r="Q118">
            <v>0</v>
          </cell>
          <cell r="R118">
            <v>0</v>
          </cell>
          <cell r="S118">
            <v>0</v>
          </cell>
          <cell r="T118">
            <v>5436.86</v>
          </cell>
          <cell r="U118">
            <v>12</v>
          </cell>
        </row>
        <row r="119">
          <cell r="A119" t="str">
            <v>DCJ</v>
          </cell>
          <cell r="B119" t="str">
            <v>22-2000</v>
          </cell>
          <cell r="C119" t="str">
            <v>P/P SUPERVISION-NE</v>
          </cell>
          <cell r="D119" t="str">
            <v>1505</v>
          </cell>
          <cell r="E119" t="str">
            <v>504100</v>
          </cell>
          <cell r="F119" t="str">
            <v>TJF643</v>
          </cell>
          <cell r="G119" t="str">
            <v>1024</v>
          </cell>
          <cell r="H119">
            <v>4882</v>
          </cell>
          <cell r="I119">
            <v>0.15</v>
          </cell>
          <cell r="J119">
            <v>900</v>
          </cell>
          <cell r="K119">
            <v>0</v>
          </cell>
          <cell r="L119">
            <v>0</v>
          </cell>
          <cell r="M119">
            <v>0</v>
          </cell>
          <cell r="N119">
            <v>456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1495.2</v>
          </cell>
          <cell r="U119">
            <v>12</v>
          </cell>
        </row>
        <row r="120">
          <cell r="A120" t="str">
            <v>DCJ</v>
          </cell>
          <cell r="B120" t="str">
            <v>22-2000</v>
          </cell>
          <cell r="C120" t="str">
            <v>P/P SUPERVISION-NE</v>
          </cell>
          <cell r="D120" t="str">
            <v>1505</v>
          </cell>
          <cell r="E120" t="str">
            <v>504100</v>
          </cell>
          <cell r="F120" t="str">
            <v>SLN930</v>
          </cell>
          <cell r="G120" t="str">
            <v>1024</v>
          </cell>
          <cell r="H120">
            <v>4972</v>
          </cell>
          <cell r="I120">
            <v>0.15</v>
          </cell>
          <cell r="J120">
            <v>900</v>
          </cell>
          <cell r="K120">
            <v>0</v>
          </cell>
          <cell r="L120">
            <v>0</v>
          </cell>
          <cell r="M120">
            <v>0</v>
          </cell>
          <cell r="N120">
            <v>456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1323.45</v>
          </cell>
          <cell r="U120">
            <v>12</v>
          </cell>
        </row>
        <row r="121">
          <cell r="A121" t="str">
            <v>DCJ</v>
          </cell>
          <cell r="B121" t="str">
            <v>22-2000</v>
          </cell>
          <cell r="C121" t="str">
            <v>P/P SUPERVISION-NE</v>
          </cell>
          <cell r="D121" t="str">
            <v>1505</v>
          </cell>
          <cell r="E121" t="str">
            <v>504100</v>
          </cell>
          <cell r="F121" t="str">
            <v>UKH284</v>
          </cell>
          <cell r="G121" t="str">
            <v>1024</v>
          </cell>
          <cell r="H121">
            <v>7574</v>
          </cell>
          <cell r="I121">
            <v>0.15</v>
          </cell>
          <cell r="J121">
            <v>900</v>
          </cell>
          <cell r="K121">
            <v>236.09999999999991</v>
          </cell>
          <cell r="L121">
            <v>0</v>
          </cell>
          <cell r="M121">
            <v>0</v>
          </cell>
          <cell r="N121">
            <v>456</v>
          </cell>
          <cell r="O121">
            <v>141</v>
          </cell>
          <cell r="P121">
            <v>1692</v>
          </cell>
          <cell r="Q121">
            <v>0</v>
          </cell>
          <cell r="R121">
            <v>0</v>
          </cell>
          <cell r="S121">
            <v>0</v>
          </cell>
          <cell r="T121">
            <v>3429.3</v>
          </cell>
          <cell r="U121">
            <v>12</v>
          </cell>
        </row>
        <row r="122">
          <cell r="A122" t="str">
            <v>DCJ</v>
          </cell>
          <cell r="B122" t="str">
            <v>22-2000</v>
          </cell>
          <cell r="C122" t="str">
            <v>P/P SUPERVISION-NE</v>
          </cell>
          <cell r="D122" t="str">
            <v>1505</v>
          </cell>
          <cell r="E122" t="str">
            <v>504100</v>
          </cell>
          <cell r="F122" t="str">
            <v>E217471</v>
          </cell>
          <cell r="G122" t="str">
            <v>1020</v>
          </cell>
          <cell r="H122">
            <v>8238</v>
          </cell>
          <cell r="I122">
            <v>0.13</v>
          </cell>
          <cell r="J122">
            <v>780</v>
          </cell>
          <cell r="K122">
            <v>290.94000000000005</v>
          </cell>
          <cell r="L122">
            <v>0</v>
          </cell>
          <cell r="M122">
            <v>0</v>
          </cell>
          <cell r="N122">
            <v>456</v>
          </cell>
          <cell r="O122">
            <v>271</v>
          </cell>
          <cell r="P122">
            <v>3252</v>
          </cell>
          <cell r="Q122">
            <v>4072.36</v>
          </cell>
          <cell r="R122">
            <v>0</v>
          </cell>
          <cell r="S122">
            <v>0</v>
          </cell>
          <cell r="T122">
            <v>9252.4699999999993</v>
          </cell>
          <cell r="U122">
            <v>12</v>
          </cell>
        </row>
        <row r="123">
          <cell r="A123" t="str">
            <v>DCJ</v>
          </cell>
          <cell r="B123" t="str">
            <v>22-2000</v>
          </cell>
          <cell r="C123" t="str">
            <v>P/P SUPERVISION-NE</v>
          </cell>
          <cell r="D123" t="str">
            <v>1505</v>
          </cell>
          <cell r="E123" t="str">
            <v>504100</v>
          </cell>
          <cell r="F123" t="str">
            <v>SMY131</v>
          </cell>
          <cell r="G123" t="str">
            <v>1024</v>
          </cell>
          <cell r="H123">
            <v>1116</v>
          </cell>
          <cell r="I123">
            <v>0.15</v>
          </cell>
          <cell r="L123">
            <v>0</v>
          </cell>
          <cell r="M123">
            <v>0</v>
          </cell>
          <cell r="N123">
            <v>38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1063</v>
          </cell>
          <cell r="U123">
            <v>12</v>
          </cell>
        </row>
        <row r="124">
          <cell r="A124" t="str">
            <v>DCJ</v>
          </cell>
          <cell r="B124" t="str">
            <v>22-2100</v>
          </cell>
          <cell r="C124" t="str">
            <v>P/P SUPERVISION-Central</v>
          </cell>
          <cell r="D124" t="str">
            <v>1505</v>
          </cell>
          <cell r="E124" t="str">
            <v>503300</v>
          </cell>
          <cell r="F124" t="str">
            <v>E209660</v>
          </cell>
          <cell r="G124" t="str">
            <v>1031</v>
          </cell>
          <cell r="H124">
            <v>455</v>
          </cell>
          <cell r="I124">
            <v>0.2</v>
          </cell>
          <cell r="J124">
            <v>1200</v>
          </cell>
          <cell r="K124">
            <v>0</v>
          </cell>
          <cell r="L124">
            <v>0</v>
          </cell>
          <cell r="M124">
            <v>0</v>
          </cell>
          <cell r="N124">
            <v>456</v>
          </cell>
          <cell r="O124">
            <v>325</v>
          </cell>
          <cell r="P124">
            <v>3900</v>
          </cell>
          <cell r="Q124">
            <v>0</v>
          </cell>
          <cell r="R124">
            <v>0</v>
          </cell>
          <cell r="S124">
            <v>0</v>
          </cell>
          <cell r="T124">
            <v>5206</v>
          </cell>
          <cell r="U124">
            <v>12</v>
          </cell>
        </row>
        <row r="125">
          <cell r="A125" t="str">
            <v>DCJ</v>
          </cell>
          <cell r="B125" t="str">
            <v>22-2100</v>
          </cell>
          <cell r="C125" t="str">
            <v>P/P SUPERVISION-Central</v>
          </cell>
          <cell r="D125" t="str">
            <v>1505</v>
          </cell>
          <cell r="E125" t="str">
            <v>503300</v>
          </cell>
          <cell r="F125" t="str">
            <v>E192833</v>
          </cell>
          <cell r="G125" t="str">
            <v>1031</v>
          </cell>
          <cell r="H125">
            <v>614</v>
          </cell>
          <cell r="I125">
            <v>0.2</v>
          </cell>
          <cell r="J125">
            <v>1200</v>
          </cell>
          <cell r="K125">
            <v>0</v>
          </cell>
          <cell r="L125">
            <v>0</v>
          </cell>
          <cell r="M125">
            <v>0</v>
          </cell>
          <cell r="N125">
            <v>456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1306</v>
          </cell>
          <cell r="U125">
            <v>12</v>
          </cell>
        </row>
        <row r="126">
          <cell r="A126" t="str">
            <v>DCJ</v>
          </cell>
          <cell r="B126" t="str">
            <v>22-2100</v>
          </cell>
          <cell r="C126" t="str">
            <v>P/P SUPERVISION-Central</v>
          </cell>
          <cell r="D126" t="str">
            <v>1505</v>
          </cell>
          <cell r="E126" t="str">
            <v>503300</v>
          </cell>
          <cell r="F126" t="str">
            <v>E217472</v>
          </cell>
          <cell r="G126" t="str">
            <v>1031</v>
          </cell>
          <cell r="H126">
            <v>2702</v>
          </cell>
          <cell r="I126">
            <v>0.2</v>
          </cell>
          <cell r="J126">
            <v>1200</v>
          </cell>
          <cell r="K126">
            <v>0</v>
          </cell>
          <cell r="L126">
            <v>0</v>
          </cell>
          <cell r="M126">
            <v>0</v>
          </cell>
          <cell r="N126">
            <v>456</v>
          </cell>
          <cell r="O126">
            <v>271</v>
          </cell>
          <cell r="P126">
            <v>3252</v>
          </cell>
          <cell r="Q126">
            <v>0</v>
          </cell>
          <cell r="R126">
            <v>0</v>
          </cell>
          <cell r="S126">
            <v>0</v>
          </cell>
          <cell r="T126">
            <v>4595.33</v>
          </cell>
          <cell r="U126">
            <v>12</v>
          </cell>
        </row>
        <row r="127">
          <cell r="A127" t="str">
            <v>DCJ</v>
          </cell>
          <cell r="B127" t="str">
            <v>22-2100</v>
          </cell>
          <cell r="C127" t="str">
            <v>P/P SUPERVISION-Central</v>
          </cell>
          <cell r="D127" t="str">
            <v>1505</v>
          </cell>
          <cell r="E127" t="str">
            <v>503300</v>
          </cell>
          <cell r="F127" t="str">
            <v>TJC311</v>
          </cell>
          <cell r="G127" t="str">
            <v>1024</v>
          </cell>
          <cell r="H127">
            <v>2640</v>
          </cell>
          <cell r="I127">
            <v>0.15</v>
          </cell>
          <cell r="J127">
            <v>900</v>
          </cell>
          <cell r="K127">
            <v>0</v>
          </cell>
          <cell r="L127">
            <v>0</v>
          </cell>
          <cell r="M127">
            <v>0</v>
          </cell>
          <cell r="N127">
            <v>456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1176</v>
          </cell>
          <cell r="U127">
            <v>12</v>
          </cell>
        </row>
        <row r="128">
          <cell r="A128" t="str">
            <v>DCJ</v>
          </cell>
          <cell r="B128" t="str">
            <v>22-2100</v>
          </cell>
          <cell r="C128" t="str">
            <v>P/P SUPERVISION-Central</v>
          </cell>
          <cell r="D128" t="str">
            <v>1505</v>
          </cell>
          <cell r="E128" t="str">
            <v>503300</v>
          </cell>
          <cell r="F128" t="str">
            <v>UKH272</v>
          </cell>
          <cell r="G128" t="str">
            <v>1024</v>
          </cell>
          <cell r="H128">
            <v>3335</v>
          </cell>
          <cell r="I128">
            <v>0.15</v>
          </cell>
          <cell r="J128">
            <v>900</v>
          </cell>
          <cell r="K128">
            <v>0</v>
          </cell>
          <cell r="L128">
            <v>0</v>
          </cell>
          <cell r="M128">
            <v>0</v>
          </cell>
          <cell r="N128">
            <v>456</v>
          </cell>
          <cell r="O128">
            <v>141</v>
          </cell>
          <cell r="P128">
            <v>1692</v>
          </cell>
          <cell r="Q128">
            <v>0</v>
          </cell>
          <cell r="R128">
            <v>0</v>
          </cell>
          <cell r="S128">
            <v>0</v>
          </cell>
          <cell r="T128">
            <v>2870.7</v>
          </cell>
          <cell r="U128">
            <v>12</v>
          </cell>
        </row>
        <row r="129">
          <cell r="A129" t="str">
            <v>DCJ</v>
          </cell>
          <cell r="B129" t="str">
            <v>22-2100</v>
          </cell>
          <cell r="C129" t="str">
            <v>P/P SUPERVISION-Central</v>
          </cell>
          <cell r="D129" t="str">
            <v>1505</v>
          </cell>
          <cell r="E129" t="str">
            <v>503300</v>
          </cell>
          <cell r="F129" t="str">
            <v>SLN929</v>
          </cell>
          <cell r="G129" t="str">
            <v>1024</v>
          </cell>
          <cell r="H129">
            <v>4414</v>
          </cell>
          <cell r="I129">
            <v>0.15</v>
          </cell>
          <cell r="J129">
            <v>900</v>
          </cell>
          <cell r="K129">
            <v>0</v>
          </cell>
          <cell r="L129">
            <v>0</v>
          </cell>
          <cell r="M129">
            <v>0</v>
          </cell>
          <cell r="N129">
            <v>456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1369.5</v>
          </cell>
          <cell r="U129">
            <v>12</v>
          </cell>
        </row>
        <row r="130">
          <cell r="A130" t="str">
            <v>DCJ</v>
          </cell>
          <cell r="B130" t="str">
            <v>22-2100</v>
          </cell>
          <cell r="C130" t="str">
            <v>P/P SUPERVISION-Central</v>
          </cell>
          <cell r="D130" t="str">
            <v>1505</v>
          </cell>
          <cell r="E130" t="str">
            <v>503300</v>
          </cell>
          <cell r="F130" t="str">
            <v>XQY030</v>
          </cell>
          <cell r="G130" t="str">
            <v>1024</v>
          </cell>
          <cell r="H130">
            <v>5349</v>
          </cell>
          <cell r="I130">
            <v>0.15</v>
          </cell>
          <cell r="J130">
            <v>900</v>
          </cell>
          <cell r="K130">
            <v>0</v>
          </cell>
          <cell r="L130">
            <v>0</v>
          </cell>
          <cell r="M130">
            <v>0</v>
          </cell>
          <cell r="N130">
            <v>456</v>
          </cell>
          <cell r="O130">
            <v>125</v>
          </cell>
          <cell r="P130">
            <v>1500</v>
          </cell>
          <cell r="Q130">
            <v>0</v>
          </cell>
          <cell r="R130">
            <v>0</v>
          </cell>
          <cell r="S130">
            <v>0</v>
          </cell>
          <cell r="T130">
            <v>2812.05</v>
          </cell>
          <cell r="U130">
            <v>12</v>
          </cell>
        </row>
        <row r="131">
          <cell r="A131" t="str">
            <v>DCJ</v>
          </cell>
          <cell r="B131" t="str">
            <v>22-2200</v>
          </cell>
          <cell r="C131" t="str">
            <v>P/P SUPERVISION-Gresham</v>
          </cell>
          <cell r="D131" t="str">
            <v>1505</v>
          </cell>
          <cell r="E131" t="str">
            <v>503200</v>
          </cell>
          <cell r="F131" t="str">
            <v>E209663</v>
          </cell>
          <cell r="G131" t="str">
            <v>1031</v>
          </cell>
          <cell r="H131">
            <v>1265</v>
          </cell>
          <cell r="I131">
            <v>0.2</v>
          </cell>
          <cell r="J131">
            <v>1200</v>
          </cell>
          <cell r="K131">
            <v>0</v>
          </cell>
          <cell r="L131">
            <v>0</v>
          </cell>
          <cell r="M131">
            <v>0</v>
          </cell>
          <cell r="N131">
            <v>456</v>
          </cell>
          <cell r="O131">
            <v>325</v>
          </cell>
          <cell r="P131">
            <v>3900</v>
          </cell>
          <cell r="Q131">
            <v>0</v>
          </cell>
          <cell r="R131">
            <v>0</v>
          </cell>
          <cell r="S131">
            <v>0</v>
          </cell>
          <cell r="T131">
            <v>5206</v>
          </cell>
          <cell r="U131">
            <v>12</v>
          </cell>
        </row>
        <row r="132">
          <cell r="A132" t="str">
            <v>DCJ</v>
          </cell>
          <cell r="B132" t="str">
            <v>22-2200</v>
          </cell>
          <cell r="C132" t="str">
            <v>P/P SUPERVISION-Gresham</v>
          </cell>
          <cell r="D132" t="str">
            <v>1505</v>
          </cell>
          <cell r="E132" t="str">
            <v>503200</v>
          </cell>
          <cell r="F132" t="str">
            <v>XJF593</v>
          </cell>
          <cell r="G132" t="str">
            <v>1031</v>
          </cell>
          <cell r="H132">
            <v>5287</v>
          </cell>
          <cell r="I132">
            <v>0.2</v>
          </cell>
          <cell r="J132">
            <v>1200</v>
          </cell>
          <cell r="K132">
            <v>0</v>
          </cell>
          <cell r="L132">
            <v>0</v>
          </cell>
          <cell r="M132">
            <v>0</v>
          </cell>
          <cell r="N132">
            <v>456</v>
          </cell>
          <cell r="O132">
            <v>181</v>
          </cell>
          <cell r="P132">
            <v>2172</v>
          </cell>
          <cell r="Q132">
            <v>0</v>
          </cell>
          <cell r="R132">
            <v>0</v>
          </cell>
          <cell r="S132">
            <v>0</v>
          </cell>
          <cell r="T132">
            <v>3627.76</v>
          </cell>
          <cell r="U132">
            <v>12</v>
          </cell>
        </row>
        <row r="133">
          <cell r="A133" t="str">
            <v>DCJ</v>
          </cell>
          <cell r="B133" t="str">
            <v>22-2200</v>
          </cell>
          <cell r="C133" t="str">
            <v>P/P SUPERVISION-Gresham</v>
          </cell>
          <cell r="D133" t="str">
            <v>1505</v>
          </cell>
          <cell r="E133" t="str">
            <v>503200</v>
          </cell>
          <cell r="F133" t="str">
            <v>UKH267</v>
          </cell>
          <cell r="G133" t="str">
            <v>1024</v>
          </cell>
          <cell r="H133">
            <v>5073</v>
          </cell>
          <cell r="I133">
            <v>0.15</v>
          </cell>
          <cell r="J133">
            <v>900</v>
          </cell>
          <cell r="K133">
            <v>0</v>
          </cell>
          <cell r="L133">
            <v>0</v>
          </cell>
          <cell r="M133">
            <v>0</v>
          </cell>
          <cell r="N133">
            <v>456</v>
          </cell>
          <cell r="O133">
            <v>141</v>
          </cell>
          <cell r="P133">
            <v>1692</v>
          </cell>
          <cell r="Q133">
            <v>0</v>
          </cell>
          <cell r="R133">
            <v>0</v>
          </cell>
          <cell r="S133">
            <v>0</v>
          </cell>
          <cell r="T133">
            <v>3036.15</v>
          </cell>
          <cell r="U133">
            <v>12</v>
          </cell>
        </row>
        <row r="134">
          <cell r="A134" t="str">
            <v>DCJ</v>
          </cell>
          <cell r="B134" t="str">
            <v>22-2200</v>
          </cell>
          <cell r="C134" t="str">
            <v>P/P SUPERVISION-Gresham</v>
          </cell>
          <cell r="D134" t="str">
            <v>1505</v>
          </cell>
          <cell r="E134" t="str">
            <v>503200</v>
          </cell>
          <cell r="F134" t="str">
            <v>E217470</v>
          </cell>
          <cell r="G134" t="str">
            <v>1031</v>
          </cell>
          <cell r="H134">
            <v>6039</v>
          </cell>
          <cell r="I134">
            <v>0.2</v>
          </cell>
          <cell r="J134">
            <v>1200</v>
          </cell>
          <cell r="K134">
            <v>7.7999999999999545</v>
          </cell>
          <cell r="L134">
            <v>0</v>
          </cell>
          <cell r="M134">
            <v>0</v>
          </cell>
          <cell r="N134">
            <v>456</v>
          </cell>
          <cell r="O134">
            <v>271</v>
          </cell>
          <cell r="P134">
            <v>3252</v>
          </cell>
          <cell r="Q134">
            <v>666.36</v>
          </cell>
          <cell r="R134">
            <v>0</v>
          </cell>
          <cell r="S134">
            <v>0</v>
          </cell>
          <cell r="T134">
            <v>5443.26</v>
          </cell>
          <cell r="U134">
            <v>12</v>
          </cell>
        </row>
        <row r="135">
          <cell r="A135" t="str">
            <v>DCJ</v>
          </cell>
          <cell r="B135" t="str">
            <v>22-2300</v>
          </cell>
          <cell r="C135" t="str">
            <v>P/P SUPERVISION-Pennisula</v>
          </cell>
          <cell r="D135" t="str">
            <v>1505</v>
          </cell>
          <cell r="E135" t="str">
            <v>504200</v>
          </cell>
          <cell r="F135" t="str">
            <v>SLN020</v>
          </cell>
          <cell r="G135" t="str">
            <v>1031</v>
          </cell>
          <cell r="H135">
            <v>755</v>
          </cell>
          <cell r="I135">
            <v>0.2</v>
          </cell>
          <cell r="J135">
            <v>1200</v>
          </cell>
          <cell r="K135">
            <v>0</v>
          </cell>
          <cell r="L135">
            <v>0</v>
          </cell>
          <cell r="M135">
            <v>0</v>
          </cell>
          <cell r="N135">
            <v>456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1306</v>
          </cell>
          <cell r="U135">
            <v>12</v>
          </cell>
        </row>
        <row r="136">
          <cell r="A136" t="str">
            <v>DCJ</v>
          </cell>
          <cell r="B136" t="str">
            <v>22-2300</v>
          </cell>
          <cell r="C136" t="str">
            <v>P/P SUPERVISION-Pennisula</v>
          </cell>
          <cell r="D136" t="str">
            <v>1505</v>
          </cell>
          <cell r="E136" t="str">
            <v>504200</v>
          </cell>
          <cell r="F136" t="str">
            <v>E183349</v>
          </cell>
          <cell r="G136" t="str">
            <v>1031</v>
          </cell>
          <cell r="H136">
            <v>905</v>
          </cell>
          <cell r="I136">
            <v>0.2</v>
          </cell>
          <cell r="J136">
            <v>1200</v>
          </cell>
          <cell r="K136">
            <v>0</v>
          </cell>
          <cell r="L136">
            <v>0</v>
          </cell>
          <cell r="M136">
            <v>0</v>
          </cell>
          <cell r="N136">
            <v>456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1306</v>
          </cell>
          <cell r="U136">
            <v>12</v>
          </cell>
        </row>
        <row r="137">
          <cell r="A137" t="str">
            <v>DCJ</v>
          </cell>
          <cell r="B137" t="str">
            <v>22-2300</v>
          </cell>
          <cell r="C137" t="str">
            <v>P/P SUPERVISION-Pennisula</v>
          </cell>
          <cell r="D137" t="str">
            <v>1505</v>
          </cell>
          <cell r="E137" t="str">
            <v>504200</v>
          </cell>
          <cell r="F137" t="str">
            <v>STX865</v>
          </cell>
          <cell r="G137" t="str">
            <v>1020</v>
          </cell>
          <cell r="H137">
            <v>2149</v>
          </cell>
          <cell r="I137">
            <v>0.13</v>
          </cell>
          <cell r="J137">
            <v>780</v>
          </cell>
          <cell r="K137">
            <v>0</v>
          </cell>
          <cell r="L137">
            <v>0</v>
          </cell>
          <cell r="M137">
            <v>0</v>
          </cell>
          <cell r="N137">
            <v>456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25</v>
          </cell>
          <cell r="T137">
            <v>1101</v>
          </cell>
          <cell r="U137">
            <v>12</v>
          </cell>
        </row>
        <row r="138">
          <cell r="A138" t="str">
            <v>DCJ</v>
          </cell>
          <cell r="B138" t="str">
            <v>22-2300</v>
          </cell>
          <cell r="C138" t="str">
            <v>P/P SUPERVISION-Pennisula</v>
          </cell>
          <cell r="D138" t="str">
            <v>1505</v>
          </cell>
          <cell r="E138" t="str">
            <v>504200</v>
          </cell>
          <cell r="F138" t="str">
            <v>WZD024</v>
          </cell>
          <cell r="G138" t="str">
            <v>1024</v>
          </cell>
          <cell r="H138">
            <v>3586</v>
          </cell>
          <cell r="I138">
            <v>0.15</v>
          </cell>
          <cell r="J138">
            <v>900</v>
          </cell>
          <cell r="K138">
            <v>0</v>
          </cell>
          <cell r="L138">
            <v>0</v>
          </cell>
          <cell r="M138">
            <v>0</v>
          </cell>
          <cell r="N138">
            <v>456</v>
          </cell>
          <cell r="O138">
            <v>125</v>
          </cell>
          <cell r="P138">
            <v>1500</v>
          </cell>
          <cell r="Q138">
            <v>0</v>
          </cell>
          <cell r="R138">
            <v>0</v>
          </cell>
          <cell r="S138">
            <v>0</v>
          </cell>
          <cell r="T138">
            <v>2693.25</v>
          </cell>
          <cell r="U138">
            <v>12</v>
          </cell>
        </row>
        <row r="139">
          <cell r="A139" t="str">
            <v>DCJ</v>
          </cell>
          <cell r="B139" t="str">
            <v>22-2400</v>
          </cell>
          <cell r="C139" t="str">
            <v>CASEBANK</v>
          </cell>
          <cell r="D139" t="str">
            <v>1505</v>
          </cell>
          <cell r="E139" t="str">
            <v>503400</v>
          </cell>
          <cell r="F139" t="str">
            <v>VAM957</v>
          </cell>
          <cell r="G139" t="str">
            <v>1024</v>
          </cell>
          <cell r="H139">
            <v>9162</v>
          </cell>
          <cell r="I139">
            <v>0.15</v>
          </cell>
          <cell r="J139">
            <v>900</v>
          </cell>
          <cell r="K139">
            <v>474.29999999999995</v>
          </cell>
          <cell r="L139">
            <v>0</v>
          </cell>
          <cell r="M139">
            <v>0</v>
          </cell>
          <cell r="N139">
            <v>456</v>
          </cell>
          <cell r="O139">
            <v>141</v>
          </cell>
          <cell r="P139">
            <v>1692</v>
          </cell>
          <cell r="Q139">
            <v>0</v>
          </cell>
          <cell r="R139">
            <v>0</v>
          </cell>
          <cell r="S139">
            <v>0</v>
          </cell>
          <cell r="T139">
            <v>3552.3</v>
          </cell>
          <cell r="U139">
            <v>12</v>
          </cell>
        </row>
        <row r="140">
          <cell r="A140" t="str">
            <v>DCJ</v>
          </cell>
          <cell r="B140" t="str">
            <v>22-2500</v>
          </cell>
          <cell r="C140" t="str">
            <v>INTERCHANGE</v>
          </cell>
          <cell r="D140" t="str">
            <v>1000</v>
          </cell>
          <cell r="E140" t="str">
            <v>505100</v>
          </cell>
          <cell r="F140" t="str">
            <v>E213231</v>
          </cell>
          <cell r="G140" t="str">
            <v>1247</v>
          </cell>
          <cell r="H140">
            <v>5576</v>
          </cell>
          <cell r="I140">
            <v>0.24</v>
          </cell>
          <cell r="J140">
            <v>1440</v>
          </cell>
          <cell r="K140">
            <v>0</v>
          </cell>
          <cell r="L140">
            <v>0</v>
          </cell>
          <cell r="M140">
            <v>0</v>
          </cell>
          <cell r="N140">
            <v>456</v>
          </cell>
          <cell r="O140">
            <v>313</v>
          </cell>
          <cell r="P140">
            <v>3756</v>
          </cell>
          <cell r="Q140">
            <v>0</v>
          </cell>
          <cell r="R140">
            <v>0</v>
          </cell>
          <cell r="S140">
            <v>0</v>
          </cell>
          <cell r="T140">
            <v>5990.16</v>
          </cell>
          <cell r="U140">
            <v>12</v>
          </cell>
        </row>
        <row r="141">
          <cell r="A141" t="str">
            <v>DCJ</v>
          </cell>
          <cell r="B141" t="str">
            <v>22-2500</v>
          </cell>
          <cell r="C141" t="str">
            <v>INTERCHANGE</v>
          </cell>
          <cell r="D141" t="str">
            <v>1000</v>
          </cell>
          <cell r="E141" t="str">
            <v>505100</v>
          </cell>
          <cell r="F141" t="str">
            <v>E213233</v>
          </cell>
          <cell r="G141" t="str">
            <v>1031</v>
          </cell>
          <cell r="H141">
            <v>6734</v>
          </cell>
          <cell r="I141">
            <v>0.2</v>
          </cell>
          <cell r="J141">
            <v>1200</v>
          </cell>
          <cell r="K141">
            <v>146.80000000000018</v>
          </cell>
          <cell r="L141">
            <v>0</v>
          </cell>
          <cell r="M141">
            <v>0</v>
          </cell>
          <cell r="N141">
            <v>456</v>
          </cell>
          <cell r="O141">
            <v>325</v>
          </cell>
          <cell r="P141">
            <v>3900</v>
          </cell>
          <cell r="Q141">
            <v>0</v>
          </cell>
          <cell r="R141">
            <v>0</v>
          </cell>
          <cell r="S141">
            <v>0</v>
          </cell>
          <cell r="T141">
            <v>5738.49</v>
          </cell>
          <cell r="U141">
            <v>12</v>
          </cell>
        </row>
        <row r="142">
          <cell r="A142" t="str">
            <v>DCJ</v>
          </cell>
          <cell r="B142" t="str">
            <v>22-2500</v>
          </cell>
          <cell r="C142" t="str">
            <v>INTERCHANGE</v>
          </cell>
          <cell r="D142" t="str">
            <v>1000</v>
          </cell>
          <cell r="E142" t="str">
            <v>505100</v>
          </cell>
          <cell r="F142" t="str">
            <v>VAM834</v>
          </cell>
          <cell r="G142" t="str">
            <v>1024</v>
          </cell>
          <cell r="H142">
            <v>8160</v>
          </cell>
          <cell r="I142">
            <v>0.15</v>
          </cell>
          <cell r="J142">
            <v>900</v>
          </cell>
          <cell r="K142">
            <v>324</v>
          </cell>
          <cell r="L142">
            <v>0</v>
          </cell>
          <cell r="M142">
            <v>0</v>
          </cell>
          <cell r="N142">
            <v>456</v>
          </cell>
          <cell r="O142">
            <v>141</v>
          </cell>
          <cell r="P142">
            <v>1692</v>
          </cell>
          <cell r="Q142">
            <v>0</v>
          </cell>
          <cell r="R142">
            <v>0</v>
          </cell>
          <cell r="S142">
            <v>0</v>
          </cell>
          <cell r="T142">
            <v>3556.5</v>
          </cell>
          <cell r="U142">
            <v>12</v>
          </cell>
        </row>
        <row r="143">
          <cell r="A143" t="str">
            <v>DCJ</v>
          </cell>
          <cell r="B143" t="str">
            <v>22-2600</v>
          </cell>
          <cell r="C143" t="str">
            <v>TRANSITIONAL HOUSING</v>
          </cell>
          <cell r="D143" t="str">
            <v>1000</v>
          </cell>
          <cell r="E143" t="str">
            <v>505911</v>
          </cell>
          <cell r="F143" t="str">
            <v>E188822</v>
          </cell>
          <cell r="G143" t="str">
            <v>1247</v>
          </cell>
          <cell r="H143">
            <v>1626</v>
          </cell>
          <cell r="I143">
            <v>0.24</v>
          </cell>
          <cell r="J143">
            <v>1440</v>
          </cell>
          <cell r="K143">
            <v>0</v>
          </cell>
          <cell r="L143">
            <v>0</v>
          </cell>
          <cell r="M143">
            <v>0</v>
          </cell>
          <cell r="N143">
            <v>456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1626</v>
          </cell>
          <cell r="U143">
            <v>12</v>
          </cell>
        </row>
        <row r="144">
          <cell r="A144" t="str">
            <v>DCJ</v>
          </cell>
          <cell r="B144" t="str">
            <v>22-2750</v>
          </cell>
          <cell r="C144" t="str">
            <v>PRE-TRIAL SERVICES</v>
          </cell>
          <cell r="D144" t="str">
            <v>1000</v>
          </cell>
          <cell r="E144" t="str">
            <v>502200</v>
          </cell>
          <cell r="F144" t="str">
            <v>UJK601</v>
          </cell>
          <cell r="G144" t="str">
            <v>1024</v>
          </cell>
          <cell r="H144">
            <v>749</v>
          </cell>
          <cell r="I144">
            <v>0.15</v>
          </cell>
          <cell r="L144">
            <v>0</v>
          </cell>
          <cell r="M144">
            <v>0</v>
          </cell>
          <cell r="N144">
            <v>38</v>
          </cell>
          <cell r="O144">
            <v>141</v>
          </cell>
          <cell r="Q144">
            <v>0</v>
          </cell>
          <cell r="R144">
            <v>0</v>
          </cell>
          <cell r="S144">
            <v>0</v>
          </cell>
          <cell r="T144">
            <v>2632</v>
          </cell>
          <cell r="U144">
            <v>11</v>
          </cell>
        </row>
        <row r="145">
          <cell r="A145" t="str">
            <v>DCJ</v>
          </cell>
          <cell r="B145" t="str">
            <v>22-2850</v>
          </cell>
          <cell r="C145" t="str">
            <v>TREATMENT SERVICES</v>
          </cell>
          <cell r="D145" t="str">
            <v>1000</v>
          </cell>
          <cell r="E145" t="str">
            <v>505000</v>
          </cell>
          <cell r="F145" t="str">
            <v>E203435</v>
          </cell>
          <cell r="G145" t="str">
            <v>1020</v>
          </cell>
          <cell r="H145">
            <v>5521</v>
          </cell>
          <cell r="I145">
            <v>0.13</v>
          </cell>
          <cell r="L145">
            <v>0</v>
          </cell>
          <cell r="M145">
            <v>0</v>
          </cell>
          <cell r="N145">
            <v>38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1124.73</v>
          </cell>
          <cell r="U145">
            <v>7</v>
          </cell>
        </row>
        <row r="146">
          <cell r="A146" t="str">
            <v>DCJ</v>
          </cell>
          <cell r="B146" t="str">
            <v>22-2900</v>
          </cell>
          <cell r="C146" t="str">
            <v>DOMESTIC VIOLENCE</v>
          </cell>
          <cell r="D146" t="str">
            <v>1000</v>
          </cell>
          <cell r="E146" t="str">
            <v>504600</v>
          </cell>
          <cell r="F146" t="str">
            <v>UJK688</v>
          </cell>
          <cell r="G146" t="str">
            <v>1024</v>
          </cell>
          <cell r="H146">
            <v>1740</v>
          </cell>
          <cell r="I146">
            <v>0.15</v>
          </cell>
          <cell r="J146">
            <v>900</v>
          </cell>
          <cell r="K146">
            <v>0</v>
          </cell>
          <cell r="L146">
            <v>0</v>
          </cell>
          <cell r="M146">
            <v>0</v>
          </cell>
          <cell r="N146">
            <v>456</v>
          </cell>
          <cell r="O146">
            <v>141</v>
          </cell>
          <cell r="P146">
            <v>1692</v>
          </cell>
          <cell r="Q146">
            <v>185.5</v>
          </cell>
          <cell r="R146">
            <v>0</v>
          </cell>
          <cell r="S146">
            <v>0</v>
          </cell>
          <cell r="T146">
            <v>3053.5</v>
          </cell>
          <cell r="U146">
            <v>12</v>
          </cell>
        </row>
        <row r="147">
          <cell r="A147" t="str">
            <v>DCJ</v>
          </cell>
          <cell r="B147" t="str">
            <v>22-2900</v>
          </cell>
          <cell r="C147" t="str">
            <v>DOMESTIC VIOLENCE</v>
          </cell>
          <cell r="D147" t="str">
            <v>1000</v>
          </cell>
          <cell r="E147" t="str">
            <v>504600</v>
          </cell>
          <cell r="F147" t="str">
            <v>SLN927</v>
          </cell>
          <cell r="G147" t="str">
            <v>1024</v>
          </cell>
          <cell r="H147">
            <v>1875</v>
          </cell>
          <cell r="I147">
            <v>0.15</v>
          </cell>
          <cell r="J147">
            <v>900</v>
          </cell>
          <cell r="K147">
            <v>0</v>
          </cell>
          <cell r="L147">
            <v>0</v>
          </cell>
          <cell r="M147">
            <v>0</v>
          </cell>
          <cell r="N147">
            <v>456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1176</v>
          </cell>
          <cell r="U147">
            <v>12</v>
          </cell>
        </row>
        <row r="148">
          <cell r="A148" t="str">
            <v>DCJ</v>
          </cell>
          <cell r="B148" t="str">
            <v>22-2900</v>
          </cell>
          <cell r="C148" t="str">
            <v>DOMESTIC VIOLENCE</v>
          </cell>
          <cell r="D148" t="str">
            <v>1000</v>
          </cell>
          <cell r="E148" t="str">
            <v>504600</v>
          </cell>
          <cell r="F148" t="str">
            <v>E192832</v>
          </cell>
          <cell r="G148" t="str">
            <v>1031</v>
          </cell>
          <cell r="H148">
            <v>3213</v>
          </cell>
          <cell r="I148">
            <v>0.2</v>
          </cell>
          <cell r="J148">
            <v>1200</v>
          </cell>
          <cell r="K148">
            <v>0</v>
          </cell>
          <cell r="L148">
            <v>0</v>
          </cell>
          <cell r="M148">
            <v>0</v>
          </cell>
          <cell r="N148">
            <v>456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1332.69</v>
          </cell>
          <cell r="U148">
            <v>12</v>
          </cell>
        </row>
        <row r="149">
          <cell r="A149" t="str">
            <v>DCJ</v>
          </cell>
          <cell r="B149" t="str">
            <v>22-2900</v>
          </cell>
          <cell r="C149" t="str">
            <v>DOMESTIC VIOLENCE</v>
          </cell>
          <cell r="D149" t="str">
            <v>1000</v>
          </cell>
          <cell r="E149" t="str">
            <v>504600</v>
          </cell>
          <cell r="F149" t="str">
            <v>UJK683</v>
          </cell>
          <cell r="G149" t="str">
            <v>1024</v>
          </cell>
          <cell r="H149">
            <v>2396</v>
          </cell>
          <cell r="I149">
            <v>0.15</v>
          </cell>
          <cell r="J149">
            <v>900</v>
          </cell>
          <cell r="K149">
            <v>0</v>
          </cell>
          <cell r="L149">
            <v>0</v>
          </cell>
          <cell r="M149">
            <v>0</v>
          </cell>
          <cell r="N149">
            <v>456</v>
          </cell>
          <cell r="O149">
            <v>141</v>
          </cell>
          <cell r="P149">
            <v>1692</v>
          </cell>
          <cell r="Q149">
            <v>0</v>
          </cell>
          <cell r="R149">
            <v>0</v>
          </cell>
          <cell r="S149">
            <v>0</v>
          </cell>
          <cell r="T149">
            <v>2873.1</v>
          </cell>
          <cell r="U149">
            <v>12</v>
          </cell>
        </row>
        <row r="150">
          <cell r="A150" t="str">
            <v>DCJ</v>
          </cell>
          <cell r="B150" t="str">
            <v>22-2900</v>
          </cell>
          <cell r="C150" t="str">
            <v>DOMESTIC VIOLENCE</v>
          </cell>
          <cell r="D150" t="str">
            <v>1000</v>
          </cell>
          <cell r="E150" t="str">
            <v>504600</v>
          </cell>
          <cell r="F150" t="str">
            <v>E209665</v>
          </cell>
          <cell r="G150" t="str">
            <v>1031</v>
          </cell>
          <cell r="H150">
            <v>3633</v>
          </cell>
          <cell r="I150">
            <v>0.2</v>
          </cell>
          <cell r="J150">
            <v>1200</v>
          </cell>
          <cell r="K150">
            <v>0</v>
          </cell>
          <cell r="L150">
            <v>0</v>
          </cell>
          <cell r="M150">
            <v>0</v>
          </cell>
          <cell r="N150">
            <v>456</v>
          </cell>
          <cell r="O150">
            <v>325</v>
          </cell>
          <cell r="P150">
            <v>3900</v>
          </cell>
          <cell r="Q150">
            <v>0</v>
          </cell>
          <cell r="R150">
            <v>0</v>
          </cell>
          <cell r="S150">
            <v>0</v>
          </cell>
          <cell r="T150">
            <v>5227.25</v>
          </cell>
          <cell r="U150">
            <v>12</v>
          </cell>
        </row>
        <row r="151">
          <cell r="A151" t="str">
            <v>DCJ</v>
          </cell>
          <cell r="B151" t="str">
            <v>22-2900</v>
          </cell>
          <cell r="C151" t="str">
            <v>DOMESTIC VIOLENCE</v>
          </cell>
          <cell r="D151" t="str">
            <v>1000</v>
          </cell>
          <cell r="E151" t="str">
            <v>504600</v>
          </cell>
          <cell r="F151" t="str">
            <v>E186738</v>
          </cell>
          <cell r="G151" t="str">
            <v>1031</v>
          </cell>
          <cell r="H151">
            <v>4708</v>
          </cell>
          <cell r="I151">
            <v>0.2</v>
          </cell>
          <cell r="J151">
            <v>1200</v>
          </cell>
          <cell r="K151">
            <v>0</v>
          </cell>
          <cell r="L151">
            <v>0</v>
          </cell>
          <cell r="M151">
            <v>0</v>
          </cell>
          <cell r="N151">
            <v>456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1400.18</v>
          </cell>
          <cell r="U151">
            <v>12</v>
          </cell>
        </row>
        <row r="152">
          <cell r="A152" t="str">
            <v>DCJ</v>
          </cell>
          <cell r="B152" t="str">
            <v>22-2900</v>
          </cell>
          <cell r="C152" t="str">
            <v>DOMESTIC VIOLENCE</v>
          </cell>
          <cell r="D152" t="str">
            <v>1000</v>
          </cell>
          <cell r="E152" t="str">
            <v>504600</v>
          </cell>
          <cell r="F152" t="str">
            <v>E217473</v>
          </cell>
          <cell r="G152" t="str">
            <v>1031</v>
          </cell>
          <cell r="H152">
            <v>7678</v>
          </cell>
          <cell r="I152">
            <v>0.2</v>
          </cell>
          <cell r="J152">
            <v>1200</v>
          </cell>
          <cell r="K152">
            <v>335.60000000000014</v>
          </cell>
          <cell r="L152">
            <v>0</v>
          </cell>
          <cell r="M152">
            <v>0</v>
          </cell>
          <cell r="N152">
            <v>456</v>
          </cell>
          <cell r="O152">
            <v>271</v>
          </cell>
          <cell r="P152">
            <v>3252</v>
          </cell>
          <cell r="Q152">
            <v>0</v>
          </cell>
          <cell r="R152">
            <v>0</v>
          </cell>
          <cell r="S152">
            <v>0</v>
          </cell>
          <cell r="T152">
            <v>5057.7</v>
          </cell>
          <cell r="U152">
            <v>12</v>
          </cell>
        </row>
        <row r="153">
          <cell r="A153" t="str">
            <v>DCJ</v>
          </cell>
          <cell r="B153" t="str">
            <v>22-3000</v>
          </cell>
          <cell r="C153" t="str">
            <v>JUV COUNSEL/COURT MGMT</v>
          </cell>
          <cell r="D153" t="str">
            <v>1000</v>
          </cell>
          <cell r="E153" t="str">
            <v>507000</v>
          </cell>
          <cell r="F153" t="str">
            <v>E203428</v>
          </cell>
          <cell r="G153" t="str">
            <v>1024</v>
          </cell>
          <cell r="H153">
            <v>1489</v>
          </cell>
          <cell r="I153">
            <v>0.15</v>
          </cell>
          <cell r="J153">
            <v>900</v>
          </cell>
          <cell r="K153">
            <v>0</v>
          </cell>
          <cell r="L153">
            <v>0</v>
          </cell>
          <cell r="M153">
            <v>0</v>
          </cell>
          <cell r="N153">
            <v>456</v>
          </cell>
          <cell r="O153">
            <v>125</v>
          </cell>
          <cell r="P153">
            <v>1500</v>
          </cell>
          <cell r="Q153">
            <v>0</v>
          </cell>
          <cell r="R153">
            <v>0</v>
          </cell>
          <cell r="S153">
            <v>0</v>
          </cell>
          <cell r="T153">
            <v>2676</v>
          </cell>
          <cell r="U153">
            <v>12</v>
          </cell>
        </row>
        <row r="154">
          <cell r="A154" t="str">
            <v>DCJ</v>
          </cell>
          <cell r="B154" t="str">
            <v>22-3000</v>
          </cell>
          <cell r="C154" t="str">
            <v>JUV COUNSEL/COURT MGMT</v>
          </cell>
          <cell r="D154" t="str">
            <v>1000</v>
          </cell>
          <cell r="E154" t="str">
            <v>507000</v>
          </cell>
          <cell r="F154" t="str">
            <v>E211388</v>
          </cell>
          <cell r="G154" t="str">
            <v>1247</v>
          </cell>
          <cell r="H154">
            <v>6931</v>
          </cell>
          <cell r="I154">
            <v>0.24</v>
          </cell>
          <cell r="J154">
            <v>1440</v>
          </cell>
          <cell r="K154">
            <v>223.43999999999983</v>
          </cell>
          <cell r="L154">
            <v>0</v>
          </cell>
          <cell r="M154">
            <v>0</v>
          </cell>
          <cell r="N154">
            <v>456</v>
          </cell>
          <cell r="O154">
            <v>313</v>
          </cell>
          <cell r="P154">
            <v>3756</v>
          </cell>
          <cell r="Q154">
            <v>0</v>
          </cell>
          <cell r="R154">
            <v>0</v>
          </cell>
          <cell r="S154">
            <v>0</v>
          </cell>
          <cell r="T154">
            <v>5964.96</v>
          </cell>
          <cell r="U154">
            <v>12</v>
          </cell>
        </row>
        <row r="155">
          <cell r="A155" t="str">
            <v>DCJ</v>
          </cell>
          <cell r="B155" t="str">
            <v>22-3000</v>
          </cell>
          <cell r="C155" t="str">
            <v>JUV COUNSEL/COURT MGMT</v>
          </cell>
          <cell r="D155" t="str">
            <v>1000</v>
          </cell>
          <cell r="E155" t="str">
            <v>507000</v>
          </cell>
          <cell r="F155" t="str">
            <v>E215541</v>
          </cell>
          <cell r="G155" t="str">
            <v>1247</v>
          </cell>
          <cell r="H155">
            <v>7264</v>
          </cell>
          <cell r="I155">
            <v>0.24</v>
          </cell>
          <cell r="J155">
            <v>1440</v>
          </cell>
          <cell r="K155">
            <v>303.3599999999999</v>
          </cell>
          <cell r="L155">
            <v>0</v>
          </cell>
          <cell r="M155">
            <v>0</v>
          </cell>
          <cell r="N155">
            <v>456</v>
          </cell>
          <cell r="O155">
            <v>313</v>
          </cell>
          <cell r="P155">
            <v>3756</v>
          </cell>
          <cell r="Q155">
            <v>0</v>
          </cell>
          <cell r="R155">
            <v>0</v>
          </cell>
          <cell r="S155">
            <v>0</v>
          </cell>
          <cell r="T155">
            <v>6079.68</v>
          </cell>
          <cell r="U155">
            <v>12</v>
          </cell>
        </row>
        <row r="156">
          <cell r="A156" t="str">
            <v>DCJ</v>
          </cell>
          <cell r="B156" t="str">
            <v>22-3000</v>
          </cell>
          <cell r="C156" t="str">
            <v>JUV COUNSEL/COURT MGMT</v>
          </cell>
          <cell r="D156" t="str">
            <v>1000</v>
          </cell>
          <cell r="E156" t="str">
            <v>507000</v>
          </cell>
          <cell r="F156" t="str">
            <v>E208653</v>
          </cell>
          <cell r="G156" t="str">
            <v>1020</v>
          </cell>
          <cell r="H156">
            <v>9886</v>
          </cell>
          <cell r="I156">
            <v>0.13</v>
          </cell>
          <cell r="J156">
            <v>780</v>
          </cell>
          <cell r="K156">
            <v>505.18000000000006</v>
          </cell>
          <cell r="L156">
            <v>0</v>
          </cell>
          <cell r="M156">
            <v>0</v>
          </cell>
          <cell r="N156">
            <v>456</v>
          </cell>
          <cell r="O156">
            <v>116</v>
          </cell>
          <cell r="P156">
            <v>1392</v>
          </cell>
          <cell r="Q156">
            <v>0</v>
          </cell>
          <cell r="R156">
            <v>0</v>
          </cell>
          <cell r="S156">
            <v>0</v>
          </cell>
          <cell r="T156">
            <v>3155.18</v>
          </cell>
          <cell r="U156">
            <v>12</v>
          </cell>
        </row>
        <row r="157">
          <cell r="A157" t="str">
            <v>DCJ</v>
          </cell>
          <cell r="B157" t="str">
            <v>22-3000</v>
          </cell>
          <cell r="C157" t="str">
            <v>JUV COUNSEL/COURT MGMT</v>
          </cell>
          <cell r="D157" t="str">
            <v>1000</v>
          </cell>
          <cell r="E157" t="str">
            <v>507000</v>
          </cell>
          <cell r="F157" t="str">
            <v>E200966</v>
          </cell>
          <cell r="G157" t="str">
            <v>1024</v>
          </cell>
          <cell r="H157">
            <v>9562</v>
          </cell>
          <cell r="I157">
            <v>0.15</v>
          </cell>
          <cell r="J157">
            <v>900</v>
          </cell>
          <cell r="K157">
            <v>534.29999999999995</v>
          </cell>
          <cell r="L157">
            <v>0</v>
          </cell>
          <cell r="M157">
            <v>0</v>
          </cell>
          <cell r="N157">
            <v>456</v>
          </cell>
          <cell r="O157">
            <v>141</v>
          </cell>
          <cell r="P157">
            <v>1692</v>
          </cell>
          <cell r="Q157">
            <v>0</v>
          </cell>
          <cell r="R157">
            <v>0</v>
          </cell>
          <cell r="S157">
            <v>0</v>
          </cell>
          <cell r="T157">
            <v>3612.3</v>
          </cell>
          <cell r="U157">
            <v>12</v>
          </cell>
        </row>
        <row r="158">
          <cell r="A158" t="str">
            <v>DCJ</v>
          </cell>
          <cell r="B158" t="str">
            <v>22-3000</v>
          </cell>
          <cell r="C158" t="str">
            <v>JUV COUNSEL/COURT MGMT</v>
          </cell>
          <cell r="D158" t="str">
            <v>1000</v>
          </cell>
          <cell r="E158" t="str">
            <v>507000</v>
          </cell>
          <cell r="F158" t="str">
            <v>E200968</v>
          </cell>
          <cell r="G158" t="str">
            <v>1024</v>
          </cell>
          <cell r="H158">
            <v>9821</v>
          </cell>
          <cell r="I158">
            <v>0.15</v>
          </cell>
          <cell r="J158">
            <v>900</v>
          </cell>
          <cell r="K158">
            <v>573.14999999999986</v>
          </cell>
          <cell r="L158">
            <v>0</v>
          </cell>
          <cell r="M158">
            <v>0</v>
          </cell>
          <cell r="N158">
            <v>456</v>
          </cell>
          <cell r="O158">
            <v>141</v>
          </cell>
          <cell r="P158">
            <v>1692</v>
          </cell>
          <cell r="Q158">
            <v>0</v>
          </cell>
          <cell r="R158">
            <v>0</v>
          </cell>
          <cell r="S158">
            <v>0</v>
          </cell>
          <cell r="T158">
            <v>3651.15</v>
          </cell>
          <cell r="U158">
            <v>12</v>
          </cell>
        </row>
        <row r="159">
          <cell r="A159" t="str">
            <v>DCJ</v>
          </cell>
          <cell r="B159" t="str">
            <v>22-3000</v>
          </cell>
          <cell r="C159" t="str">
            <v>JUV COUNSEL/COURT MGMT</v>
          </cell>
          <cell r="D159" t="str">
            <v>1000</v>
          </cell>
          <cell r="E159" t="str">
            <v>507000</v>
          </cell>
          <cell r="F159" t="str">
            <v>E203427</v>
          </cell>
          <cell r="G159" t="str">
            <v>1247</v>
          </cell>
          <cell r="H159">
            <v>8884</v>
          </cell>
          <cell r="I159">
            <v>0.24</v>
          </cell>
          <cell r="J159">
            <v>1440</v>
          </cell>
          <cell r="K159">
            <v>692.15999999999985</v>
          </cell>
          <cell r="L159">
            <v>0</v>
          </cell>
          <cell r="M159">
            <v>0</v>
          </cell>
          <cell r="N159">
            <v>456</v>
          </cell>
          <cell r="O159">
            <v>313</v>
          </cell>
          <cell r="P159">
            <v>3756</v>
          </cell>
          <cell r="Q159">
            <v>0</v>
          </cell>
          <cell r="R159">
            <v>0</v>
          </cell>
          <cell r="S159">
            <v>0</v>
          </cell>
          <cell r="T159">
            <v>6512.88</v>
          </cell>
          <cell r="U159">
            <v>12</v>
          </cell>
        </row>
        <row r="160">
          <cell r="A160" t="str">
            <v>DCJ</v>
          </cell>
          <cell r="B160" t="str">
            <v>22-3000</v>
          </cell>
          <cell r="C160" t="str">
            <v>JUV COUNSEL/COURT MGMT</v>
          </cell>
          <cell r="D160" t="str">
            <v>1000</v>
          </cell>
          <cell r="E160" t="str">
            <v>507000</v>
          </cell>
          <cell r="F160" t="str">
            <v>E208651</v>
          </cell>
          <cell r="G160" t="str">
            <v>1020</v>
          </cell>
          <cell r="H160">
            <v>11642</v>
          </cell>
          <cell r="I160">
            <v>0.13</v>
          </cell>
          <cell r="J160">
            <v>780</v>
          </cell>
          <cell r="K160">
            <v>733.46</v>
          </cell>
          <cell r="L160">
            <v>0</v>
          </cell>
          <cell r="M160">
            <v>0</v>
          </cell>
          <cell r="N160">
            <v>456</v>
          </cell>
          <cell r="O160">
            <v>116</v>
          </cell>
          <cell r="P160">
            <v>1392</v>
          </cell>
          <cell r="Q160">
            <v>0</v>
          </cell>
          <cell r="R160">
            <v>0</v>
          </cell>
          <cell r="S160">
            <v>0</v>
          </cell>
          <cell r="T160">
            <v>3383.46</v>
          </cell>
          <cell r="U160">
            <v>12</v>
          </cell>
        </row>
        <row r="161">
          <cell r="A161" t="str">
            <v>DCJ</v>
          </cell>
          <cell r="B161" t="str">
            <v>22-3000</v>
          </cell>
          <cell r="C161" t="str">
            <v>JUV COUNSEL/COURT MGMT</v>
          </cell>
          <cell r="D161" t="str">
            <v>1000</v>
          </cell>
          <cell r="E161" t="str">
            <v>507000</v>
          </cell>
          <cell r="F161" t="str">
            <v>E208667</v>
          </cell>
          <cell r="G161" t="str">
            <v>1247</v>
          </cell>
          <cell r="H161">
            <v>10297</v>
          </cell>
          <cell r="I161">
            <v>0.24</v>
          </cell>
          <cell r="J161">
            <v>1440</v>
          </cell>
          <cell r="K161">
            <v>1031.2799999999997</v>
          </cell>
          <cell r="L161">
            <v>0</v>
          </cell>
          <cell r="M161">
            <v>0</v>
          </cell>
          <cell r="N161">
            <v>456</v>
          </cell>
          <cell r="O161">
            <v>313</v>
          </cell>
          <cell r="P161">
            <v>3756</v>
          </cell>
          <cell r="Q161">
            <v>0</v>
          </cell>
          <cell r="R161">
            <v>0</v>
          </cell>
          <cell r="S161">
            <v>0</v>
          </cell>
          <cell r="T161">
            <v>6778.32</v>
          </cell>
          <cell r="U161">
            <v>12</v>
          </cell>
        </row>
        <row r="162">
          <cell r="A162" t="str">
            <v>DCJ</v>
          </cell>
          <cell r="B162" t="str">
            <v>22-3000</v>
          </cell>
          <cell r="C162" t="str">
            <v>JUV COUNSEL/COURT MGMT</v>
          </cell>
          <cell r="D162" t="str">
            <v>1000</v>
          </cell>
          <cell r="E162" t="str">
            <v>507000</v>
          </cell>
          <cell r="F162" t="str">
            <v>E208668</v>
          </cell>
          <cell r="G162" t="str">
            <v>1247</v>
          </cell>
          <cell r="H162">
            <v>13620</v>
          </cell>
          <cell r="I162">
            <v>0.24</v>
          </cell>
          <cell r="J162">
            <v>1440</v>
          </cell>
          <cell r="K162">
            <v>1828.7999999999997</v>
          </cell>
          <cell r="L162">
            <v>0</v>
          </cell>
          <cell r="M162">
            <v>0</v>
          </cell>
          <cell r="N162">
            <v>456</v>
          </cell>
          <cell r="O162">
            <v>313</v>
          </cell>
          <cell r="P162">
            <v>3756</v>
          </cell>
          <cell r="Q162">
            <v>0</v>
          </cell>
          <cell r="R162">
            <v>0</v>
          </cell>
          <cell r="S162">
            <v>0</v>
          </cell>
          <cell r="T162">
            <v>7546.8</v>
          </cell>
          <cell r="U162">
            <v>12</v>
          </cell>
        </row>
        <row r="163">
          <cell r="A163" t="str">
            <v>DCJ</v>
          </cell>
          <cell r="B163" t="str">
            <v>22-3100</v>
          </cell>
          <cell r="C163" t="str">
            <v>JUV-PAYBACK</v>
          </cell>
          <cell r="D163" t="str">
            <v>1000</v>
          </cell>
          <cell r="E163" t="str">
            <v>508500</v>
          </cell>
          <cell r="F163" t="str">
            <v>JUVMOW</v>
          </cell>
          <cell r="G163" t="str">
            <v>XXXX</v>
          </cell>
          <cell r="H163">
            <v>0</v>
          </cell>
          <cell r="I163" t="str">
            <v>Actual</v>
          </cell>
          <cell r="J163">
            <v>0</v>
          </cell>
          <cell r="K163">
            <v>0</v>
          </cell>
          <cell r="L163">
            <v>0</v>
          </cell>
          <cell r="M163">
            <v>36.049999999999997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36.049999999999997</v>
          </cell>
          <cell r="U163">
            <v>12</v>
          </cell>
        </row>
        <row r="164">
          <cell r="A164" t="str">
            <v>DCJ</v>
          </cell>
          <cell r="B164" t="str">
            <v>22-3100</v>
          </cell>
          <cell r="C164" t="str">
            <v>JUV-PAYBACK</v>
          </cell>
          <cell r="D164" t="str">
            <v>1000</v>
          </cell>
          <cell r="E164" t="str">
            <v>508500</v>
          </cell>
          <cell r="F164" t="str">
            <v>E200987</v>
          </cell>
          <cell r="G164" t="str">
            <v>1247</v>
          </cell>
          <cell r="H164">
            <v>13103</v>
          </cell>
          <cell r="I164">
            <v>0.24</v>
          </cell>
          <cell r="J164">
            <v>1440</v>
          </cell>
          <cell r="K164">
            <v>1704.7199999999998</v>
          </cell>
          <cell r="L164">
            <v>0</v>
          </cell>
          <cell r="M164">
            <v>0</v>
          </cell>
          <cell r="N164">
            <v>456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6736</v>
          </cell>
          <cell r="U164">
            <v>12</v>
          </cell>
        </row>
        <row r="165">
          <cell r="A165" t="str">
            <v>DCJ</v>
          </cell>
          <cell r="B165" t="str">
            <v>22-3200</v>
          </cell>
          <cell r="C165" t="str">
            <v>JUV-COMM SERV</v>
          </cell>
          <cell r="D165" t="str">
            <v>1000</v>
          </cell>
          <cell r="E165" t="str">
            <v>508400</v>
          </cell>
          <cell r="F165" t="str">
            <v>E223356</v>
          </cell>
          <cell r="G165" t="str">
            <v>1247</v>
          </cell>
          <cell r="H165">
            <v>776</v>
          </cell>
          <cell r="I165">
            <v>0.24</v>
          </cell>
          <cell r="L165">
            <v>0</v>
          </cell>
          <cell r="M165">
            <v>0</v>
          </cell>
          <cell r="N165">
            <v>38</v>
          </cell>
          <cell r="O165">
            <v>313</v>
          </cell>
          <cell r="Q165">
            <v>0</v>
          </cell>
          <cell r="R165">
            <v>408.37</v>
          </cell>
          <cell r="S165">
            <v>0</v>
          </cell>
          <cell r="T165">
            <v>1355.17</v>
          </cell>
          <cell r="U165">
            <v>2</v>
          </cell>
        </row>
        <row r="166">
          <cell r="A166" t="str">
            <v>DCJ</v>
          </cell>
          <cell r="B166" t="str">
            <v>22-3200</v>
          </cell>
          <cell r="C166" t="str">
            <v>JUV-COMM SERV</v>
          </cell>
          <cell r="D166" t="str">
            <v>1000</v>
          </cell>
          <cell r="E166" t="str">
            <v>508400</v>
          </cell>
          <cell r="F166" t="str">
            <v>E200991</v>
          </cell>
          <cell r="G166" t="str">
            <v>1247</v>
          </cell>
          <cell r="H166">
            <v>3182</v>
          </cell>
          <cell r="I166">
            <v>0.24</v>
          </cell>
          <cell r="L166">
            <v>0</v>
          </cell>
          <cell r="M166">
            <v>0</v>
          </cell>
          <cell r="N166">
            <v>38</v>
          </cell>
          <cell r="O166">
            <v>313</v>
          </cell>
          <cell r="Q166">
            <v>0</v>
          </cell>
          <cell r="R166">
            <v>0</v>
          </cell>
          <cell r="S166">
            <v>0</v>
          </cell>
          <cell r="T166">
            <v>4595.76</v>
          </cell>
          <cell r="U166">
            <v>10</v>
          </cell>
        </row>
        <row r="167">
          <cell r="A167" t="str">
            <v>DCJ</v>
          </cell>
          <cell r="B167" t="str">
            <v>22-3300</v>
          </cell>
          <cell r="C167" t="str">
            <v>JUV-GRIT</v>
          </cell>
          <cell r="D167" t="str">
            <v>1000</v>
          </cell>
          <cell r="E167" t="str">
            <v>507600</v>
          </cell>
          <cell r="F167" t="str">
            <v>E213214</v>
          </cell>
          <cell r="G167" t="str">
            <v>1031</v>
          </cell>
          <cell r="H167">
            <v>7070</v>
          </cell>
          <cell r="I167">
            <v>0.2</v>
          </cell>
          <cell r="J167">
            <v>1200</v>
          </cell>
          <cell r="K167">
            <v>214</v>
          </cell>
          <cell r="L167">
            <v>0</v>
          </cell>
          <cell r="M167">
            <v>0</v>
          </cell>
          <cell r="N167">
            <v>456</v>
          </cell>
          <cell r="O167">
            <v>181</v>
          </cell>
          <cell r="P167">
            <v>2172</v>
          </cell>
          <cell r="Q167">
            <v>0</v>
          </cell>
          <cell r="R167">
            <v>0</v>
          </cell>
          <cell r="S167">
            <v>0</v>
          </cell>
          <cell r="T167">
            <v>4037.66</v>
          </cell>
          <cell r="U167">
            <v>12</v>
          </cell>
        </row>
        <row r="168">
          <cell r="A168" t="str">
            <v>DA</v>
          </cell>
          <cell r="B168" t="str">
            <v>23-1000</v>
          </cell>
          <cell r="C168" t="str">
            <v>DA-ADMIN</v>
          </cell>
          <cell r="D168" t="str">
            <v>1000</v>
          </cell>
          <cell r="E168" t="str">
            <v>154100</v>
          </cell>
          <cell r="F168" t="str">
            <v>YCL046</v>
          </cell>
          <cell r="G168" t="str">
            <v>1024</v>
          </cell>
          <cell r="H168">
            <v>18587</v>
          </cell>
          <cell r="I168">
            <v>0.15</v>
          </cell>
          <cell r="J168">
            <v>900</v>
          </cell>
          <cell r="K168">
            <v>1888.0499999999997</v>
          </cell>
          <cell r="L168">
            <v>0</v>
          </cell>
          <cell r="M168">
            <v>0</v>
          </cell>
          <cell r="N168">
            <v>456</v>
          </cell>
          <cell r="O168">
            <v>225</v>
          </cell>
          <cell r="P168">
            <v>2700</v>
          </cell>
          <cell r="Q168">
            <v>0</v>
          </cell>
          <cell r="R168">
            <v>0</v>
          </cell>
          <cell r="S168">
            <v>0</v>
          </cell>
          <cell r="T168">
            <v>6369.55</v>
          </cell>
          <cell r="U168">
            <v>12</v>
          </cell>
        </row>
        <row r="169">
          <cell r="A169" t="str">
            <v>DA</v>
          </cell>
          <cell r="B169" t="str">
            <v>23-1100</v>
          </cell>
          <cell r="C169" t="str">
            <v>DA-FELONY TRIAL TEAMS</v>
          </cell>
          <cell r="D169" t="str">
            <v>1000</v>
          </cell>
          <cell r="E169" t="str">
            <v>151200</v>
          </cell>
          <cell r="F169" t="str">
            <v>XAS018</v>
          </cell>
          <cell r="G169" t="str">
            <v>9020</v>
          </cell>
          <cell r="H169">
            <v>0</v>
          </cell>
          <cell r="I169" t="str">
            <v>Actual</v>
          </cell>
          <cell r="L169">
            <v>0</v>
          </cell>
          <cell r="M169">
            <v>0</v>
          </cell>
          <cell r="N169">
            <v>38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35</v>
          </cell>
          <cell r="U169">
            <v>1</v>
          </cell>
        </row>
        <row r="170">
          <cell r="A170" t="str">
            <v>DA</v>
          </cell>
          <cell r="B170" t="str">
            <v>23-1100</v>
          </cell>
          <cell r="C170" t="str">
            <v>DA-FELONY TRIAL TEAMS</v>
          </cell>
          <cell r="D170" t="str">
            <v>1000</v>
          </cell>
          <cell r="E170" t="str">
            <v>151200</v>
          </cell>
          <cell r="F170" t="str">
            <v>VPM022</v>
          </cell>
          <cell r="G170" t="str">
            <v>1020</v>
          </cell>
          <cell r="H170">
            <v>11920</v>
          </cell>
          <cell r="I170">
            <v>0.13</v>
          </cell>
          <cell r="J170">
            <v>780</v>
          </cell>
          <cell r="K170">
            <v>769.60000000000014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4225.6000000000004</v>
          </cell>
          <cell r="U170">
            <v>12</v>
          </cell>
        </row>
        <row r="171">
          <cell r="A171" t="str">
            <v>DA</v>
          </cell>
          <cell r="B171" t="str">
            <v>23-1100</v>
          </cell>
          <cell r="C171" t="str">
            <v>DA-FELONY TRIAL TEAMS</v>
          </cell>
          <cell r="D171" t="str">
            <v>1000</v>
          </cell>
          <cell r="E171" t="str">
            <v>151200</v>
          </cell>
          <cell r="F171" t="str">
            <v>VPD156</v>
          </cell>
          <cell r="G171" t="str">
            <v>1020</v>
          </cell>
          <cell r="H171">
            <v>17795</v>
          </cell>
          <cell r="I171">
            <v>0.13</v>
          </cell>
          <cell r="J171">
            <v>780</v>
          </cell>
          <cell r="K171">
            <v>1533.35</v>
          </cell>
          <cell r="L171">
            <v>0</v>
          </cell>
          <cell r="M171">
            <v>0</v>
          </cell>
          <cell r="N171">
            <v>456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4286.3500000000004</v>
          </cell>
          <cell r="U171">
            <v>12</v>
          </cell>
        </row>
        <row r="172">
          <cell r="A172" t="str">
            <v>DA</v>
          </cell>
          <cell r="B172" t="str">
            <v>23-1100</v>
          </cell>
          <cell r="C172" t="str">
            <v>DA-FELONY TRIAL TEAMS</v>
          </cell>
          <cell r="D172" t="str">
            <v>1000</v>
          </cell>
          <cell r="E172" t="str">
            <v>151200</v>
          </cell>
          <cell r="F172" t="str">
            <v>VPD163</v>
          </cell>
          <cell r="G172" t="str">
            <v>1020</v>
          </cell>
          <cell r="H172">
            <v>17874</v>
          </cell>
          <cell r="I172">
            <v>0.13</v>
          </cell>
          <cell r="J172">
            <v>780</v>
          </cell>
          <cell r="K172">
            <v>1543.62</v>
          </cell>
          <cell r="L172">
            <v>0</v>
          </cell>
          <cell r="M172">
            <v>0</v>
          </cell>
          <cell r="N172">
            <v>456</v>
          </cell>
          <cell r="O172">
            <v>0</v>
          </cell>
          <cell r="P172">
            <v>0</v>
          </cell>
          <cell r="Q172">
            <v>1062</v>
          </cell>
          <cell r="R172">
            <v>0</v>
          </cell>
          <cell r="S172">
            <v>0</v>
          </cell>
          <cell r="T172">
            <v>5943.62</v>
          </cell>
          <cell r="U172">
            <v>12</v>
          </cell>
        </row>
        <row r="173">
          <cell r="A173" t="str">
            <v>DA</v>
          </cell>
          <cell r="B173" t="str">
            <v>23-1100</v>
          </cell>
          <cell r="C173" t="str">
            <v>DA-FELONY TRIAL TEAMS</v>
          </cell>
          <cell r="D173" t="str">
            <v>1000</v>
          </cell>
          <cell r="E173" t="str">
            <v>151200</v>
          </cell>
          <cell r="F173" t="str">
            <v>VNJ653</v>
          </cell>
          <cell r="G173" t="str">
            <v>1020</v>
          </cell>
          <cell r="H173">
            <v>19088</v>
          </cell>
          <cell r="I173">
            <v>0.13</v>
          </cell>
          <cell r="J173">
            <v>780</v>
          </cell>
          <cell r="K173">
            <v>1701.44</v>
          </cell>
          <cell r="L173">
            <v>0</v>
          </cell>
          <cell r="M173">
            <v>0</v>
          </cell>
          <cell r="N173">
            <v>456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4987.4399999999996</v>
          </cell>
          <cell r="U173">
            <v>12</v>
          </cell>
        </row>
        <row r="174">
          <cell r="A174" t="str">
            <v>DA</v>
          </cell>
          <cell r="B174" t="str">
            <v>23-1100</v>
          </cell>
          <cell r="C174" t="str">
            <v>DA-FELONY TRIAL TEAMS</v>
          </cell>
          <cell r="D174" t="str">
            <v>1000</v>
          </cell>
          <cell r="E174" t="str">
            <v>151200</v>
          </cell>
          <cell r="F174" t="str">
            <v>YJG850</v>
          </cell>
          <cell r="G174" t="str">
            <v>1020</v>
          </cell>
          <cell r="H174">
            <v>20694</v>
          </cell>
          <cell r="I174">
            <v>0.13</v>
          </cell>
          <cell r="J174">
            <v>780</v>
          </cell>
          <cell r="K174">
            <v>1910.2200000000003</v>
          </cell>
          <cell r="L174">
            <v>0</v>
          </cell>
          <cell r="M174">
            <v>0</v>
          </cell>
          <cell r="N174">
            <v>456</v>
          </cell>
          <cell r="O174">
            <v>111</v>
          </cell>
          <cell r="P174">
            <v>1332</v>
          </cell>
          <cell r="Q174">
            <v>0</v>
          </cell>
          <cell r="R174">
            <v>0</v>
          </cell>
          <cell r="S174">
            <v>0</v>
          </cell>
          <cell r="T174">
            <v>4498.22</v>
          </cell>
          <cell r="U174">
            <v>12</v>
          </cell>
        </row>
        <row r="175">
          <cell r="A175" t="str">
            <v>DA</v>
          </cell>
          <cell r="B175" t="str">
            <v>23-1100</v>
          </cell>
          <cell r="C175" t="str">
            <v>DA-FELONY TRIAL TEAMS</v>
          </cell>
          <cell r="D175" t="str">
            <v>1000</v>
          </cell>
          <cell r="E175" t="str">
            <v>151200</v>
          </cell>
          <cell r="F175" t="str">
            <v>XNV738</v>
          </cell>
          <cell r="G175" t="str">
            <v>1024</v>
          </cell>
          <cell r="H175">
            <v>26097</v>
          </cell>
          <cell r="I175">
            <v>0.15</v>
          </cell>
          <cell r="J175">
            <v>900</v>
          </cell>
          <cell r="K175">
            <v>3014.5499999999997</v>
          </cell>
          <cell r="L175">
            <v>0</v>
          </cell>
          <cell r="M175">
            <v>0</v>
          </cell>
          <cell r="N175">
            <v>456</v>
          </cell>
          <cell r="O175">
            <v>125</v>
          </cell>
          <cell r="P175">
            <v>1500</v>
          </cell>
          <cell r="Q175">
            <v>0</v>
          </cell>
          <cell r="R175">
            <v>0</v>
          </cell>
          <cell r="S175">
            <v>0</v>
          </cell>
          <cell r="T175">
            <v>5726.13</v>
          </cell>
          <cell r="U175">
            <v>12</v>
          </cell>
        </row>
        <row r="176">
          <cell r="A176" t="str">
            <v>DA</v>
          </cell>
          <cell r="B176" t="str">
            <v>23-1300</v>
          </cell>
          <cell r="C176" t="str">
            <v>DA-NBRHD PROG</v>
          </cell>
          <cell r="D176" t="str">
            <v>1000</v>
          </cell>
          <cell r="E176" t="str">
            <v>152500</v>
          </cell>
          <cell r="F176" t="str">
            <v>TAY901</v>
          </cell>
          <cell r="G176" t="str">
            <v>9020</v>
          </cell>
          <cell r="H176">
            <v>0</v>
          </cell>
          <cell r="I176" t="str">
            <v>Actual</v>
          </cell>
          <cell r="L176">
            <v>549.92999999999995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549.92999999999995</v>
          </cell>
          <cell r="U176">
            <v>1</v>
          </cell>
        </row>
        <row r="177">
          <cell r="A177" t="str">
            <v>DA</v>
          </cell>
          <cell r="B177" t="str">
            <v>23-1300</v>
          </cell>
          <cell r="C177" t="str">
            <v>DA-NBRHD PROG</v>
          </cell>
          <cell r="D177" t="str">
            <v>1000</v>
          </cell>
          <cell r="E177" t="str">
            <v>152500</v>
          </cell>
          <cell r="F177" t="str">
            <v>UKL292</v>
          </cell>
          <cell r="G177" t="str">
            <v>9020</v>
          </cell>
          <cell r="H177">
            <v>0</v>
          </cell>
          <cell r="I177" t="str">
            <v>Actual</v>
          </cell>
          <cell r="L177">
            <v>0</v>
          </cell>
          <cell r="M177">
            <v>43.66</v>
          </cell>
          <cell r="N177">
            <v>38</v>
          </cell>
          <cell r="O177">
            <v>0</v>
          </cell>
          <cell r="Q177">
            <v>855.61</v>
          </cell>
          <cell r="R177">
            <v>0</v>
          </cell>
          <cell r="S177">
            <v>25</v>
          </cell>
          <cell r="T177">
            <v>1239.27</v>
          </cell>
          <cell r="U177">
            <v>9</v>
          </cell>
        </row>
        <row r="178">
          <cell r="A178" t="str">
            <v>DA</v>
          </cell>
          <cell r="B178" t="str">
            <v>23-1300</v>
          </cell>
          <cell r="C178" t="str">
            <v>DA-NBRHD PROG</v>
          </cell>
          <cell r="D178" t="str">
            <v>1000</v>
          </cell>
          <cell r="E178" t="str">
            <v>152500</v>
          </cell>
          <cell r="F178" t="str">
            <v>TZG908</v>
          </cell>
          <cell r="G178" t="str">
            <v>9020</v>
          </cell>
          <cell r="H178">
            <v>0</v>
          </cell>
          <cell r="I178" t="str">
            <v>Actual</v>
          </cell>
          <cell r="J178">
            <v>0</v>
          </cell>
          <cell r="K178">
            <v>0</v>
          </cell>
          <cell r="L178">
            <v>2595.1999999999998</v>
          </cell>
          <cell r="M178">
            <v>53.42</v>
          </cell>
          <cell r="N178">
            <v>456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3074.62</v>
          </cell>
          <cell r="U178">
            <v>12</v>
          </cell>
        </row>
        <row r="179">
          <cell r="A179" t="str">
            <v>DA</v>
          </cell>
          <cell r="B179" t="str">
            <v>23-1300</v>
          </cell>
          <cell r="C179" t="str">
            <v>DA-NBRHD PROG</v>
          </cell>
          <cell r="D179" t="str">
            <v>1000</v>
          </cell>
          <cell r="E179" t="str">
            <v>152500</v>
          </cell>
          <cell r="F179" t="str">
            <v>UJK587</v>
          </cell>
          <cell r="G179" t="str">
            <v>9020</v>
          </cell>
          <cell r="H179">
            <v>0</v>
          </cell>
          <cell r="I179" t="str">
            <v>Actual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456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426</v>
          </cell>
          <cell r="U179">
            <v>12</v>
          </cell>
        </row>
        <row r="180">
          <cell r="A180" t="str">
            <v>DA</v>
          </cell>
          <cell r="B180" t="str">
            <v>23-1300</v>
          </cell>
          <cell r="C180" t="str">
            <v>DA-NBRHD PROG</v>
          </cell>
          <cell r="D180" t="str">
            <v>1000</v>
          </cell>
          <cell r="E180" t="str">
            <v>152500</v>
          </cell>
          <cell r="F180" t="str">
            <v>UJK599</v>
          </cell>
          <cell r="G180" t="str">
            <v>9020</v>
          </cell>
          <cell r="H180">
            <v>0</v>
          </cell>
          <cell r="I180" t="str">
            <v>Actual</v>
          </cell>
          <cell r="J180">
            <v>0</v>
          </cell>
          <cell r="K180">
            <v>0</v>
          </cell>
          <cell r="L180">
            <v>0</v>
          </cell>
          <cell r="M180">
            <v>322.23</v>
          </cell>
          <cell r="N180">
            <v>456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748.23</v>
          </cell>
          <cell r="U180">
            <v>12</v>
          </cell>
        </row>
        <row r="181">
          <cell r="A181" t="str">
            <v>DA</v>
          </cell>
          <cell r="B181" t="str">
            <v>23-1300</v>
          </cell>
          <cell r="C181" t="str">
            <v>DA-NBRHD PROG</v>
          </cell>
          <cell r="D181" t="str">
            <v>1000</v>
          </cell>
          <cell r="E181" t="str">
            <v>152500</v>
          </cell>
          <cell r="F181" t="str">
            <v>UKL279</v>
          </cell>
          <cell r="G181" t="str">
            <v>9020</v>
          </cell>
          <cell r="H181">
            <v>0</v>
          </cell>
          <cell r="I181" t="str">
            <v>Actual</v>
          </cell>
          <cell r="J181">
            <v>0</v>
          </cell>
          <cell r="K181">
            <v>0</v>
          </cell>
          <cell r="L181">
            <v>0</v>
          </cell>
          <cell r="M181">
            <v>144.38</v>
          </cell>
          <cell r="N181">
            <v>456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570.38</v>
          </cell>
          <cell r="U181">
            <v>12</v>
          </cell>
        </row>
        <row r="182">
          <cell r="A182" t="str">
            <v>DA</v>
          </cell>
          <cell r="B182" t="str">
            <v>23-1300</v>
          </cell>
          <cell r="C182" t="str">
            <v>DA-NBRHD PROG</v>
          </cell>
          <cell r="D182" t="str">
            <v>1000</v>
          </cell>
          <cell r="E182" t="str">
            <v>152500</v>
          </cell>
          <cell r="F182" t="str">
            <v>WKQ182</v>
          </cell>
          <cell r="G182" t="str">
            <v>9020</v>
          </cell>
          <cell r="H182">
            <v>0</v>
          </cell>
          <cell r="I182" t="str">
            <v>Actual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456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426</v>
          </cell>
          <cell r="U182">
            <v>12</v>
          </cell>
        </row>
        <row r="183">
          <cell r="A183" t="str">
            <v>DA</v>
          </cell>
          <cell r="B183" t="str">
            <v>23-1300</v>
          </cell>
          <cell r="C183" t="str">
            <v>DA-NBRHD PROG</v>
          </cell>
          <cell r="D183" t="str">
            <v>1000</v>
          </cell>
          <cell r="E183" t="str">
            <v>152500</v>
          </cell>
          <cell r="F183" t="str">
            <v>QQN649</v>
          </cell>
          <cell r="G183" t="str">
            <v>9020</v>
          </cell>
          <cell r="H183">
            <v>0</v>
          </cell>
          <cell r="I183" t="str">
            <v>Actual</v>
          </cell>
          <cell r="J183">
            <v>0</v>
          </cell>
          <cell r="K183">
            <v>0</v>
          </cell>
          <cell r="L183">
            <v>462.44</v>
          </cell>
          <cell r="M183">
            <v>494.24</v>
          </cell>
          <cell r="N183">
            <v>456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1575.89</v>
          </cell>
          <cell r="U183">
            <v>12</v>
          </cell>
        </row>
        <row r="184">
          <cell r="A184" t="str">
            <v>DA</v>
          </cell>
          <cell r="B184" t="str">
            <v>23-1400</v>
          </cell>
          <cell r="C184" t="str">
            <v>DA-JUVENILE</v>
          </cell>
          <cell r="D184" t="str">
            <v>1000</v>
          </cell>
          <cell r="E184" t="str">
            <v>153100</v>
          </cell>
          <cell r="F184" t="str">
            <v>WRX123</v>
          </cell>
          <cell r="G184" t="str">
            <v>1020</v>
          </cell>
          <cell r="H184">
            <v>10657</v>
          </cell>
          <cell r="I184">
            <v>0.13</v>
          </cell>
          <cell r="J184">
            <v>780</v>
          </cell>
          <cell r="K184">
            <v>605.41000000000008</v>
          </cell>
          <cell r="L184">
            <v>0</v>
          </cell>
          <cell r="M184">
            <v>0</v>
          </cell>
          <cell r="N184">
            <v>456</v>
          </cell>
          <cell r="O184">
            <v>200</v>
          </cell>
          <cell r="P184">
            <v>2400</v>
          </cell>
          <cell r="Q184">
            <v>0</v>
          </cell>
          <cell r="R184">
            <v>0</v>
          </cell>
          <cell r="S184">
            <v>0</v>
          </cell>
          <cell r="T184">
            <v>4356.41</v>
          </cell>
          <cell r="U184">
            <v>12</v>
          </cell>
        </row>
        <row r="185">
          <cell r="A185" t="str">
            <v>DA</v>
          </cell>
          <cell r="B185" t="str">
            <v>23-1400</v>
          </cell>
          <cell r="C185" t="str">
            <v>DA-JUVENILE</v>
          </cell>
          <cell r="D185" t="str">
            <v>1000</v>
          </cell>
          <cell r="E185" t="str">
            <v>153100</v>
          </cell>
          <cell r="F185" t="str">
            <v>VPM001</v>
          </cell>
          <cell r="G185" t="str">
            <v>1020</v>
          </cell>
          <cell r="H185">
            <v>16565</v>
          </cell>
          <cell r="I185">
            <v>0.13</v>
          </cell>
          <cell r="J185">
            <v>780</v>
          </cell>
          <cell r="K185">
            <v>1373.4500000000003</v>
          </cell>
          <cell r="L185">
            <v>0</v>
          </cell>
          <cell r="M185">
            <v>0</v>
          </cell>
          <cell r="N185">
            <v>456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4815.45</v>
          </cell>
          <cell r="U185">
            <v>12</v>
          </cell>
        </row>
        <row r="186">
          <cell r="A186" t="str">
            <v>DA</v>
          </cell>
          <cell r="B186" t="str">
            <v>23-1500</v>
          </cell>
          <cell r="C186" t="str">
            <v>DA-VICTIM ASSIST</v>
          </cell>
          <cell r="D186" t="str">
            <v>1000</v>
          </cell>
          <cell r="E186" t="str">
            <v>153800</v>
          </cell>
          <cell r="F186" t="str">
            <v>VNQ670</v>
          </cell>
          <cell r="G186" t="str">
            <v>1020</v>
          </cell>
          <cell r="H186">
            <v>16384</v>
          </cell>
          <cell r="I186">
            <v>0.13</v>
          </cell>
          <cell r="J186">
            <v>780</v>
          </cell>
          <cell r="K186">
            <v>1349.92</v>
          </cell>
          <cell r="L186">
            <v>0</v>
          </cell>
          <cell r="M186">
            <v>0</v>
          </cell>
          <cell r="N186">
            <v>456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4660.49</v>
          </cell>
          <cell r="U186">
            <v>12</v>
          </cell>
        </row>
        <row r="187">
          <cell r="A187" t="str">
            <v>DA</v>
          </cell>
          <cell r="B187" t="str">
            <v>23-1600</v>
          </cell>
          <cell r="C187" t="str">
            <v>DA-SED</v>
          </cell>
          <cell r="D187" t="str">
            <v>1000</v>
          </cell>
          <cell r="E187" t="str">
            <v>dased.66</v>
          </cell>
          <cell r="F187" t="str">
            <v>VNQ675</v>
          </cell>
          <cell r="G187" t="str">
            <v>1020</v>
          </cell>
          <cell r="H187">
            <v>17734</v>
          </cell>
          <cell r="I187">
            <v>0.13</v>
          </cell>
          <cell r="J187">
            <v>780</v>
          </cell>
          <cell r="K187">
            <v>1525.42</v>
          </cell>
          <cell r="L187">
            <v>0</v>
          </cell>
          <cell r="M187">
            <v>0</v>
          </cell>
          <cell r="N187">
            <v>456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4863.42</v>
          </cell>
          <cell r="U187">
            <v>12</v>
          </cell>
        </row>
        <row r="188">
          <cell r="A188" t="str">
            <v>DA</v>
          </cell>
          <cell r="B188" t="str">
            <v>23-1700</v>
          </cell>
          <cell r="C188" t="str">
            <v>MEDICAL EXAMINER</v>
          </cell>
          <cell r="D188" t="str">
            <v>1000</v>
          </cell>
          <cell r="E188" t="str">
            <v>157500</v>
          </cell>
          <cell r="F188" t="str">
            <v>E198937</v>
          </cell>
          <cell r="G188" t="str">
            <v>1020</v>
          </cell>
          <cell r="H188">
            <v>2367</v>
          </cell>
          <cell r="I188">
            <v>0.13</v>
          </cell>
          <cell r="J188">
            <v>780</v>
          </cell>
          <cell r="K188">
            <v>0</v>
          </cell>
          <cell r="L188">
            <v>0</v>
          </cell>
          <cell r="M188">
            <v>0</v>
          </cell>
          <cell r="N188">
            <v>456</v>
          </cell>
          <cell r="O188">
            <v>111</v>
          </cell>
          <cell r="P188">
            <v>1332</v>
          </cell>
          <cell r="Q188">
            <v>0</v>
          </cell>
          <cell r="R188">
            <v>0</v>
          </cell>
          <cell r="S188">
            <v>0</v>
          </cell>
          <cell r="T188">
            <v>2255</v>
          </cell>
          <cell r="U188">
            <v>12</v>
          </cell>
        </row>
        <row r="189">
          <cell r="A189" t="str">
            <v>DA</v>
          </cell>
          <cell r="B189" t="str">
            <v>23-1700</v>
          </cell>
          <cell r="C189" t="str">
            <v>MEDICAL EXAMINER</v>
          </cell>
          <cell r="D189" t="str">
            <v>1000</v>
          </cell>
          <cell r="E189" t="str">
            <v>157500</v>
          </cell>
          <cell r="F189" t="str">
            <v>E206776</v>
          </cell>
          <cell r="G189" t="str">
            <v>1208</v>
          </cell>
          <cell r="H189">
            <v>18095</v>
          </cell>
          <cell r="I189">
            <v>0.35</v>
          </cell>
          <cell r="J189">
            <v>2100</v>
          </cell>
          <cell r="K189">
            <v>4233.25</v>
          </cell>
          <cell r="L189">
            <v>0</v>
          </cell>
          <cell r="M189">
            <v>0</v>
          </cell>
          <cell r="N189">
            <v>456</v>
          </cell>
          <cell r="O189">
            <v>335</v>
          </cell>
          <cell r="P189">
            <v>4020</v>
          </cell>
          <cell r="Q189">
            <v>106</v>
          </cell>
          <cell r="R189">
            <v>0</v>
          </cell>
          <cell r="S189">
            <v>0</v>
          </cell>
          <cell r="T189">
            <v>10885.25</v>
          </cell>
          <cell r="U189">
            <v>12</v>
          </cell>
        </row>
        <row r="190">
          <cell r="A190" t="str">
            <v>DA</v>
          </cell>
          <cell r="B190" t="str">
            <v>23-1800</v>
          </cell>
          <cell r="C190" t="str">
            <v>DA-YGAT</v>
          </cell>
          <cell r="D190" t="str">
            <v>1505</v>
          </cell>
          <cell r="E190" t="str">
            <v>157600</v>
          </cell>
          <cell r="F190" t="str">
            <v>E215507</v>
          </cell>
          <cell r="G190" t="str">
            <v>1020</v>
          </cell>
          <cell r="H190">
            <v>5210</v>
          </cell>
          <cell r="I190">
            <v>0.13</v>
          </cell>
          <cell r="J190">
            <v>780</v>
          </cell>
          <cell r="K190">
            <v>0</v>
          </cell>
          <cell r="L190">
            <v>0</v>
          </cell>
          <cell r="M190">
            <v>0</v>
          </cell>
          <cell r="N190">
            <v>456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1199.5</v>
          </cell>
          <cell r="U190">
            <v>12</v>
          </cell>
        </row>
        <row r="191">
          <cell r="A191" t="str">
            <v>MCSO</v>
          </cell>
          <cell r="B191" t="str">
            <v>25-1000</v>
          </cell>
          <cell r="C191" t="str">
            <v>EXECUTIVE ADMIN</v>
          </cell>
          <cell r="D191" t="str">
            <v>1000</v>
          </cell>
          <cell r="E191" t="str">
            <v>600000</v>
          </cell>
          <cell r="F191" t="str">
            <v>XNH008</v>
          </cell>
          <cell r="G191" t="str">
            <v>9022</v>
          </cell>
          <cell r="H191">
            <v>0</v>
          </cell>
          <cell r="I191" t="str">
            <v>Actual</v>
          </cell>
          <cell r="L191">
            <v>567.42999999999995</v>
          </cell>
          <cell r="M191">
            <v>335.81</v>
          </cell>
          <cell r="N191">
            <v>38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1113.24</v>
          </cell>
          <cell r="U191">
            <v>7</v>
          </cell>
        </row>
        <row r="192">
          <cell r="A192" t="str">
            <v>MCSO</v>
          </cell>
          <cell r="B192" t="str">
            <v>25-1000</v>
          </cell>
          <cell r="C192" t="str">
            <v>EXECUTIVE ADMIN</v>
          </cell>
          <cell r="D192" t="str">
            <v>1000</v>
          </cell>
          <cell r="E192" t="str">
            <v>600000</v>
          </cell>
          <cell r="F192" t="str">
            <v>WXC672</v>
          </cell>
          <cell r="G192" t="str">
            <v>9022</v>
          </cell>
          <cell r="H192">
            <v>0</v>
          </cell>
          <cell r="I192" t="str">
            <v>Actual</v>
          </cell>
          <cell r="J192">
            <v>0</v>
          </cell>
          <cell r="K192">
            <v>0</v>
          </cell>
          <cell r="L192">
            <v>669.81</v>
          </cell>
          <cell r="M192">
            <v>462.98</v>
          </cell>
          <cell r="N192">
            <v>456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1558.79</v>
          </cell>
          <cell r="U192">
            <v>12</v>
          </cell>
        </row>
        <row r="193">
          <cell r="A193" t="str">
            <v>MCSO</v>
          </cell>
          <cell r="B193" t="str">
            <v>25-1000</v>
          </cell>
          <cell r="C193" t="str">
            <v>EXECUTIVE ADMIN</v>
          </cell>
          <cell r="D193" t="str">
            <v>1000</v>
          </cell>
          <cell r="E193" t="str">
            <v>600000</v>
          </cell>
          <cell r="F193" t="str">
            <v>XMD857</v>
          </cell>
          <cell r="G193" t="str">
            <v>1024</v>
          </cell>
          <cell r="H193">
            <v>44129</v>
          </cell>
          <cell r="I193">
            <v>0.15</v>
          </cell>
          <cell r="J193">
            <v>900</v>
          </cell>
          <cell r="K193">
            <v>5719.3499999999995</v>
          </cell>
          <cell r="L193">
            <v>0</v>
          </cell>
          <cell r="M193">
            <v>0</v>
          </cell>
          <cell r="N193">
            <v>456</v>
          </cell>
          <cell r="O193">
            <v>125</v>
          </cell>
          <cell r="P193">
            <v>1500</v>
          </cell>
          <cell r="Q193">
            <v>769.5</v>
          </cell>
          <cell r="R193">
            <v>0</v>
          </cell>
          <cell r="S193">
            <v>0</v>
          </cell>
          <cell r="T193">
            <v>9314.85</v>
          </cell>
          <cell r="U193">
            <v>12</v>
          </cell>
        </row>
        <row r="194">
          <cell r="A194" t="str">
            <v>MCSO</v>
          </cell>
          <cell r="B194" t="str">
            <v>25-1005</v>
          </cell>
          <cell r="C194" t="str">
            <v>UNDERSHERIFF</v>
          </cell>
          <cell r="D194" t="str">
            <v>1000</v>
          </cell>
          <cell r="E194" t="str">
            <v>601000</v>
          </cell>
          <cell r="F194" t="str">
            <v>XAH022</v>
          </cell>
          <cell r="G194" t="str">
            <v>9022</v>
          </cell>
          <cell r="H194">
            <v>0</v>
          </cell>
          <cell r="I194" t="str">
            <v>Actual</v>
          </cell>
          <cell r="J194">
            <v>0</v>
          </cell>
          <cell r="K194">
            <v>0</v>
          </cell>
          <cell r="L194">
            <v>771.25</v>
          </cell>
          <cell r="M194">
            <v>845.95</v>
          </cell>
          <cell r="N194">
            <v>456</v>
          </cell>
          <cell r="O194">
            <v>0</v>
          </cell>
          <cell r="P194">
            <v>0</v>
          </cell>
          <cell r="Q194">
            <v>2311.42</v>
          </cell>
          <cell r="R194">
            <v>0</v>
          </cell>
          <cell r="S194">
            <v>0</v>
          </cell>
          <cell r="T194">
            <v>4354.62</v>
          </cell>
          <cell r="U194">
            <v>12</v>
          </cell>
        </row>
        <row r="195">
          <cell r="A195" t="str">
            <v>MCSO</v>
          </cell>
          <cell r="B195" t="str">
            <v>25-1100</v>
          </cell>
          <cell r="C195" t="str">
            <v>INFORMATION TECH</v>
          </cell>
          <cell r="D195" t="str">
            <v>1000</v>
          </cell>
          <cell r="E195" t="str">
            <v>601750</v>
          </cell>
          <cell r="F195" t="str">
            <v>E215502</v>
          </cell>
          <cell r="G195" t="str">
            <v>1202</v>
          </cell>
          <cell r="H195">
            <v>2686</v>
          </cell>
          <cell r="I195">
            <v>0.21</v>
          </cell>
          <cell r="J195">
            <v>1260</v>
          </cell>
          <cell r="K195">
            <v>0</v>
          </cell>
          <cell r="L195">
            <v>0</v>
          </cell>
          <cell r="M195">
            <v>0</v>
          </cell>
          <cell r="N195">
            <v>456</v>
          </cell>
          <cell r="O195">
            <v>139</v>
          </cell>
          <cell r="P195">
            <v>1668</v>
          </cell>
          <cell r="Q195">
            <v>0</v>
          </cell>
          <cell r="R195">
            <v>0</v>
          </cell>
          <cell r="S195">
            <v>0</v>
          </cell>
          <cell r="T195">
            <v>4024</v>
          </cell>
          <cell r="U195">
            <v>12</v>
          </cell>
        </row>
        <row r="196">
          <cell r="A196" t="str">
            <v>MCSO</v>
          </cell>
          <cell r="B196" t="str">
            <v>25-1300</v>
          </cell>
          <cell r="C196" t="str">
            <v>OPERATIONS ADMIN</v>
          </cell>
          <cell r="D196" t="str">
            <v>1000</v>
          </cell>
          <cell r="E196" t="str">
            <v>601625</v>
          </cell>
          <cell r="F196" t="str">
            <v>ZAH994</v>
          </cell>
          <cell r="G196" t="str">
            <v>1034</v>
          </cell>
          <cell r="H196">
            <v>2575</v>
          </cell>
          <cell r="I196">
            <v>0.24</v>
          </cell>
          <cell r="L196">
            <v>0</v>
          </cell>
          <cell r="M196">
            <v>0</v>
          </cell>
          <cell r="N196">
            <v>38</v>
          </cell>
          <cell r="O196">
            <v>0</v>
          </cell>
          <cell r="Q196">
            <v>0</v>
          </cell>
          <cell r="R196">
            <v>1398.86</v>
          </cell>
          <cell r="S196">
            <v>0</v>
          </cell>
          <cell r="T196">
            <v>2092.86</v>
          </cell>
          <cell r="U196">
            <v>2</v>
          </cell>
        </row>
        <row r="197">
          <cell r="A197" t="str">
            <v>MCSO</v>
          </cell>
          <cell r="B197" t="str">
            <v>25-1300</v>
          </cell>
          <cell r="C197" t="str">
            <v>OPERATIONS ADMIN</v>
          </cell>
          <cell r="D197" t="str">
            <v>1000</v>
          </cell>
          <cell r="E197" t="str">
            <v>601625</v>
          </cell>
          <cell r="F197" t="str">
            <v>YXQ557</v>
          </cell>
          <cell r="G197" t="str">
            <v>1034</v>
          </cell>
          <cell r="H197">
            <v>1997</v>
          </cell>
          <cell r="I197">
            <v>0.24</v>
          </cell>
          <cell r="L197">
            <v>0</v>
          </cell>
          <cell r="M197">
            <v>0</v>
          </cell>
          <cell r="N197">
            <v>38</v>
          </cell>
          <cell r="O197">
            <v>0</v>
          </cell>
          <cell r="Q197">
            <v>0</v>
          </cell>
          <cell r="R197">
            <v>225</v>
          </cell>
          <cell r="S197">
            <v>0</v>
          </cell>
          <cell r="T197">
            <v>780.28</v>
          </cell>
          <cell r="U197">
            <v>3</v>
          </cell>
        </row>
        <row r="198">
          <cell r="A198" t="str">
            <v>MCSO</v>
          </cell>
          <cell r="B198" t="str">
            <v>25-1300</v>
          </cell>
          <cell r="C198" t="str">
            <v>OPERATIONS ADMIN</v>
          </cell>
          <cell r="D198" t="str">
            <v>1000</v>
          </cell>
          <cell r="E198" t="str">
            <v>601625</v>
          </cell>
          <cell r="F198" t="str">
            <v>YJG845</v>
          </cell>
          <cell r="G198" t="str">
            <v>1031</v>
          </cell>
          <cell r="H198">
            <v>8350</v>
          </cell>
          <cell r="I198">
            <v>0.2</v>
          </cell>
          <cell r="J198">
            <v>1200</v>
          </cell>
          <cell r="K198">
            <v>470</v>
          </cell>
          <cell r="L198">
            <v>0</v>
          </cell>
          <cell r="M198">
            <v>0</v>
          </cell>
          <cell r="N198">
            <v>456</v>
          </cell>
          <cell r="O198">
            <v>181</v>
          </cell>
          <cell r="P198">
            <v>2172</v>
          </cell>
          <cell r="Q198">
            <v>0</v>
          </cell>
          <cell r="R198">
            <v>0</v>
          </cell>
          <cell r="S198">
            <v>0</v>
          </cell>
          <cell r="T198">
            <v>4049.96</v>
          </cell>
          <cell r="U198">
            <v>12</v>
          </cell>
        </row>
        <row r="199">
          <cell r="A199" t="str">
            <v>MCSO</v>
          </cell>
          <cell r="B199" t="str">
            <v>25-1305</v>
          </cell>
          <cell r="C199" t="str">
            <v>MULTNOMAH BLDG</v>
          </cell>
          <cell r="D199" t="str">
            <v>1000</v>
          </cell>
          <cell r="E199" t="str">
            <v>600001</v>
          </cell>
          <cell r="F199" t="str">
            <v>XMV503</v>
          </cell>
          <cell r="G199" t="str">
            <v>1024</v>
          </cell>
          <cell r="H199">
            <v>5056</v>
          </cell>
          <cell r="I199">
            <v>0.15</v>
          </cell>
          <cell r="J199">
            <v>900</v>
          </cell>
          <cell r="K199">
            <v>0</v>
          </cell>
          <cell r="L199">
            <v>0</v>
          </cell>
          <cell r="M199">
            <v>0</v>
          </cell>
          <cell r="N199">
            <v>456</v>
          </cell>
          <cell r="O199">
            <v>125</v>
          </cell>
          <cell r="P199">
            <v>1500</v>
          </cell>
          <cell r="Q199">
            <v>0</v>
          </cell>
          <cell r="R199">
            <v>0</v>
          </cell>
          <cell r="S199">
            <v>0</v>
          </cell>
          <cell r="T199">
            <v>2839.35</v>
          </cell>
          <cell r="U199">
            <v>12</v>
          </cell>
        </row>
        <row r="200">
          <cell r="A200" t="str">
            <v>MCSO</v>
          </cell>
          <cell r="B200" t="str">
            <v>25-1305</v>
          </cell>
          <cell r="C200" t="str">
            <v>MULTNOMAH BLDG</v>
          </cell>
          <cell r="D200" t="str">
            <v>1000</v>
          </cell>
          <cell r="E200" t="str">
            <v>600001</v>
          </cell>
          <cell r="F200" t="str">
            <v>XMD865</v>
          </cell>
          <cell r="G200" t="str">
            <v>1024</v>
          </cell>
          <cell r="H200">
            <v>5570</v>
          </cell>
          <cell r="I200">
            <v>0.15</v>
          </cell>
          <cell r="J200">
            <v>900</v>
          </cell>
          <cell r="K200">
            <v>0</v>
          </cell>
          <cell r="L200">
            <v>0</v>
          </cell>
          <cell r="M200">
            <v>0</v>
          </cell>
          <cell r="N200">
            <v>456</v>
          </cell>
          <cell r="O200">
            <v>125</v>
          </cell>
          <cell r="P200">
            <v>1500</v>
          </cell>
          <cell r="Q200">
            <v>0</v>
          </cell>
          <cell r="R200">
            <v>0</v>
          </cell>
          <cell r="S200">
            <v>0</v>
          </cell>
          <cell r="T200">
            <v>2907</v>
          </cell>
          <cell r="U200">
            <v>12</v>
          </cell>
        </row>
        <row r="201">
          <cell r="A201" t="str">
            <v>MCSO</v>
          </cell>
          <cell r="B201" t="str">
            <v>25-1305</v>
          </cell>
          <cell r="C201" t="str">
            <v>MULTNOMAH BLDG</v>
          </cell>
          <cell r="D201" t="str">
            <v>1000</v>
          </cell>
          <cell r="E201" t="str">
            <v>600001</v>
          </cell>
          <cell r="F201" t="str">
            <v>WEG180</v>
          </cell>
          <cell r="G201" t="str">
            <v>1024</v>
          </cell>
          <cell r="H201">
            <v>7327</v>
          </cell>
          <cell r="I201">
            <v>0.15</v>
          </cell>
          <cell r="J201">
            <v>900</v>
          </cell>
          <cell r="K201">
            <v>199.04999999999995</v>
          </cell>
          <cell r="L201">
            <v>0</v>
          </cell>
          <cell r="M201">
            <v>0</v>
          </cell>
          <cell r="N201">
            <v>456</v>
          </cell>
          <cell r="O201">
            <v>125</v>
          </cell>
          <cell r="P201">
            <v>1500</v>
          </cell>
          <cell r="Q201">
            <v>0</v>
          </cell>
          <cell r="R201">
            <v>0</v>
          </cell>
          <cell r="S201">
            <v>0</v>
          </cell>
          <cell r="T201">
            <v>2861.1</v>
          </cell>
          <cell r="U201">
            <v>12</v>
          </cell>
        </row>
        <row r="202">
          <cell r="A202" t="str">
            <v>MCSO</v>
          </cell>
          <cell r="B202" t="str">
            <v>25-1600</v>
          </cell>
          <cell r="C202" t="str">
            <v>INSPECTIONS</v>
          </cell>
          <cell r="D202" t="str">
            <v>1000</v>
          </cell>
          <cell r="E202" t="str">
            <v>601090</v>
          </cell>
          <cell r="F202" t="str">
            <v>E203443</v>
          </cell>
          <cell r="G202" t="str">
            <v>1020</v>
          </cell>
          <cell r="H202">
            <v>2009</v>
          </cell>
          <cell r="I202">
            <v>0.13</v>
          </cell>
          <cell r="J202">
            <v>780</v>
          </cell>
          <cell r="K202">
            <v>0</v>
          </cell>
          <cell r="L202">
            <v>0</v>
          </cell>
          <cell r="M202">
            <v>0</v>
          </cell>
          <cell r="N202">
            <v>456</v>
          </cell>
          <cell r="O202">
            <v>111</v>
          </cell>
          <cell r="P202">
            <v>1332</v>
          </cell>
          <cell r="Q202">
            <v>0</v>
          </cell>
          <cell r="R202">
            <v>0</v>
          </cell>
          <cell r="S202">
            <v>0</v>
          </cell>
          <cell r="T202">
            <v>2494.27</v>
          </cell>
          <cell r="U202">
            <v>12</v>
          </cell>
        </row>
        <row r="203">
          <cell r="A203" t="str">
            <v>MCSO</v>
          </cell>
          <cell r="B203" t="str">
            <v>25-2100</v>
          </cell>
          <cell r="C203" t="str">
            <v>S&amp; R Post 631</v>
          </cell>
          <cell r="D203" t="str">
            <v>1000</v>
          </cell>
          <cell r="E203" t="str">
            <v>SOOPS.S&amp;R</v>
          </cell>
          <cell r="F203" t="str">
            <v>E159882</v>
          </cell>
          <cell r="G203" t="str">
            <v>1226</v>
          </cell>
          <cell r="H203">
            <v>203</v>
          </cell>
          <cell r="I203">
            <v>0.27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397.5</v>
          </cell>
          <cell r="S203">
            <v>295</v>
          </cell>
          <cell r="T203">
            <v>1407.5</v>
          </cell>
          <cell r="U203">
            <v>8</v>
          </cell>
        </row>
        <row r="204">
          <cell r="A204" t="str">
            <v>MCSO</v>
          </cell>
          <cell r="B204" t="str">
            <v>25-2100</v>
          </cell>
          <cell r="C204" t="str">
            <v>S&amp; R Post 631</v>
          </cell>
          <cell r="D204" t="str">
            <v>1000</v>
          </cell>
          <cell r="E204" t="str">
            <v>SOOPS.S&amp;R</v>
          </cell>
          <cell r="F204" t="str">
            <v>E196365</v>
          </cell>
          <cell r="G204" t="str">
            <v>1247</v>
          </cell>
          <cell r="H204">
            <v>2116</v>
          </cell>
          <cell r="I204">
            <v>0.24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876.72</v>
          </cell>
          <cell r="U204">
            <v>8</v>
          </cell>
        </row>
        <row r="205">
          <cell r="A205" t="str">
            <v>MCSO</v>
          </cell>
          <cell r="B205" t="str">
            <v>25-2100</v>
          </cell>
          <cell r="C205" t="str">
            <v>S&amp; R Post 631</v>
          </cell>
          <cell r="D205" t="str">
            <v>1000</v>
          </cell>
          <cell r="E205" t="str">
            <v>SOOPS.S&amp;R</v>
          </cell>
          <cell r="F205" t="str">
            <v>E215519</v>
          </cell>
          <cell r="G205" t="str">
            <v>3007</v>
          </cell>
          <cell r="H205">
            <v>0</v>
          </cell>
          <cell r="I205" t="str">
            <v>Actual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12</v>
          </cell>
        </row>
        <row r="206">
          <cell r="A206" t="str">
            <v>MCSO</v>
          </cell>
          <cell r="B206" t="str">
            <v>25-2100</v>
          </cell>
          <cell r="C206" t="str">
            <v>S&amp; R Post 631</v>
          </cell>
          <cell r="D206" t="str">
            <v>1000</v>
          </cell>
          <cell r="E206" t="str">
            <v>SOOPS.S&amp;R</v>
          </cell>
          <cell r="F206" t="str">
            <v>E169467</v>
          </cell>
          <cell r="G206" t="str">
            <v>1247</v>
          </cell>
          <cell r="H206">
            <v>3621</v>
          </cell>
          <cell r="I206">
            <v>0.24</v>
          </cell>
          <cell r="J206">
            <v>1440</v>
          </cell>
          <cell r="K206">
            <v>0</v>
          </cell>
          <cell r="L206">
            <v>0</v>
          </cell>
          <cell r="M206">
            <v>0</v>
          </cell>
          <cell r="N206">
            <v>456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1838.16</v>
          </cell>
          <cell r="U206">
            <v>12</v>
          </cell>
        </row>
        <row r="207">
          <cell r="A207" t="str">
            <v>MCSO</v>
          </cell>
          <cell r="B207" t="str">
            <v>25-2100</v>
          </cell>
          <cell r="C207" t="str">
            <v>S&amp; R Post 631</v>
          </cell>
          <cell r="D207" t="str">
            <v>1000</v>
          </cell>
          <cell r="E207" t="str">
            <v>SOOPS.S&amp;R</v>
          </cell>
          <cell r="F207" t="str">
            <v>E178054</v>
          </cell>
          <cell r="G207" t="str">
            <v>1301</v>
          </cell>
          <cell r="H207">
            <v>0</v>
          </cell>
          <cell r="I207" t="str">
            <v>Actual</v>
          </cell>
          <cell r="J207">
            <v>0</v>
          </cell>
          <cell r="K207">
            <v>0</v>
          </cell>
          <cell r="L207">
            <v>175.23</v>
          </cell>
          <cell r="M207">
            <v>178.41</v>
          </cell>
          <cell r="N207">
            <v>456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779.64</v>
          </cell>
          <cell r="U207">
            <v>12</v>
          </cell>
        </row>
        <row r="208">
          <cell r="A208" t="str">
            <v>MCSO</v>
          </cell>
          <cell r="B208" t="str">
            <v>25-2100</v>
          </cell>
          <cell r="C208" t="str">
            <v>S&amp; R Post 631</v>
          </cell>
          <cell r="D208" t="str">
            <v>1000</v>
          </cell>
          <cell r="E208" t="str">
            <v>SOOPS.S&amp;R</v>
          </cell>
          <cell r="F208" t="str">
            <v>E187383</v>
          </cell>
          <cell r="G208" t="str">
            <v>1205</v>
          </cell>
          <cell r="H208">
            <v>6436</v>
          </cell>
          <cell r="I208">
            <v>0.35</v>
          </cell>
          <cell r="J208">
            <v>2100</v>
          </cell>
          <cell r="K208">
            <v>152.59999999999991</v>
          </cell>
          <cell r="L208">
            <v>0</v>
          </cell>
          <cell r="M208">
            <v>0</v>
          </cell>
          <cell r="N208">
            <v>456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3119.95</v>
          </cell>
          <cell r="U208">
            <v>12</v>
          </cell>
        </row>
        <row r="209">
          <cell r="A209" t="str">
            <v>MCSO</v>
          </cell>
          <cell r="B209" t="str">
            <v>25-2100</v>
          </cell>
          <cell r="C209" t="str">
            <v>S&amp; R Post 631</v>
          </cell>
          <cell r="D209" t="str">
            <v>1000</v>
          </cell>
          <cell r="E209" t="str">
            <v>SOOPS.S&amp;R</v>
          </cell>
          <cell r="F209" t="str">
            <v>E200972</v>
          </cell>
          <cell r="G209" t="str">
            <v>1248</v>
          </cell>
          <cell r="H209">
            <v>14694</v>
          </cell>
          <cell r="I209">
            <v>0.24</v>
          </cell>
          <cell r="J209">
            <v>1440</v>
          </cell>
          <cell r="K209">
            <v>2086.56</v>
          </cell>
          <cell r="L209">
            <v>0</v>
          </cell>
          <cell r="M209">
            <v>0</v>
          </cell>
          <cell r="N209">
            <v>456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4052.88</v>
          </cell>
          <cell r="U209">
            <v>12</v>
          </cell>
        </row>
        <row r="210">
          <cell r="A210" t="str">
            <v>MCSO</v>
          </cell>
          <cell r="B210" t="str">
            <v>25-2200</v>
          </cell>
          <cell r="C210" t="str">
            <v>EXPLORERS Post 900</v>
          </cell>
          <cell r="D210" t="str">
            <v>1000</v>
          </cell>
          <cell r="E210" t="str">
            <v>SOOPS.EXP</v>
          </cell>
          <cell r="F210" t="str">
            <v>E220741</v>
          </cell>
          <cell r="G210" t="str">
            <v>1034</v>
          </cell>
          <cell r="H210">
            <v>869</v>
          </cell>
          <cell r="I210">
            <v>0.24</v>
          </cell>
          <cell r="L210">
            <v>0</v>
          </cell>
          <cell r="M210">
            <v>0</v>
          </cell>
          <cell r="N210">
            <v>38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773.56</v>
          </cell>
          <cell r="U210">
            <v>5</v>
          </cell>
        </row>
        <row r="211">
          <cell r="A211" t="str">
            <v>MCSO</v>
          </cell>
          <cell r="B211" t="str">
            <v>25-2200</v>
          </cell>
          <cell r="C211" t="str">
            <v>EXPLORERS Post 900</v>
          </cell>
          <cell r="D211" t="str">
            <v>1000</v>
          </cell>
          <cell r="E211" t="str">
            <v>SOOPS.EXP</v>
          </cell>
          <cell r="F211" t="str">
            <v>E208692</v>
          </cell>
          <cell r="G211" t="str">
            <v>9020</v>
          </cell>
          <cell r="H211">
            <v>0</v>
          </cell>
          <cell r="I211" t="str">
            <v>Actual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12</v>
          </cell>
        </row>
        <row r="212">
          <cell r="A212" t="str">
            <v>MCSO</v>
          </cell>
          <cell r="B212" t="str">
            <v>25-2200</v>
          </cell>
          <cell r="C212" t="str">
            <v>EXPLORERS Post 900</v>
          </cell>
          <cell r="D212" t="str">
            <v>1000</v>
          </cell>
          <cell r="E212" t="str">
            <v>SOOPS.EXP</v>
          </cell>
          <cell r="F212" t="str">
            <v>E211391</v>
          </cell>
          <cell r="G212" t="str">
            <v>9020</v>
          </cell>
          <cell r="H212">
            <v>0</v>
          </cell>
          <cell r="I212" t="str">
            <v>Actual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12</v>
          </cell>
        </row>
        <row r="213">
          <cell r="A213" t="str">
            <v>MCSO</v>
          </cell>
          <cell r="B213" t="str">
            <v>25-2200</v>
          </cell>
          <cell r="C213" t="str">
            <v>EXPLORERS Post 900</v>
          </cell>
          <cell r="D213" t="str">
            <v>1000</v>
          </cell>
          <cell r="E213" t="str">
            <v>SOOPS.EXP</v>
          </cell>
          <cell r="F213" t="str">
            <v>E188839</v>
          </cell>
          <cell r="G213" t="str">
            <v>1034</v>
          </cell>
          <cell r="H213">
            <v>1518</v>
          </cell>
          <cell r="I213">
            <v>0.24</v>
          </cell>
          <cell r="J213">
            <v>1440</v>
          </cell>
          <cell r="K213">
            <v>0</v>
          </cell>
          <cell r="L213">
            <v>0</v>
          </cell>
          <cell r="M213">
            <v>0</v>
          </cell>
          <cell r="N213">
            <v>456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1656</v>
          </cell>
          <cell r="U213">
            <v>12</v>
          </cell>
        </row>
        <row r="214">
          <cell r="A214" t="str">
            <v>MCSO</v>
          </cell>
          <cell r="B214" t="str">
            <v>25-2200</v>
          </cell>
          <cell r="C214" t="str">
            <v>EXPLORERS Post 900</v>
          </cell>
          <cell r="D214" t="str">
            <v>1000</v>
          </cell>
          <cell r="E214" t="str">
            <v>SOOPS.EXP</v>
          </cell>
          <cell r="F214" t="str">
            <v>E181388</v>
          </cell>
          <cell r="G214" t="str">
            <v>1247</v>
          </cell>
          <cell r="H214">
            <v>2554</v>
          </cell>
          <cell r="I214">
            <v>0.24</v>
          </cell>
          <cell r="J214">
            <v>1440</v>
          </cell>
          <cell r="K214">
            <v>0</v>
          </cell>
          <cell r="L214">
            <v>0</v>
          </cell>
          <cell r="M214">
            <v>0</v>
          </cell>
          <cell r="N214">
            <v>456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1725.36</v>
          </cell>
          <cell r="U214">
            <v>12</v>
          </cell>
        </row>
        <row r="215">
          <cell r="A215" t="str">
            <v>MCSO</v>
          </cell>
          <cell r="B215" t="str">
            <v>25-2300</v>
          </cell>
          <cell r="C215" t="str">
            <v>EQUIPMENT UNIT</v>
          </cell>
          <cell r="D215" t="str">
            <v>1000</v>
          </cell>
          <cell r="E215" t="str">
            <v>601390</v>
          </cell>
          <cell r="F215" t="str">
            <v>MCS (Misc)</v>
          </cell>
          <cell r="G215" t="str">
            <v>XXXX</v>
          </cell>
          <cell r="H215">
            <v>0</v>
          </cell>
          <cell r="I215" t="str">
            <v>Actual</v>
          </cell>
          <cell r="J215">
            <v>0</v>
          </cell>
          <cell r="K215">
            <v>0</v>
          </cell>
          <cell r="L215">
            <v>0</v>
          </cell>
          <cell r="M215">
            <v>615.26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615.26</v>
          </cell>
          <cell r="U215">
            <v>12</v>
          </cell>
        </row>
        <row r="216">
          <cell r="A216" t="str">
            <v>MCSO</v>
          </cell>
          <cell r="B216" t="str">
            <v>25-2300</v>
          </cell>
          <cell r="C216" t="str">
            <v>EQUIPMENT UNIT</v>
          </cell>
          <cell r="D216" t="str">
            <v>1000</v>
          </cell>
          <cell r="E216" t="str">
            <v>601390</v>
          </cell>
          <cell r="F216" t="str">
            <v>E206784</v>
          </cell>
          <cell r="G216" t="str">
            <v>1205</v>
          </cell>
          <cell r="H216">
            <v>1077</v>
          </cell>
          <cell r="I216">
            <v>0.35</v>
          </cell>
          <cell r="J216">
            <v>2100</v>
          </cell>
          <cell r="K216">
            <v>0</v>
          </cell>
          <cell r="L216">
            <v>0</v>
          </cell>
          <cell r="M216">
            <v>0</v>
          </cell>
          <cell r="N216">
            <v>456</v>
          </cell>
          <cell r="O216">
            <v>145</v>
          </cell>
          <cell r="P216">
            <v>1740</v>
          </cell>
          <cell r="Q216">
            <v>0</v>
          </cell>
          <cell r="R216">
            <v>0</v>
          </cell>
          <cell r="S216">
            <v>0</v>
          </cell>
          <cell r="T216">
            <v>3916</v>
          </cell>
          <cell r="U216">
            <v>12</v>
          </cell>
        </row>
        <row r="217">
          <cell r="A217" t="str">
            <v>MCSO</v>
          </cell>
          <cell r="B217" t="str">
            <v>25-2300</v>
          </cell>
          <cell r="C217" t="str">
            <v>EQUIPMENT UNIT</v>
          </cell>
          <cell r="D217" t="str">
            <v>1000</v>
          </cell>
          <cell r="E217" t="str">
            <v>601390</v>
          </cell>
          <cell r="F217" t="str">
            <v>E169459</v>
          </cell>
          <cell r="G217" t="str">
            <v>1247</v>
          </cell>
          <cell r="H217">
            <v>1395</v>
          </cell>
          <cell r="I217">
            <v>0.24</v>
          </cell>
          <cell r="J217">
            <v>1440</v>
          </cell>
          <cell r="K217">
            <v>0</v>
          </cell>
          <cell r="L217">
            <v>0</v>
          </cell>
          <cell r="M217">
            <v>0</v>
          </cell>
          <cell r="N217">
            <v>456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1676.88</v>
          </cell>
          <cell r="U217">
            <v>12</v>
          </cell>
        </row>
        <row r="218">
          <cell r="A218" t="str">
            <v>MCSO</v>
          </cell>
          <cell r="B218" t="str">
            <v>25-2300</v>
          </cell>
          <cell r="C218" t="str">
            <v>EQUIPMENT UNIT</v>
          </cell>
          <cell r="D218" t="str">
            <v>1000</v>
          </cell>
          <cell r="E218" t="str">
            <v>601390</v>
          </cell>
          <cell r="F218" t="str">
            <v>E177087</v>
          </cell>
          <cell r="G218" t="str">
            <v>1247</v>
          </cell>
          <cell r="H218">
            <v>3291</v>
          </cell>
          <cell r="I218">
            <v>0.24</v>
          </cell>
          <cell r="J218">
            <v>1440</v>
          </cell>
          <cell r="K218">
            <v>0</v>
          </cell>
          <cell r="L218">
            <v>0</v>
          </cell>
          <cell r="M218">
            <v>0</v>
          </cell>
          <cell r="N218">
            <v>456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1633.2</v>
          </cell>
          <cell r="U218">
            <v>12</v>
          </cell>
        </row>
        <row r="219">
          <cell r="A219" t="str">
            <v>MCSO</v>
          </cell>
          <cell r="B219" t="str">
            <v>25-2300</v>
          </cell>
          <cell r="C219" t="str">
            <v>EQUIPMENT UNIT</v>
          </cell>
          <cell r="D219" t="str">
            <v>1000</v>
          </cell>
          <cell r="E219" t="str">
            <v>601390</v>
          </cell>
          <cell r="F219" t="str">
            <v>E188834</v>
          </cell>
          <cell r="G219" t="str">
            <v>1034</v>
          </cell>
          <cell r="H219">
            <v>4334</v>
          </cell>
          <cell r="I219">
            <v>0.24</v>
          </cell>
          <cell r="J219">
            <v>1440</v>
          </cell>
          <cell r="K219">
            <v>0</v>
          </cell>
          <cell r="L219">
            <v>0</v>
          </cell>
          <cell r="M219">
            <v>0</v>
          </cell>
          <cell r="N219">
            <v>456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1953</v>
          </cell>
          <cell r="U219">
            <v>12</v>
          </cell>
        </row>
        <row r="220">
          <cell r="A220" t="str">
            <v>MCSO</v>
          </cell>
          <cell r="B220" t="str">
            <v>25-2300</v>
          </cell>
          <cell r="C220" t="str">
            <v>EQUIPMENT UNIT</v>
          </cell>
          <cell r="D220" t="str">
            <v>1000</v>
          </cell>
          <cell r="E220" t="str">
            <v>601390</v>
          </cell>
          <cell r="F220" t="str">
            <v>E203436</v>
          </cell>
          <cell r="G220" t="str">
            <v>1020</v>
          </cell>
          <cell r="H220">
            <v>3759</v>
          </cell>
          <cell r="I220">
            <v>0.13</v>
          </cell>
          <cell r="J220">
            <v>780</v>
          </cell>
          <cell r="K220">
            <v>0</v>
          </cell>
          <cell r="L220">
            <v>0</v>
          </cell>
          <cell r="M220">
            <v>0</v>
          </cell>
          <cell r="N220">
            <v>456</v>
          </cell>
          <cell r="O220">
            <v>111</v>
          </cell>
          <cell r="P220">
            <v>1332</v>
          </cell>
          <cell r="Q220">
            <v>0</v>
          </cell>
          <cell r="R220">
            <v>0</v>
          </cell>
          <cell r="S220">
            <v>0</v>
          </cell>
          <cell r="T220">
            <v>2479.9699999999998</v>
          </cell>
          <cell r="U220">
            <v>12</v>
          </cell>
        </row>
        <row r="221">
          <cell r="A221" t="str">
            <v>MCSO</v>
          </cell>
          <cell r="B221" t="str">
            <v>25-2300</v>
          </cell>
          <cell r="C221" t="str">
            <v>EQUIPMENT UNIT</v>
          </cell>
          <cell r="D221" t="str">
            <v>1000</v>
          </cell>
          <cell r="E221" t="str">
            <v>601390</v>
          </cell>
          <cell r="F221" t="str">
            <v>E203439</v>
          </cell>
          <cell r="G221" t="str">
            <v>1020</v>
          </cell>
          <cell r="H221">
            <v>3841</v>
          </cell>
          <cell r="I221">
            <v>0.13</v>
          </cell>
          <cell r="J221">
            <v>780</v>
          </cell>
          <cell r="K221">
            <v>0</v>
          </cell>
          <cell r="L221">
            <v>0</v>
          </cell>
          <cell r="M221">
            <v>0</v>
          </cell>
          <cell r="N221">
            <v>456</v>
          </cell>
          <cell r="O221">
            <v>111</v>
          </cell>
          <cell r="P221">
            <v>1332</v>
          </cell>
          <cell r="Q221">
            <v>0</v>
          </cell>
          <cell r="R221">
            <v>0</v>
          </cell>
          <cell r="S221">
            <v>0</v>
          </cell>
          <cell r="T221">
            <v>2576.3000000000002</v>
          </cell>
          <cell r="U221">
            <v>12</v>
          </cell>
        </row>
        <row r="222">
          <cell r="A222" t="str">
            <v>MCSO</v>
          </cell>
          <cell r="B222" t="str">
            <v>25-2300</v>
          </cell>
          <cell r="C222" t="str">
            <v>EQUIPMENT UNIT</v>
          </cell>
          <cell r="D222" t="str">
            <v>1000</v>
          </cell>
          <cell r="E222" t="str">
            <v>601390</v>
          </cell>
          <cell r="F222" t="str">
            <v>E196361</v>
          </cell>
          <cell r="G222" t="str">
            <v>1034</v>
          </cell>
          <cell r="H222">
            <v>5131</v>
          </cell>
          <cell r="I222">
            <v>0.24</v>
          </cell>
          <cell r="J222">
            <v>1440</v>
          </cell>
          <cell r="K222">
            <v>0</v>
          </cell>
          <cell r="L222">
            <v>0</v>
          </cell>
          <cell r="M222">
            <v>0</v>
          </cell>
          <cell r="N222">
            <v>456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1766.88</v>
          </cell>
          <cell r="U222">
            <v>12</v>
          </cell>
        </row>
        <row r="223">
          <cell r="A223" t="str">
            <v>MCSO</v>
          </cell>
          <cell r="B223" t="str">
            <v>25-2300</v>
          </cell>
          <cell r="C223" t="str">
            <v>EQUIPMENT UNIT</v>
          </cell>
          <cell r="D223" t="str">
            <v>1000</v>
          </cell>
          <cell r="E223" t="str">
            <v>601390</v>
          </cell>
          <cell r="F223" t="str">
            <v>E209691</v>
          </cell>
          <cell r="G223" t="str">
            <v>1024</v>
          </cell>
          <cell r="H223">
            <v>4865</v>
          </cell>
          <cell r="I223">
            <v>0.15</v>
          </cell>
          <cell r="J223">
            <v>900</v>
          </cell>
          <cell r="K223">
            <v>0</v>
          </cell>
          <cell r="L223">
            <v>0</v>
          </cell>
          <cell r="M223">
            <v>0</v>
          </cell>
          <cell r="N223">
            <v>456</v>
          </cell>
          <cell r="O223">
            <v>125</v>
          </cell>
          <cell r="P223">
            <v>1500</v>
          </cell>
          <cell r="Q223">
            <v>0</v>
          </cell>
          <cell r="R223">
            <v>0</v>
          </cell>
          <cell r="S223">
            <v>0</v>
          </cell>
          <cell r="T223">
            <v>2866.5</v>
          </cell>
          <cell r="U223">
            <v>12</v>
          </cell>
        </row>
        <row r="224">
          <cell r="A224" t="str">
            <v>MCSO</v>
          </cell>
          <cell r="B224" t="str">
            <v>25-2300</v>
          </cell>
          <cell r="C224" t="str">
            <v>EQUIPMENT UNIT</v>
          </cell>
          <cell r="D224" t="str">
            <v>1000</v>
          </cell>
          <cell r="E224" t="str">
            <v>601390</v>
          </cell>
          <cell r="F224" t="str">
            <v>E206751</v>
          </cell>
          <cell r="G224" t="str">
            <v>1024</v>
          </cell>
          <cell r="H224">
            <v>5187</v>
          </cell>
          <cell r="I224">
            <v>0.15</v>
          </cell>
          <cell r="J224">
            <v>900</v>
          </cell>
          <cell r="K224">
            <v>0</v>
          </cell>
          <cell r="L224">
            <v>0</v>
          </cell>
          <cell r="M224">
            <v>0</v>
          </cell>
          <cell r="N224">
            <v>456</v>
          </cell>
          <cell r="O224">
            <v>125</v>
          </cell>
          <cell r="P224">
            <v>1500</v>
          </cell>
          <cell r="Q224">
            <v>0</v>
          </cell>
          <cell r="R224">
            <v>0</v>
          </cell>
          <cell r="S224">
            <v>0</v>
          </cell>
          <cell r="T224">
            <v>2819.1</v>
          </cell>
          <cell r="U224">
            <v>12</v>
          </cell>
        </row>
        <row r="225">
          <cell r="A225" t="str">
            <v>MCSO</v>
          </cell>
          <cell r="B225" t="str">
            <v>25-2300</v>
          </cell>
          <cell r="C225" t="str">
            <v>EQUIPMENT UNIT</v>
          </cell>
          <cell r="D225" t="str">
            <v>1000</v>
          </cell>
          <cell r="E225" t="str">
            <v>601390</v>
          </cell>
          <cell r="F225" t="str">
            <v>E181864</v>
          </cell>
          <cell r="G225" t="str">
            <v>1340</v>
          </cell>
          <cell r="H225">
            <v>0</v>
          </cell>
          <cell r="I225" t="str">
            <v>Actual</v>
          </cell>
          <cell r="J225">
            <v>0</v>
          </cell>
          <cell r="K225">
            <v>0</v>
          </cell>
          <cell r="L225">
            <v>2708.1</v>
          </cell>
          <cell r="M225">
            <v>568.46</v>
          </cell>
          <cell r="N225">
            <v>456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3702.56</v>
          </cell>
          <cell r="U225">
            <v>12</v>
          </cell>
        </row>
        <row r="226">
          <cell r="A226" t="str">
            <v>MCSO</v>
          </cell>
          <cell r="B226" t="str">
            <v>25-2300</v>
          </cell>
          <cell r="C226" t="str">
            <v>EQUIPMENT UNIT</v>
          </cell>
          <cell r="D226" t="str">
            <v>1000</v>
          </cell>
          <cell r="E226" t="str">
            <v>601390</v>
          </cell>
          <cell r="F226" t="str">
            <v>E212151</v>
          </cell>
          <cell r="G226" t="str">
            <v>1335</v>
          </cell>
          <cell r="H226">
            <v>77</v>
          </cell>
          <cell r="I226" t="str">
            <v>Actual</v>
          </cell>
          <cell r="J226">
            <v>0</v>
          </cell>
          <cell r="K226">
            <v>0</v>
          </cell>
          <cell r="L226">
            <v>732.95</v>
          </cell>
          <cell r="M226">
            <v>1141.07</v>
          </cell>
          <cell r="N226">
            <v>456</v>
          </cell>
          <cell r="O226">
            <v>582</v>
          </cell>
          <cell r="P226">
            <v>6984</v>
          </cell>
          <cell r="Q226">
            <v>0</v>
          </cell>
          <cell r="R226">
            <v>0</v>
          </cell>
          <cell r="S226">
            <v>0</v>
          </cell>
          <cell r="T226">
            <v>9284.02</v>
          </cell>
          <cell r="U226">
            <v>12</v>
          </cell>
        </row>
        <row r="227">
          <cell r="A227" t="str">
            <v>MCSO</v>
          </cell>
          <cell r="B227" t="str">
            <v>25-2300</v>
          </cell>
          <cell r="C227" t="str">
            <v>EQUIPMENT UNIT</v>
          </cell>
          <cell r="D227" t="str">
            <v>1000</v>
          </cell>
          <cell r="E227" t="str">
            <v>601390</v>
          </cell>
          <cell r="F227" t="str">
            <v>E203441</v>
          </cell>
          <cell r="G227" t="str">
            <v>1020</v>
          </cell>
          <cell r="H227">
            <v>6755</v>
          </cell>
          <cell r="I227">
            <v>0.13</v>
          </cell>
          <cell r="J227">
            <v>780</v>
          </cell>
          <cell r="K227">
            <v>98.149999999999977</v>
          </cell>
          <cell r="L227">
            <v>0</v>
          </cell>
          <cell r="M227">
            <v>0</v>
          </cell>
          <cell r="N227">
            <v>456</v>
          </cell>
          <cell r="O227">
            <v>111</v>
          </cell>
          <cell r="P227">
            <v>1332</v>
          </cell>
          <cell r="Q227">
            <v>0</v>
          </cell>
          <cell r="R227">
            <v>0</v>
          </cell>
          <cell r="S227">
            <v>0</v>
          </cell>
          <cell r="T227">
            <v>2876.86</v>
          </cell>
          <cell r="U227">
            <v>12</v>
          </cell>
        </row>
        <row r="228">
          <cell r="A228" t="str">
            <v>MCSO</v>
          </cell>
          <cell r="B228" t="str">
            <v>25-2300</v>
          </cell>
          <cell r="C228" t="str">
            <v>EQUIPMENT UNIT</v>
          </cell>
          <cell r="D228" t="str">
            <v>1000</v>
          </cell>
          <cell r="E228" t="str">
            <v>601390</v>
          </cell>
          <cell r="F228" t="str">
            <v>E198926</v>
          </cell>
          <cell r="G228" t="str">
            <v>1020</v>
          </cell>
          <cell r="H228">
            <v>6923</v>
          </cell>
          <cell r="I228">
            <v>0.13</v>
          </cell>
          <cell r="J228">
            <v>780</v>
          </cell>
          <cell r="K228">
            <v>119.99000000000001</v>
          </cell>
          <cell r="L228">
            <v>0</v>
          </cell>
          <cell r="M228">
            <v>0</v>
          </cell>
          <cell r="N228">
            <v>456</v>
          </cell>
          <cell r="O228">
            <v>111</v>
          </cell>
          <cell r="P228">
            <v>1332</v>
          </cell>
          <cell r="Q228">
            <v>0</v>
          </cell>
          <cell r="R228">
            <v>0</v>
          </cell>
          <cell r="S228">
            <v>0</v>
          </cell>
          <cell r="T228">
            <v>2832.66</v>
          </cell>
          <cell r="U228">
            <v>12</v>
          </cell>
        </row>
        <row r="229">
          <cell r="A229" t="str">
            <v>MCSO</v>
          </cell>
          <cell r="B229" t="str">
            <v>25-2300</v>
          </cell>
          <cell r="C229" t="str">
            <v>EQUIPMENT UNIT</v>
          </cell>
          <cell r="D229" t="str">
            <v>1000</v>
          </cell>
          <cell r="E229" t="str">
            <v>601390</v>
          </cell>
          <cell r="F229" t="str">
            <v>WSQ720</v>
          </cell>
          <cell r="G229" t="str">
            <v>1024</v>
          </cell>
          <cell r="H229">
            <v>7577</v>
          </cell>
          <cell r="I229">
            <v>0.15</v>
          </cell>
          <cell r="J229">
            <v>900</v>
          </cell>
          <cell r="K229">
            <v>236.54999999999995</v>
          </cell>
          <cell r="L229">
            <v>0</v>
          </cell>
          <cell r="M229">
            <v>0</v>
          </cell>
          <cell r="N229">
            <v>456</v>
          </cell>
          <cell r="O229">
            <v>125</v>
          </cell>
          <cell r="P229">
            <v>1500</v>
          </cell>
          <cell r="Q229">
            <v>0</v>
          </cell>
          <cell r="R229">
            <v>0</v>
          </cell>
          <cell r="S229">
            <v>0</v>
          </cell>
          <cell r="T229">
            <v>3297.9</v>
          </cell>
          <cell r="U229">
            <v>12</v>
          </cell>
        </row>
        <row r="230">
          <cell r="A230" t="str">
            <v>MCSO</v>
          </cell>
          <cell r="B230" t="str">
            <v>25-2300</v>
          </cell>
          <cell r="C230" t="str">
            <v>EQUIPMENT UNIT</v>
          </cell>
          <cell r="D230" t="str">
            <v>1000</v>
          </cell>
          <cell r="E230" t="str">
            <v>601390</v>
          </cell>
          <cell r="F230" t="str">
            <v>E206770</v>
          </cell>
          <cell r="G230" t="str">
            <v>1034</v>
          </cell>
          <cell r="H230">
            <v>7356</v>
          </cell>
          <cell r="I230">
            <v>0.24</v>
          </cell>
          <cell r="J230">
            <v>1440</v>
          </cell>
          <cell r="K230">
            <v>325.43999999999983</v>
          </cell>
          <cell r="L230">
            <v>0</v>
          </cell>
          <cell r="M230">
            <v>0</v>
          </cell>
          <cell r="N230">
            <v>456</v>
          </cell>
          <cell r="O230">
            <v>583</v>
          </cell>
          <cell r="P230">
            <v>6996</v>
          </cell>
          <cell r="Q230">
            <v>0</v>
          </cell>
          <cell r="R230">
            <v>0</v>
          </cell>
          <cell r="S230">
            <v>0</v>
          </cell>
          <cell r="T230">
            <v>9102.1200000000008</v>
          </cell>
          <cell r="U230">
            <v>12</v>
          </cell>
        </row>
        <row r="231">
          <cell r="A231" t="str">
            <v>MCSO</v>
          </cell>
          <cell r="B231" t="str">
            <v>25-2300</v>
          </cell>
          <cell r="C231" t="str">
            <v>EQUIPMENT UNIT</v>
          </cell>
          <cell r="D231" t="str">
            <v>1000</v>
          </cell>
          <cell r="E231" t="str">
            <v>601390</v>
          </cell>
          <cell r="F231" t="str">
            <v>E209674</v>
          </cell>
          <cell r="G231" t="str">
            <v>1034</v>
          </cell>
          <cell r="H231">
            <v>17817</v>
          </cell>
          <cell r="I231">
            <v>0.24</v>
          </cell>
          <cell r="J231">
            <v>1440</v>
          </cell>
          <cell r="K231">
            <v>2836.08</v>
          </cell>
          <cell r="L231">
            <v>0</v>
          </cell>
          <cell r="M231">
            <v>0</v>
          </cell>
          <cell r="N231">
            <v>456</v>
          </cell>
          <cell r="O231">
            <v>0</v>
          </cell>
          <cell r="P231">
            <v>0</v>
          </cell>
          <cell r="Q231">
            <v>212</v>
          </cell>
          <cell r="R231">
            <v>838.63</v>
          </cell>
          <cell r="S231">
            <v>0</v>
          </cell>
          <cell r="T231">
            <v>5922.03</v>
          </cell>
          <cell r="U231">
            <v>12</v>
          </cell>
        </row>
        <row r="232">
          <cell r="A232" t="str">
            <v>MCSO</v>
          </cell>
          <cell r="B232" t="str">
            <v>25-2400</v>
          </cell>
          <cell r="C232" t="str">
            <v>PROP/LAUND GEN FUND</v>
          </cell>
          <cell r="D232" t="str">
            <v>1000</v>
          </cell>
          <cell r="E232" t="str">
            <v>601350</v>
          </cell>
          <cell r="F232" t="str">
            <v>E223357</v>
          </cell>
          <cell r="G232" t="str">
            <v>1335</v>
          </cell>
          <cell r="H232">
            <v>0</v>
          </cell>
          <cell r="I232" t="str">
            <v>Actual</v>
          </cell>
          <cell r="L232">
            <v>114.69</v>
          </cell>
          <cell r="M232">
            <v>225.44</v>
          </cell>
          <cell r="N232">
            <v>38</v>
          </cell>
          <cell r="O232">
            <v>430</v>
          </cell>
          <cell r="Q232">
            <v>0</v>
          </cell>
          <cell r="R232">
            <v>1427.75</v>
          </cell>
          <cell r="S232">
            <v>0</v>
          </cell>
          <cell r="T232">
            <v>2703.88</v>
          </cell>
          <cell r="U232">
            <v>2</v>
          </cell>
        </row>
        <row r="233">
          <cell r="A233" t="str">
            <v>MCSO</v>
          </cell>
          <cell r="B233" t="str">
            <v>25-2400</v>
          </cell>
          <cell r="C233" t="str">
            <v>PROP/LAUND GEN FUND</v>
          </cell>
          <cell r="D233" t="str">
            <v>1000</v>
          </cell>
          <cell r="E233" t="str">
            <v>601350</v>
          </cell>
          <cell r="F233" t="str">
            <v>E188835</v>
          </cell>
          <cell r="G233" t="str">
            <v>1034</v>
          </cell>
          <cell r="H233">
            <v>3882</v>
          </cell>
          <cell r="I233">
            <v>0.24</v>
          </cell>
          <cell r="L233">
            <v>0</v>
          </cell>
          <cell r="M233">
            <v>0</v>
          </cell>
          <cell r="N233">
            <v>38</v>
          </cell>
          <cell r="O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924.04</v>
          </cell>
          <cell r="U233">
            <v>2</v>
          </cell>
        </row>
        <row r="234">
          <cell r="A234" t="str">
            <v>MCSO</v>
          </cell>
          <cell r="B234" t="str">
            <v>25-2400</v>
          </cell>
          <cell r="C234" t="str">
            <v>PROP/LAUND GEN FUND</v>
          </cell>
          <cell r="D234" t="str">
            <v>1000</v>
          </cell>
          <cell r="E234" t="str">
            <v>601350</v>
          </cell>
          <cell r="F234" t="str">
            <v>E183317</v>
          </cell>
          <cell r="G234" t="str">
            <v>1335</v>
          </cell>
          <cell r="H234">
            <v>0</v>
          </cell>
          <cell r="I234" t="str">
            <v>Actual</v>
          </cell>
          <cell r="L234">
            <v>4080.7</v>
          </cell>
          <cell r="M234">
            <v>800.87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472</v>
          </cell>
          <cell r="T234">
            <v>9503.57</v>
          </cell>
          <cell r="U234">
            <v>11</v>
          </cell>
        </row>
        <row r="235">
          <cell r="A235" t="str">
            <v>MCSO</v>
          </cell>
          <cell r="B235" t="str">
            <v>25-2400</v>
          </cell>
          <cell r="C235" t="str">
            <v>PROP/LAUND GEN FUND</v>
          </cell>
          <cell r="D235" t="str">
            <v>1000</v>
          </cell>
          <cell r="E235" t="str">
            <v>601350</v>
          </cell>
          <cell r="F235" t="str">
            <v>E218059</v>
          </cell>
          <cell r="G235" t="str">
            <v>1034</v>
          </cell>
          <cell r="H235">
            <v>28540</v>
          </cell>
          <cell r="I235">
            <v>0.24</v>
          </cell>
          <cell r="J235">
            <v>1440</v>
          </cell>
          <cell r="K235">
            <v>5409.5999999999995</v>
          </cell>
          <cell r="L235">
            <v>0</v>
          </cell>
          <cell r="M235">
            <v>0</v>
          </cell>
          <cell r="N235">
            <v>456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7376.62</v>
          </cell>
          <cell r="U235">
            <v>12</v>
          </cell>
        </row>
        <row r="236">
          <cell r="A236" t="str">
            <v>MCSO</v>
          </cell>
          <cell r="B236" t="str">
            <v>25-2500</v>
          </cell>
          <cell r="C236" t="str">
            <v>PROP/LAUND LEVY FUND</v>
          </cell>
          <cell r="D236" t="str">
            <v>1514</v>
          </cell>
          <cell r="E236" t="str">
            <v>601351</v>
          </cell>
          <cell r="F236" t="str">
            <v>E223355</v>
          </cell>
          <cell r="G236" t="str">
            <v>1222</v>
          </cell>
          <cell r="H236">
            <v>411</v>
          </cell>
          <cell r="I236">
            <v>0.27</v>
          </cell>
          <cell r="L236">
            <v>147.15</v>
          </cell>
          <cell r="M236">
            <v>310.04000000000002</v>
          </cell>
          <cell r="N236">
            <v>38</v>
          </cell>
          <cell r="O236">
            <v>267</v>
          </cell>
          <cell r="Q236">
            <v>0</v>
          </cell>
          <cell r="R236">
            <v>428.3</v>
          </cell>
          <cell r="S236">
            <v>0</v>
          </cell>
          <cell r="T236">
            <v>1765.49</v>
          </cell>
          <cell r="U236">
            <v>2</v>
          </cell>
        </row>
        <row r="237">
          <cell r="A237" t="str">
            <v>MCSO</v>
          </cell>
          <cell r="B237" t="str">
            <v>25-2510</v>
          </cell>
          <cell r="C237" t="str">
            <v>ENFORCEMENT DIV ADMIN</v>
          </cell>
          <cell r="D237" t="str">
            <v>1502</v>
          </cell>
          <cell r="E237" t="str">
            <v>601600</v>
          </cell>
          <cell r="F237" t="str">
            <v>XPS073</v>
          </cell>
          <cell r="G237" t="str">
            <v>9022</v>
          </cell>
          <cell r="H237">
            <v>0</v>
          </cell>
          <cell r="I237" t="str">
            <v>Actual</v>
          </cell>
          <cell r="J237">
            <v>0</v>
          </cell>
          <cell r="K237">
            <v>0</v>
          </cell>
          <cell r="L237">
            <v>926.45</v>
          </cell>
          <cell r="M237">
            <v>760.19</v>
          </cell>
          <cell r="N237">
            <v>456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2112.64</v>
          </cell>
          <cell r="U237">
            <v>12</v>
          </cell>
        </row>
        <row r="238">
          <cell r="A238" t="str">
            <v>MCSO</v>
          </cell>
          <cell r="B238" t="str">
            <v>25-2600</v>
          </cell>
          <cell r="C238" t="str">
            <v>SCHOOL RESOURCE OFF</v>
          </cell>
          <cell r="D238" t="str">
            <v>1000</v>
          </cell>
          <cell r="E238" t="str">
            <v>601660</v>
          </cell>
          <cell r="F238" t="str">
            <v>E206773</v>
          </cell>
          <cell r="G238" t="str">
            <v>1034</v>
          </cell>
          <cell r="H238">
            <v>11943</v>
          </cell>
          <cell r="I238">
            <v>0.24</v>
          </cell>
          <cell r="J238">
            <v>1440</v>
          </cell>
          <cell r="K238">
            <v>1426.3199999999997</v>
          </cell>
          <cell r="L238">
            <v>0</v>
          </cell>
          <cell r="M238">
            <v>0</v>
          </cell>
          <cell r="N238">
            <v>456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3293.46</v>
          </cell>
          <cell r="U238">
            <v>12</v>
          </cell>
        </row>
        <row r="239">
          <cell r="A239" t="str">
            <v>MCSO</v>
          </cell>
          <cell r="B239" t="str">
            <v>25-2700</v>
          </cell>
          <cell r="C239" t="str">
            <v>TRAFFIC SAFETY</v>
          </cell>
          <cell r="D239" t="str">
            <v>1000</v>
          </cell>
          <cell r="E239" t="str">
            <v>601680</v>
          </cell>
          <cell r="F239" t="str">
            <v>E223379</v>
          </cell>
          <cell r="G239" t="str">
            <v>1252</v>
          </cell>
          <cell r="H239">
            <v>0</v>
          </cell>
          <cell r="I239">
            <v>0.3</v>
          </cell>
          <cell r="L239">
            <v>0</v>
          </cell>
          <cell r="M239">
            <v>0</v>
          </cell>
          <cell r="N239">
            <v>0</v>
          </cell>
          <cell r="O239">
            <v>421</v>
          </cell>
          <cell r="Q239">
            <v>0</v>
          </cell>
          <cell r="R239">
            <v>0</v>
          </cell>
          <cell r="S239">
            <v>0</v>
          </cell>
          <cell r="T239">
            <v>421</v>
          </cell>
          <cell r="U239">
            <v>1</v>
          </cell>
        </row>
        <row r="240">
          <cell r="A240" t="str">
            <v>MCSO</v>
          </cell>
          <cell r="B240" t="str">
            <v>25-2700</v>
          </cell>
          <cell r="C240" t="str">
            <v>TRAFFIC SAFETY</v>
          </cell>
          <cell r="D240" t="str">
            <v>1000</v>
          </cell>
          <cell r="E240" t="str">
            <v>601680</v>
          </cell>
          <cell r="F240" t="str">
            <v>VRE034</v>
          </cell>
          <cell r="G240" t="str">
            <v>1034</v>
          </cell>
          <cell r="H240">
            <v>0</v>
          </cell>
          <cell r="I240">
            <v>0.24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544.59</v>
          </cell>
          <cell r="S240">
            <v>0</v>
          </cell>
          <cell r="T240">
            <v>544.59</v>
          </cell>
          <cell r="U240">
            <v>1</v>
          </cell>
        </row>
        <row r="241">
          <cell r="A241" t="str">
            <v>MCSO</v>
          </cell>
          <cell r="B241" t="str">
            <v>25-2700</v>
          </cell>
          <cell r="C241" t="str">
            <v>TRAFFIC SAFETY</v>
          </cell>
          <cell r="D241" t="str">
            <v>1000</v>
          </cell>
          <cell r="E241" t="str">
            <v>601680</v>
          </cell>
          <cell r="F241" t="str">
            <v>E223371</v>
          </cell>
          <cell r="G241" t="str">
            <v>1212</v>
          </cell>
          <cell r="H241">
            <v>0</v>
          </cell>
          <cell r="I241">
            <v>0.2</v>
          </cell>
          <cell r="L241">
            <v>0</v>
          </cell>
          <cell r="M241">
            <v>0</v>
          </cell>
          <cell r="N241">
            <v>0</v>
          </cell>
          <cell r="O241">
            <v>361</v>
          </cell>
          <cell r="Q241">
            <v>0</v>
          </cell>
          <cell r="R241">
            <v>0</v>
          </cell>
          <cell r="S241">
            <v>0</v>
          </cell>
          <cell r="T241">
            <v>722</v>
          </cell>
          <cell r="U241">
            <v>2</v>
          </cell>
        </row>
        <row r="242">
          <cell r="A242" t="str">
            <v>MCSO</v>
          </cell>
          <cell r="B242" t="str">
            <v>25-2700</v>
          </cell>
          <cell r="C242" t="str">
            <v>TRAFFIC SAFETY</v>
          </cell>
          <cell r="D242" t="str">
            <v>1000</v>
          </cell>
          <cell r="E242" t="str">
            <v>601680</v>
          </cell>
          <cell r="F242" t="str">
            <v>WMA407</v>
          </cell>
          <cell r="G242" t="str">
            <v>1034</v>
          </cell>
          <cell r="H242">
            <v>5979</v>
          </cell>
          <cell r="I242">
            <v>0.24</v>
          </cell>
          <cell r="L242">
            <v>0</v>
          </cell>
          <cell r="M242">
            <v>0</v>
          </cell>
          <cell r="N242">
            <v>38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1729.78</v>
          </cell>
          <cell r="U242">
            <v>7</v>
          </cell>
        </row>
        <row r="243">
          <cell r="A243" t="str">
            <v>MCSO</v>
          </cell>
          <cell r="B243" t="str">
            <v>25-2700</v>
          </cell>
          <cell r="C243" t="str">
            <v>TRAFFIC SAFETY</v>
          </cell>
          <cell r="D243" t="str">
            <v>1000</v>
          </cell>
          <cell r="E243" t="str">
            <v>601680</v>
          </cell>
          <cell r="F243" t="str">
            <v>E198913</v>
          </cell>
          <cell r="G243" t="str">
            <v>1034</v>
          </cell>
          <cell r="H243">
            <v>4172</v>
          </cell>
          <cell r="I243">
            <v>0.24</v>
          </cell>
          <cell r="L243">
            <v>0</v>
          </cell>
          <cell r="M243">
            <v>0</v>
          </cell>
          <cell r="N243">
            <v>38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1368.32</v>
          </cell>
          <cell r="U243">
            <v>9</v>
          </cell>
        </row>
        <row r="244">
          <cell r="A244" t="str">
            <v>MCSO</v>
          </cell>
          <cell r="B244" t="str">
            <v>25-2700</v>
          </cell>
          <cell r="C244" t="str">
            <v>TRAFFIC SAFETY</v>
          </cell>
          <cell r="D244" t="str">
            <v>1000</v>
          </cell>
          <cell r="E244" t="str">
            <v>601680</v>
          </cell>
          <cell r="F244" t="str">
            <v>E204962</v>
          </cell>
          <cell r="G244" t="str">
            <v>1335</v>
          </cell>
          <cell r="H244">
            <v>0</v>
          </cell>
          <cell r="I244" t="str">
            <v>Actual</v>
          </cell>
          <cell r="L244">
            <v>2878.96</v>
          </cell>
          <cell r="M244">
            <v>1257.25</v>
          </cell>
          <cell r="N244">
            <v>38</v>
          </cell>
          <cell r="O244">
            <v>0</v>
          </cell>
          <cell r="Q244">
            <v>0</v>
          </cell>
          <cell r="R244">
            <v>0</v>
          </cell>
          <cell r="S244">
            <v>25</v>
          </cell>
          <cell r="T244">
            <v>9579.2099999999991</v>
          </cell>
          <cell r="U244">
            <v>11</v>
          </cell>
        </row>
        <row r="245">
          <cell r="A245" t="str">
            <v>MCSO</v>
          </cell>
          <cell r="B245" t="str">
            <v>25-2700</v>
          </cell>
          <cell r="C245" t="str">
            <v>TRAFFIC SAFETY</v>
          </cell>
          <cell r="D245" t="str">
            <v>1000</v>
          </cell>
          <cell r="E245" t="str">
            <v>601680</v>
          </cell>
          <cell r="F245" t="str">
            <v>E218087</v>
          </cell>
          <cell r="G245" t="str">
            <v>1034</v>
          </cell>
          <cell r="H245">
            <v>27459</v>
          </cell>
          <cell r="I245">
            <v>0.24</v>
          </cell>
          <cell r="L245">
            <v>0</v>
          </cell>
          <cell r="M245">
            <v>0</v>
          </cell>
          <cell r="N245">
            <v>38</v>
          </cell>
          <cell r="O245">
            <v>583</v>
          </cell>
          <cell r="Q245">
            <v>0</v>
          </cell>
          <cell r="R245">
            <v>0</v>
          </cell>
          <cell r="S245">
            <v>0</v>
          </cell>
          <cell r="T245">
            <v>12462.74</v>
          </cell>
          <cell r="U245">
            <v>11</v>
          </cell>
        </row>
        <row r="246">
          <cell r="A246" t="str">
            <v>MCSO</v>
          </cell>
          <cell r="B246" t="str">
            <v>25-2700</v>
          </cell>
          <cell r="C246" t="str">
            <v>TRAFFIC SAFETY</v>
          </cell>
          <cell r="D246" t="str">
            <v>1000</v>
          </cell>
          <cell r="E246" t="str">
            <v>601680</v>
          </cell>
          <cell r="F246" t="str">
            <v>E218094</v>
          </cell>
          <cell r="G246" t="str">
            <v>1034</v>
          </cell>
          <cell r="H246">
            <v>21127</v>
          </cell>
          <cell r="I246">
            <v>0.24</v>
          </cell>
          <cell r="L246">
            <v>0</v>
          </cell>
          <cell r="M246">
            <v>0</v>
          </cell>
          <cell r="N246">
            <v>38</v>
          </cell>
          <cell r="O246">
            <v>583</v>
          </cell>
          <cell r="Q246">
            <v>548.96</v>
          </cell>
          <cell r="R246">
            <v>1327.25</v>
          </cell>
          <cell r="S246">
            <v>0</v>
          </cell>
          <cell r="T246">
            <v>12768.81</v>
          </cell>
          <cell r="U246">
            <v>11</v>
          </cell>
        </row>
        <row r="247">
          <cell r="A247" t="str">
            <v>MCSO</v>
          </cell>
          <cell r="B247" t="str">
            <v>25-2700</v>
          </cell>
          <cell r="C247" t="str">
            <v>TRAFFIC SAFETY</v>
          </cell>
          <cell r="D247" t="str">
            <v>1000</v>
          </cell>
          <cell r="E247" t="str">
            <v>601680</v>
          </cell>
          <cell r="F247" t="str">
            <v>E187725</v>
          </cell>
          <cell r="G247" t="str">
            <v>1226</v>
          </cell>
          <cell r="H247">
            <v>693</v>
          </cell>
          <cell r="I247">
            <v>0.27</v>
          </cell>
          <cell r="L247">
            <v>0</v>
          </cell>
          <cell r="M247">
            <v>0</v>
          </cell>
          <cell r="N247">
            <v>38</v>
          </cell>
          <cell r="O247">
            <v>160</v>
          </cell>
          <cell r="Q247">
            <v>0</v>
          </cell>
          <cell r="R247">
            <v>0</v>
          </cell>
          <cell r="S247">
            <v>0</v>
          </cell>
          <cell r="T247">
            <v>3363</v>
          </cell>
          <cell r="U247">
            <v>11</v>
          </cell>
        </row>
        <row r="248">
          <cell r="A248" t="str">
            <v>MCSO</v>
          </cell>
          <cell r="B248" t="str">
            <v>25-2700</v>
          </cell>
          <cell r="C248" t="str">
            <v>TRAFFIC SAFETY</v>
          </cell>
          <cell r="D248" t="str">
            <v>1000</v>
          </cell>
          <cell r="E248" t="str">
            <v>601680</v>
          </cell>
          <cell r="F248" t="str">
            <v>E193984</v>
          </cell>
          <cell r="G248" t="str">
            <v>1222</v>
          </cell>
          <cell r="H248">
            <v>9299</v>
          </cell>
          <cell r="I248">
            <v>0.27</v>
          </cell>
          <cell r="J248">
            <v>1620</v>
          </cell>
          <cell r="K248">
            <v>890.73</v>
          </cell>
          <cell r="L248">
            <v>0</v>
          </cell>
          <cell r="M248">
            <v>0</v>
          </cell>
          <cell r="N248">
            <v>456</v>
          </cell>
          <cell r="O248">
            <v>0</v>
          </cell>
          <cell r="P248">
            <v>0</v>
          </cell>
          <cell r="Q248">
            <v>340.02</v>
          </cell>
          <cell r="R248">
            <v>0</v>
          </cell>
          <cell r="S248">
            <v>0</v>
          </cell>
          <cell r="T248">
            <v>3384.21</v>
          </cell>
          <cell r="U248">
            <v>12</v>
          </cell>
        </row>
        <row r="249">
          <cell r="A249" t="str">
            <v>MCSO</v>
          </cell>
          <cell r="B249" t="str">
            <v>25-2700</v>
          </cell>
          <cell r="C249" t="str">
            <v>TRAFFIC SAFETY</v>
          </cell>
          <cell r="D249" t="str">
            <v>1000</v>
          </cell>
          <cell r="E249" t="str">
            <v>601680</v>
          </cell>
          <cell r="F249" t="str">
            <v>E198911</v>
          </cell>
          <cell r="G249" t="str">
            <v>1034</v>
          </cell>
          <cell r="H249">
            <v>11147</v>
          </cell>
          <cell r="I249">
            <v>0.24</v>
          </cell>
          <cell r="J249">
            <v>1440</v>
          </cell>
          <cell r="K249">
            <v>1235.2799999999997</v>
          </cell>
          <cell r="L249">
            <v>0</v>
          </cell>
          <cell r="M249">
            <v>0</v>
          </cell>
          <cell r="N249">
            <v>456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3052.78</v>
          </cell>
          <cell r="U249">
            <v>12</v>
          </cell>
        </row>
        <row r="250">
          <cell r="A250" t="str">
            <v>MCSO</v>
          </cell>
          <cell r="B250" t="str">
            <v>25-2700</v>
          </cell>
          <cell r="C250" t="str">
            <v>TRAFFIC SAFETY</v>
          </cell>
          <cell r="D250" t="str">
            <v>1000</v>
          </cell>
          <cell r="E250" t="str">
            <v>601680</v>
          </cell>
          <cell r="F250" t="str">
            <v>WZD030</v>
          </cell>
          <cell r="G250" t="str">
            <v>1212</v>
          </cell>
          <cell r="H250">
            <v>13594</v>
          </cell>
          <cell r="I250">
            <v>0.2</v>
          </cell>
          <cell r="J250">
            <v>1200</v>
          </cell>
          <cell r="K250">
            <v>1518.8000000000002</v>
          </cell>
          <cell r="L250">
            <v>0</v>
          </cell>
          <cell r="M250">
            <v>0</v>
          </cell>
          <cell r="N250">
            <v>456</v>
          </cell>
          <cell r="O250">
            <v>379</v>
          </cell>
          <cell r="P250">
            <v>4548</v>
          </cell>
          <cell r="Q250">
            <v>0</v>
          </cell>
          <cell r="R250">
            <v>0</v>
          </cell>
          <cell r="S250">
            <v>0</v>
          </cell>
          <cell r="T250">
            <v>7705.2</v>
          </cell>
          <cell r="U250">
            <v>12</v>
          </cell>
        </row>
        <row r="251">
          <cell r="A251" t="str">
            <v>MCSO</v>
          </cell>
          <cell r="B251" t="str">
            <v>25-2700</v>
          </cell>
          <cell r="C251" t="str">
            <v>TRAFFIC SAFETY</v>
          </cell>
          <cell r="D251" t="str">
            <v>1000</v>
          </cell>
          <cell r="E251" t="str">
            <v>601680</v>
          </cell>
          <cell r="F251" t="str">
            <v>E213225</v>
          </cell>
          <cell r="G251" t="str">
            <v>1034</v>
          </cell>
          <cell r="H251">
            <v>13750</v>
          </cell>
          <cell r="I251">
            <v>0.24</v>
          </cell>
          <cell r="J251">
            <v>1440</v>
          </cell>
          <cell r="K251">
            <v>1860</v>
          </cell>
          <cell r="L251">
            <v>0</v>
          </cell>
          <cell r="M251">
            <v>0</v>
          </cell>
          <cell r="N251">
            <v>456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8152.5</v>
          </cell>
          <cell r="U251">
            <v>12</v>
          </cell>
        </row>
        <row r="252">
          <cell r="A252" t="str">
            <v>MCSO</v>
          </cell>
          <cell r="B252" t="str">
            <v>25-2700</v>
          </cell>
          <cell r="C252" t="str">
            <v>TRAFFIC SAFETY</v>
          </cell>
          <cell r="D252" t="str">
            <v>1000</v>
          </cell>
          <cell r="E252" t="str">
            <v>601680</v>
          </cell>
          <cell r="F252" t="str">
            <v>E213221</v>
          </cell>
          <cell r="G252" t="str">
            <v>1034</v>
          </cell>
          <cell r="H252">
            <v>14062</v>
          </cell>
          <cell r="I252">
            <v>0.24</v>
          </cell>
          <cell r="J252">
            <v>1440</v>
          </cell>
          <cell r="K252">
            <v>1934.8799999999997</v>
          </cell>
          <cell r="L252">
            <v>0</v>
          </cell>
          <cell r="M252">
            <v>0</v>
          </cell>
          <cell r="N252">
            <v>456</v>
          </cell>
          <cell r="O252">
            <v>0</v>
          </cell>
          <cell r="P252">
            <v>0</v>
          </cell>
          <cell r="Q252">
            <v>72.55</v>
          </cell>
          <cell r="R252">
            <v>0</v>
          </cell>
          <cell r="S252">
            <v>0</v>
          </cell>
          <cell r="T252">
            <v>5637.13</v>
          </cell>
          <cell r="U252">
            <v>12</v>
          </cell>
        </row>
        <row r="253">
          <cell r="A253" t="str">
            <v>MCSO</v>
          </cell>
          <cell r="B253" t="str">
            <v>25-2750</v>
          </cell>
          <cell r="C253" t="str">
            <v>CRASH TEAM</v>
          </cell>
          <cell r="D253" t="str">
            <v>1000</v>
          </cell>
          <cell r="E253" t="str">
            <v>SOOPS.VCT</v>
          </cell>
          <cell r="F253" t="str">
            <v>E218975</v>
          </cell>
          <cell r="G253" t="str">
            <v>1034</v>
          </cell>
          <cell r="H253">
            <v>16034</v>
          </cell>
          <cell r="I253">
            <v>0.24</v>
          </cell>
          <cell r="J253">
            <v>1440</v>
          </cell>
          <cell r="K253">
            <v>2408.16</v>
          </cell>
          <cell r="L253">
            <v>0</v>
          </cell>
          <cell r="M253">
            <v>0</v>
          </cell>
          <cell r="N253">
            <v>456</v>
          </cell>
          <cell r="O253">
            <v>583</v>
          </cell>
          <cell r="P253">
            <v>6996</v>
          </cell>
          <cell r="Q253">
            <v>0</v>
          </cell>
          <cell r="R253">
            <v>0</v>
          </cell>
          <cell r="S253">
            <v>0</v>
          </cell>
          <cell r="T253">
            <v>10954.62</v>
          </cell>
          <cell r="U253">
            <v>12</v>
          </cell>
        </row>
        <row r="254">
          <cell r="A254" t="str">
            <v>MCSO</v>
          </cell>
          <cell r="B254" t="str">
            <v>25-2800</v>
          </cell>
          <cell r="C254" t="str">
            <v>CIVIL</v>
          </cell>
          <cell r="D254" t="str">
            <v>1000</v>
          </cell>
          <cell r="E254" t="str">
            <v>601690</v>
          </cell>
          <cell r="F254" t="str">
            <v>E200953</v>
          </cell>
          <cell r="G254" t="str">
            <v>1034</v>
          </cell>
          <cell r="H254">
            <v>2558</v>
          </cell>
          <cell r="I254">
            <v>0.24</v>
          </cell>
          <cell r="L254">
            <v>0</v>
          </cell>
          <cell r="M254">
            <v>0</v>
          </cell>
          <cell r="N254">
            <v>38</v>
          </cell>
          <cell r="O254">
            <v>1138</v>
          </cell>
          <cell r="Q254">
            <v>0</v>
          </cell>
          <cell r="R254">
            <v>0</v>
          </cell>
          <cell r="S254">
            <v>0</v>
          </cell>
          <cell r="T254">
            <v>1805.76</v>
          </cell>
          <cell r="U254">
            <v>3</v>
          </cell>
        </row>
        <row r="255">
          <cell r="A255" t="str">
            <v>MCSO</v>
          </cell>
          <cell r="B255" t="str">
            <v>25-2800</v>
          </cell>
          <cell r="C255" t="str">
            <v>CIVIL</v>
          </cell>
          <cell r="D255" t="str">
            <v>1000</v>
          </cell>
          <cell r="E255" t="str">
            <v>601690</v>
          </cell>
          <cell r="F255" t="str">
            <v>E200955</v>
          </cell>
          <cell r="G255" t="str">
            <v>1034</v>
          </cell>
          <cell r="H255">
            <v>1369</v>
          </cell>
          <cell r="I255">
            <v>0.24</v>
          </cell>
          <cell r="L255">
            <v>0</v>
          </cell>
          <cell r="M255">
            <v>0</v>
          </cell>
          <cell r="N255">
            <v>38</v>
          </cell>
          <cell r="O255">
            <v>1138</v>
          </cell>
          <cell r="Q255">
            <v>0</v>
          </cell>
          <cell r="R255">
            <v>530</v>
          </cell>
          <cell r="S255">
            <v>0</v>
          </cell>
          <cell r="T255">
            <v>2039.18</v>
          </cell>
          <cell r="U255">
            <v>3</v>
          </cell>
        </row>
        <row r="256">
          <cell r="A256" t="str">
            <v>MCSO</v>
          </cell>
          <cell r="B256" t="str">
            <v>25-2800</v>
          </cell>
          <cell r="C256" t="str">
            <v>CIVIL</v>
          </cell>
          <cell r="D256" t="str">
            <v>1000</v>
          </cell>
          <cell r="E256" t="str">
            <v>601690</v>
          </cell>
          <cell r="F256" t="str">
            <v>E206769</v>
          </cell>
          <cell r="G256" t="str">
            <v>1034</v>
          </cell>
          <cell r="H256">
            <v>4789</v>
          </cell>
          <cell r="I256">
            <v>0.24</v>
          </cell>
          <cell r="L256">
            <v>0</v>
          </cell>
          <cell r="M256">
            <v>0</v>
          </cell>
          <cell r="N256">
            <v>38</v>
          </cell>
          <cell r="O256">
            <v>2276</v>
          </cell>
          <cell r="Q256">
            <v>0</v>
          </cell>
          <cell r="R256">
            <v>0</v>
          </cell>
          <cell r="S256">
            <v>0</v>
          </cell>
          <cell r="T256">
            <v>3469.58</v>
          </cell>
          <cell r="U256">
            <v>5</v>
          </cell>
        </row>
        <row r="257">
          <cell r="A257" t="str">
            <v>MCSO</v>
          </cell>
          <cell r="B257" t="str">
            <v>25-2800</v>
          </cell>
          <cell r="C257" t="str">
            <v>CIVIL</v>
          </cell>
          <cell r="D257" t="str">
            <v>1000</v>
          </cell>
          <cell r="E257" t="str">
            <v>601690</v>
          </cell>
          <cell r="F257" t="str">
            <v>E188842</v>
          </cell>
          <cell r="G257" t="str">
            <v>1034</v>
          </cell>
          <cell r="H257">
            <v>5711</v>
          </cell>
          <cell r="I257">
            <v>0.24</v>
          </cell>
          <cell r="L257">
            <v>0</v>
          </cell>
          <cell r="M257">
            <v>0</v>
          </cell>
          <cell r="N257">
            <v>38</v>
          </cell>
          <cell r="O257">
            <v>2276</v>
          </cell>
          <cell r="Q257">
            <v>0</v>
          </cell>
          <cell r="R257">
            <v>0</v>
          </cell>
          <cell r="S257">
            <v>0</v>
          </cell>
          <cell r="T257">
            <v>3320.02</v>
          </cell>
          <cell r="U257">
            <v>6</v>
          </cell>
        </row>
        <row r="258">
          <cell r="A258" t="str">
            <v>MCSO</v>
          </cell>
          <cell r="B258" t="str">
            <v>25-2800</v>
          </cell>
          <cell r="C258" t="str">
            <v>CIVIL</v>
          </cell>
          <cell r="D258" t="str">
            <v>1000</v>
          </cell>
          <cell r="E258" t="str">
            <v>601690</v>
          </cell>
          <cell r="F258" t="str">
            <v>E200956</v>
          </cell>
          <cell r="G258" t="str">
            <v>1034</v>
          </cell>
          <cell r="H258">
            <v>2816</v>
          </cell>
          <cell r="I258">
            <v>0.24</v>
          </cell>
          <cell r="L258">
            <v>0</v>
          </cell>
          <cell r="M258">
            <v>0</v>
          </cell>
          <cell r="N258">
            <v>38</v>
          </cell>
          <cell r="O258">
            <v>2276</v>
          </cell>
          <cell r="Q258">
            <v>0</v>
          </cell>
          <cell r="R258">
            <v>212.4</v>
          </cell>
          <cell r="S258">
            <v>0</v>
          </cell>
          <cell r="T258">
            <v>3335.92</v>
          </cell>
          <cell r="U258">
            <v>6</v>
          </cell>
        </row>
        <row r="259">
          <cell r="A259" t="str">
            <v>MCSO</v>
          </cell>
          <cell r="B259" t="str">
            <v>25-2800</v>
          </cell>
          <cell r="C259" t="str">
            <v>CIVIL</v>
          </cell>
          <cell r="D259" t="str">
            <v>1000</v>
          </cell>
          <cell r="E259" t="str">
            <v>601690</v>
          </cell>
          <cell r="F259" t="str">
            <v>E201031</v>
          </cell>
          <cell r="G259" t="str">
            <v>1034</v>
          </cell>
          <cell r="H259">
            <v>3235</v>
          </cell>
          <cell r="I259">
            <v>0.24</v>
          </cell>
          <cell r="L259">
            <v>0</v>
          </cell>
          <cell r="M259">
            <v>0</v>
          </cell>
          <cell r="N259">
            <v>38</v>
          </cell>
          <cell r="O259">
            <v>2276</v>
          </cell>
          <cell r="Q259">
            <v>0</v>
          </cell>
          <cell r="R259">
            <v>503.5</v>
          </cell>
          <cell r="S259">
            <v>0</v>
          </cell>
          <cell r="T259">
            <v>3739.88</v>
          </cell>
          <cell r="U259">
            <v>6</v>
          </cell>
        </row>
        <row r="260">
          <cell r="A260" t="str">
            <v>MCSO</v>
          </cell>
          <cell r="B260" t="str">
            <v>25-2800</v>
          </cell>
          <cell r="C260" t="str">
            <v>CIVIL</v>
          </cell>
          <cell r="D260" t="str">
            <v>1000</v>
          </cell>
          <cell r="E260" t="str">
            <v>601690</v>
          </cell>
          <cell r="F260" t="str">
            <v>E201034</v>
          </cell>
          <cell r="G260" t="str">
            <v>1034</v>
          </cell>
          <cell r="H260">
            <v>4613</v>
          </cell>
          <cell r="I260">
            <v>0.24</v>
          </cell>
          <cell r="L260">
            <v>0</v>
          </cell>
          <cell r="M260">
            <v>0</v>
          </cell>
          <cell r="N260">
            <v>38</v>
          </cell>
          <cell r="O260">
            <v>2845</v>
          </cell>
          <cell r="Q260">
            <v>0</v>
          </cell>
          <cell r="R260">
            <v>318</v>
          </cell>
          <cell r="S260">
            <v>0</v>
          </cell>
          <cell r="T260">
            <v>4352.8599999999997</v>
          </cell>
          <cell r="U260">
            <v>6</v>
          </cell>
        </row>
        <row r="261">
          <cell r="A261" t="str">
            <v>MCSO</v>
          </cell>
          <cell r="B261" t="str">
            <v>25-2800</v>
          </cell>
          <cell r="C261" t="str">
            <v>CIVIL</v>
          </cell>
          <cell r="D261" t="str">
            <v>1000</v>
          </cell>
          <cell r="E261" t="str">
            <v>601690</v>
          </cell>
          <cell r="F261" t="str">
            <v>E206771</v>
          </cell>
          <cell r="G261" t="str">
            <v>1034</v>
          </cell>
          <cell r="H261">
            <v>6845</v>
          </cell>
          <cell r="I261">
            <v>0.24</v>
          </cell>
          <cell r="L261">
            <v>0</v>
          </cell>
          <cell r="M261">
            <v>0</v>
          </cell>
          <cell r="N261">
            <v>38</v>
          </cell>
          <cell r="O261">
            <v>2845</v>
          </cell>
          <cell r="Q261">
            <v>0</v>
          </cell>
          <cell r="R261">
            <v>504.06</v>
          </cell>
          <cell r="S261">
            <v>0</v>
          </cell>
          <cell r="T261">
            <v>5029.96</v>
          </cell>
          <cell r="U261">
            <v>6</v>
          </cell>
        </row>
        <row r="262">
          <cell r="A262" t="str">
            <v>MCSO</v>
          </cell>
          <cell r="B262" t="str">
            <v>25-2800</v>
          </cell>
          <cell r="C262" t="str">
            <v>CIVIL</v>
          </cell>
          <cell r="D262" t="str">
            <v>1000</v>
          </cell>
          <cell r="E262" t="str">
            <v>601690</v>
          </cell>
          <cell r="F262" t="str">
            <v>VMK857</v>
          </cell>
          <cell r="G262" t="str">
            <v>1024</v>
          </cell>
          <cell r="H262">
            <v>3353</v>
          </cell>
          <cell r="I262">
            <v>0.15</v>
          </cell>
          <cell r="L262">
            <v>0</v>
          </cell>
          <cell r="M262">
            <v>0</v>
          </cell>
          <cell r="N262">
            <v>38</v>
          </cell>
          <cell r="O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867.25</v>
          </cell>
          <cell r="U262">
            <v>9</v>
          </cell>
        </row>
        <row r="263">
          <cell r="A263" t="str">
            <v>MCSO</v>
          </cell>
          <cell r="B263" t="str">
            <v>25-2800</v>
          </cell>
          <cell r="C263" t="str">
            <v>CIVIL</v>
          </cell>
          <cell r="D263" t="str">
            <v>1000</v>
          </cell>
          <cell r="E263" t="str">
            <v>601690</v>
          </cell>
          <cell r="F263" t="str">
            <v>VQW477</v>
          </cell>
          <cell r="G263" t="str">
            <v>1031</v>
          </cell>
          <cell r="H263">
            <v>9584</v>
          </cell>
          <cell r="I263">
            <v>0.2</v>
          </cell>
          <cell r="L263">
            <v>0</v>
          </cell>
          <cell r="M263">
            <v>0</v>
          </cell>
          <cell r="N263">
            <v>38</v>
          </cell>
          <cell r="O263">
            <v>181</v>
          </cell>
          <cell r="Q263">
            <v>0</v>
          </cell>
          <cell r="R263">
            <v>0</v>
          </cell>
          <cell r="S263">
            <v>0</v>
          </cell>
          <cell r="T263">
            <v>3634.14</v>
          </cell>
          <cell r="U263">
            <v>9</v>
          </cell>
        </row>
        <row r="264">
          <cell r="A264" t="str">
            <v>MCSO</v>
          </cell>
          <cell r="B264" t="str">
            <v>25-2800</v>
          </cell>
          <cell r="C264" t="str">
            <v>CIVIL</v>
          </cell>
          <cell r="D264" t="str">
            <v>1000</v>
          </cell>
          <cell r="E264" t="str">
            <v>601690</v>
          </cell>
          <cell r="F264" t="str">
            <v>E206775</v>
          </cell>
          <cell r="G264" t="str">
            <v>1034</v>
          </cell>
          <cell r="H264">
            <v>8067</v>
          </cell>
          <cell r="I264">
            <v>0.24</v>
          </cell>
          <cell r="L264">
            <v>0</v>
          </cell>
          <cell r="M264">
            <v>0</v>
          </cell>
          <cell r="N264">
            <v>38</v>
          </cell>
          <cell r="O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7793.74</v>
          </cell>
          <cell r="U264">
            <v>11</v>
          </cell>
        </row>
        <row r="265">
          <cell r="A265" t="str">
            <v>MCSO</v>
          </cell>
          <cell r="B265" t="str">
            <v>25-2800</v>
          </cell>
          <cell r="C265" t="str">
            <v>CIVIL</v>
          </cell>
          <cell r="D265" t="str">
            <v>1000</v>
          </cell>
          <cell r="E265" t="str">
            <v>601690</v>
          </cell>
          <cell r="F265" t="str">
            <v>E218088</v>
          </cell>
          <cell r="G265" t="str">
            <v>1034</v>
          </cell>
          <cell r="H265">
            <v>25035</v>
          </cell>
          <cell r="I265">
            <v>0.24</v>
          </cell>
          <cell r="L265">
            <v>0</v>
          </cell>
          <cell r="M265">
            <v>0</v>
          </cell>
          <cell r="N265">
            <v>38</v>
          </cell>
          <cell r="O265">
            <v>583</v>
          </cell>
          <cell r="Q265">
            <v>0</v>
          </cell>
          <cell r="R265">
            <v>0</v>
          </cell>
          <cell r="S265">
            <v>0</v>
          </cell>
          <cell r="T265">
            <v>11587.78</v>
          </cell>
          <cell r="U265">
            <v>11</v>
          </cell>
        </row>
        <row r="266">
          <cell r="A266" t="str">
            <v>MCSO</v>
          </cell>
          <cell r="B266" t="str">
            <v>25-2800</v>
          </cell>
          <cell r="C266" t="str">
            <v>CIVIL</v>
          </cell>
          <cell r="D266" t="str">
            <v>1000</v>
          </cell>
          <cell r="E266" t="str">
            <v>601690</v>
          </cell>
          <cell r="F266" t="str">
            <v>E218090</v>
          </cell>
          <cell r="G266" t="str">
            <v>1034</v>
          </cell>
          <cell r="H266">
            <v>25238</v>
          </cell>
          <cell r="I266">
            <v>0.24</v>
          </cell>
          <cell r="L266">
            <v>0</v>
          </cell>
          <cell r="M266">
            <v>0</v>
          </cell>
          <cell r="N266">
            <v>38</v>
          </cell>
          <cell r="O266">
            <v>583</v>
          </cell>
          <cell r="Q266">
            <v>0</v>
          </cell>
          <cell r="R266">
            <v>106</v>
          </cell>
          <cell r="S266">
            <v>0</v>
          </cell>
          <cell r="T266">
            <v>12477.94</v>
          </cell>
          <cell r="U266">
            <v>11</v>
          </cell>
        </row>
        <row r="267">
          <cell r="A267" t="str">
            <v>MCSO</v>
          </cell>
          <cell r="B267" t="str">
            <v>25-2800</v>
          </cell>
          <cell r="C267" t="str">
            <v>CIVIL</v>
          </cell>
          <cell r="D267" t="str">
            <v>1000</v>
          </cell>
          <cell r="E267" t="str">
            <v>601690</v>
          </cell>
          <cell r="F267" t="str">
            <v>TVU676</v>
          </cell>
          <cell r="G267" t="str">
            <v>1031</v>
          </cell>
          <cell r="H267">
            <v>9379</v>
          </cell>
          <cell r="I267">
            <v>0.2</v>
          </cell>
          <cell r="J267">
            <v>1200</v>
          </cell>
          <cell r="K267">
            <v>675.80000000000018</v>
          </cell>
          <cell r="L267">
            <v>0</v>
          </cell>
          <cell r="M267">
            <v>0</v>
          </cell>
          <cell r="N267">
            <v>0</v>
          </cell>
          <cell r="O267">
            <v>181</v>
          </cell>
          <cell r="P267">
            <v>2172</v>
          </cell>
          <cell r="Q267">
            <v>0</v>
          </cell>
          <cell r="R267">
            <v>0</v>
          </cell>
          <cell r="S267">
            <v>0</v>
          </cell>
          <cell r="T267">
            <v>4275.8</v>
          </cell>
          <cell r="U267">
            <v>12</v>
          </cell>
        </row>
        <row r="268">
          <cell r="A268" t="str">
            <v>MCSO</v>
          </cell>
          <cell r="B268" t="str">
            <v>25-2800</v>
          </cell>
          <cell r="C268" t="str">
            <v>CIVIL</v>
          </cell>
          <cell r="D268" t="str">
            <v>1000</v>
          </cell>
          <cell r="E268" t="str">
            <v>601690</v>
          </cell>
          <cell r="F268" t="str">
            <v>E200978</v>
          </cell>
          <cell r="G268" t="str">
            <v>1202</v>
          </cell>
          <cell r="H268">
            <v>4712</v>
          </cell>
          <cell r="I268">
            <v>0.21</v>
          </cell>
          <cell r="J268">
            <v>1260</v>
          </cell>
          <cell r="K268">
            <v>0</v>
          </cell>
          <cell r="L268">
            <v>0</v>
          </cell>
          <cell r="M268">
            <v>0</v>
          </cell>
          <cell r="N268">
            <v>456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1914.06</v>
          </cell>
          <cell r="U268">
            <v>12</v>
          </cell>
        </row>
        <row r="269">
          <cell r="A269" t="str">
            <v>MCSO</v>
          </cell>
          <cell r="B269" t="str">
            <v>25-2800</v>
          </cell>
          <cell r="C269" t="str">
            <v>CIVIL</v>
          </cell>
          <cell r="D269" t="str">
            <v>1000</v>
          </cell>
          <cell r="E269" t="str">
            <v>601690</v>
          </cell>
          <cell r="F269" t="str">
            <v>E206774</v>
          </cell>
          <cell r="G269" t="str">
            <v>1034</v>
          </cell>
          <cell r="H269">
            <v>8316</v>
          </cell>
          <cell r="I269">
            <v>0.24</v>
          </cell>
          <cell r="J269">
            <v>1440</v>
          </cell>
          <cell r="K269">
            <v>555.83999999999992</v>
          </cell>
          <cell r="L269">
            <v>0</v>
          </cell>
          <cell r="M269">
            <v>0</v>
          </cell>
          <cell r="N269">
            <v>456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6731.52</v>
          </cell>
          <cell r="U269">
            <v>12</v>
          </cell>
        </row>
        <row r="270">
          <cell r="A270" t="str">
            <v>MCSO</v>
          </cell>
          <cell r="B270" t="str">
            <v>25-2800</v>
          </cell>
          <cell r="C270" t="str">
            <v>CIVIL</v>
          </cell>
          <cell r="D270" t="str">
            <v>1000</v>
          </cell>
          <cell r="E270" t="str">
            <v>601690</v>
          </cell>
          <cell r="F270" t="str">
            <v>VZN492</v>
          </cell>
          <cell r="G270" t="str">
            <v>1024</v>
          </cell>
          <cell r="H270">
            <v>10825</v>
          </cell>
          <cell r="I270">
            <v>0.15</v>
          </cell>
          <cell r="J270">
            <v>900</v>
          </cell>
          <cell r="K270">
            <v>723.75</v>
          </cell>
          <cell r="L270">
            <v>0</v>
          </cell>
          <cell r="M270">
            <v>0</v>
          </cell>
          <cell r="N270">
            <v>456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2056.35</v>
          </cell>
          <cell r="U270">
            <v>12</v>
          </cell>
        </row>
        <row r="271">
          <cell r="A271" t="str">
            <v>MCSO</v>
          </cell>
          <cell r="B271" t="str">
            <v>25-2800</v>
          </cell>
          <cell r="C271" t="str">
            <v>CIVIL</v>
          </cell>
          <cell r="D271" t="str">
            <v>1000</v>
          </cell>
          <cell r="E271" t="str">
            <v>601690</v>
          </cell>
          <cell r="F271" t="str">
            <v>E217499</v>
          </cell>
          <cell r="G271" t="str">
            <v>1031</v>
          </cell>
          <cell r="H271">
            <v>11158</v>
          </cell>
          <cell r="I271">
            <v>0.2</v>
          </cell>
          <cell r="J271">
            <v>1200</v>
          </cell>
          <cell r="K271">
            <v>1031.5999999999999</v>
          </cell>
          <cell r="L271">
            <v>0</v>
          </cell>
          <cell r="M271">
            <v>0</v>
          </cell>
          <cell r="N271">
            <v>456</v>
          </cell>
          <cell r="O271">
            <v>181</v>
          </cell>
          <cell r="P271">
            <v>2172</v>
          </cell>
          <cell r="Q271">
            <v>0</v>
          </cell>
          <cell r="R271">
            <v>0</v>
          </cell>
          <cell r="S271">
            <v>0</v>
          </cell>
          <cell r="T271">
            <v>4613.78</v>
          </cell>
          <cell r="U271">
            <v>12</v>
          </cell>
        </row>
        <row r="272">
          <cell r="A272" t="str">
            <v>MCSO</v>
          </cell>
          <cell r="B272" t="str">
            <v>25-2800</v>
          </cell>
          <cell r="C272" t="str">
            <v>CIVIL</v>
          </cell>
          <cell r="D272" t="str">
            <v>1000</v>
          </cell>
          <cell r="E272" t="str">
            <v>601690</v>
          </cell>
          <cell r="F272" t="str">
            <v>XDB199</v>
          </cell>
          <cell r="G272" t="str">
            <v>1034</v>
          </cell>
          <cell r="H272">
            <v>11776</v>
          </cell>
          <cell r="I272">
            <v>0.24</v>
          </cell>
          <cell r="J272">
            <v>1440</v>
          </cell>
          <cell r="K272">
            <v>1386.2399999999998</v>
          </cell>
          <cell r="L272">
            <v>0</v>
          </cell>
          <cell r="M272">
            <v>0</v>
          </cell>
          <cell r="N272">
            <v>456</v>
          </cell>
          <cell r="O272">
            <v>583</v>
          </cell>
          <cell r="P272">
            <v>6996</v>
          </cell>
          <cell r="Q272">
            <v>0</v>
          </cell>
          <cell r="R272">
            <v>0</v>
          </cell>
          <cell r="S272">
            <v>0</v>
          </cell>
          <cell r="T272">
            <v>7163.24</v>
          </cell>
          <cell r="U272">
            <v>12</v>
          </cell>
        </row>
        <row r="273">
          <cell r="A273" t="str">
            <v>MCSO</v>
          </cell>
          <cell r="B273" t="str">
            <v>25-2800</v>
          </cell>
          <cell r="C273" t="str">
            <v>CIVIL</v>
          </cell>
          <cell r="D273" t="str">
            <v>1000</v>
          </cell>
          <cell r="E273" t="str">
            <v>601690</v>
          </cell>
          <cell r="F273" t="str">
            <v>E206766</v>
          </cell>
          <cell r="G273" t="str">
            <v>1034</v>
          </cell>
          <cell r="H273">
            <v>13445</v>
          </cell>
          <cell r="I273">
            <v>0.24</v>
          </cell>
          <cell r="J273">
            <v>1440</v>
          </cell>
          <cell r="K273">
            <v>1786.7999999999997</v>
          </cell>
          <cell r="L273">
            <v>0</v>
          </cell>
          <cell r="M273">
            <v>0</v>
          </cell>
          <cell r="N273">
            <v>456</v>
          </cell>
          <cell r="O273">
            <v>583</v>
          </cell>
          <cell r="P273">
            <v>6996</v>
          </cell>
          <cell r="Q273">
            <v>0</v>
          </cell>
          <cell r="R273">
            <v>0</v>
          </cell>
          <cell r="S273">
            <v>0</v>
          </cell>
          <cell r="T273">
            <v>8574.2199999999993</v>
          </cell>
          <cell r="U273">
            <v>12</v>
          </cell>
        </row>
        <row r="274">
          <cell r="A274" t="str">
            <v>MCSO</v>
          </cell>
          <cell r="B274" t="str">
            <v>25-2800</v>
          </cell>
          <cell r="C274" t="str">
            <v>CIVIL</v>
          </cell>
          <cell r="D274" t="str">
            <v>1000</v>
          </cell>
          <cell r="E274" t="str">
            <v>601690</v>
          </cell>
          <cell r="F274" t="str">
            <v>E213227</v>
          </cell>
          <cell r="G274" t="str">
            <v>1034</v>
          </cell>
          <cell r="H274">
            <v>13928</v>
          </cell>
          <cell r="I274">
            <v>0.24</v>
          </cell>
          <cell r="J274">
            <v>1440</v>
          </cell>
          <cell r="K274">
            <v>1902.7199999999998</v>
          </cell>
          <cell r="L274">
            <v>0</v>
          </cell>
          <cell r="M274">
            <v>0</v>
          </cell>
          <cell r="N274">
            <v>456</v>
          </cell>
          <cell r="O274">
            <v>583</v>
          </cell>
          <cell r="P274">
            <v>6996</v>
          </cell>
          <cell r="Q274">
            <v>0</v>
          </cell>
          <cell r="R274">
            <v>1312.32</v>
          </cell>
          <cell r="S274">
            <v>0</v>
          </cell>
          <cell r="T274">
            <v>11889.22</v>
          </cell>
          <cell r="U274">
            <v>12</v>
          </cell>
        </row>
        <row r="275">
          <cell r="A275" t="str">
            <v>MCSO</v>
          </cell>
          <cell r="B275" t="str">
            <v>25-2800</v>
          </cell>
          <cell r="C275" t="str">
            <v>CIVIL</v>
          </cell>
          <cell r="D275" t="str">
            <v>1000</v>
          </cell>
          <cell r="E275" t="str">
            <v>601690</v>
          </cell>
          <cell r="F275" t="str">
            <v>E209675</v>
          </cell>
          <cell r="G275" t="str">
            <v>1034</v>
          </cell>
          <cell r="H275">
            <v>14008</v>
          </cell>
          <cell r="I275">
            <v>0.24</v>
          </cell>
          <cell r="J275">
            <v>1440</v>
          </cell>
          <cell r="K275">
            <v>1921.92</v>
          </cell>
          <cell r="L275">
            <v>0</v>
          </cell>
          <cell r="M275">
            <v>0</v>
          </cell>
          <cell r="N275">
            <v>456</v>
          </cell>
          <cell r="O275">
            <v>583</v>
          </cell>
          <cell r="P275">
            <v>6996</v>
          </cell>
          <cell r="Q275">
            <v>523.62</v>
          </cell>
          <cell r="R275">
            <v>0</v>
          </cell>
          <cell r="S275">
            <v>0</v>
          </cell>
          <cell r="T275">
            <v>9241.58</v>
          </cell>
          <cell r="U275">
            <v>12</v>
          </cell>
        </row>
        <row r="276">
          <cell r="A276" t="str">
            <v>MCSO</v>
          </cell>
          <cell r="B276" t="str">
            <v>25-2800</v>
          </cell>
          <cell r="C276" t="str">
            <v>CIVIL</v>
          </cell>
          <cell r="D276" t="str">
            <v>1000</v>
          </cell>
          <cell r="E276" t="str">
            <v>601690</v>
          </cell>
          <cell r="F276" t="str">
            <v>E206781</v>
          </cell>
          <cell r="G276" t="str">
            <v>1031</v>
          </cell>
          <cell r="H276">
            <v>15890</v>
          </cell>
          <cell r="I276">
            <v>0.2</v>
          </cell>
          <cell r="J276">
            <v>1200</v>
          </cell>
          <cell r="K276">
            <v>1978</v>
          </cell>
          <cell r="L276">
            <v>0</v>
          </cell>
          <cell r="M276">
            <v>0</v>
          </cell>
          <cell r="N276">
            <v>456</v>
          </cell>
          <cell r="O276">
            <v>181</v>
          </cell>
          <cell r="P276">
            <v>2172</v>
          </cell>
          <cell r="Q276">
            <v>0</v>
          </cell>
          <cell r="R276">
            <v>0</v>
          </cell>
          <cell r="S276">
            <v>0</v>
          </cell>
          <cell r="T276">
            <v>5388.82</v>
          </cell>
          <cell r="U276">
            <v>12</v>
          </cell>
        </row>
        <row r="277">
          <cell r="A277" t="str">
            <v>MCSO</v>
          </cell>
          <cell r="B277" t="str">
            <v>25-2800</v>
          </cell>
          <cell r="C277" t="str">
            <v>CIVIL</v>
          </cell>
          <cell r="D277" t="str">
            <v>1000</v>
          </cell>
          <cell r="E277" t="str">
            <v>601690</v>
          </cell>
          <cell r="F277" t="str">
            <v>E209684</v>
          </cell>
          <cell r="G277" t="str">
            <v>1034</v>
          </cell>
          <cell r="H277">
            <v>16359</v>
          </cell>
          <cell r="I277">
            <v>0.24</v>
          </cell>
          <cell r="J277">
            <v>1440</v>
          </cell>
          <cell r="K277">
            <v>2486.16</v>
          </cell>
          <cell r="L277">
            <v>0</v>
          </cell>
          <cell r="M277">
            <v>0</v>
          </cell>
          <cell r="N277">
            <v>456</v>
          </cell>
          <cell r="O277">
            <v>583</v>
          </cell>
          <cell r="P277">
            <v>6996</v>
          </cell>
          <cell r="Q277">
            <v>0</v>
          </cell>
          <cell r="R277">
            <v>1156.56</v>
          </cell>
          <cell r="S277">
            <v>0</v>
          </cell>
          <cell r="T277">
            <v>10983.1</v>
          </cell>
          <cell r="U277">
            <v>12</v>
          </cell>
        </row>
        <row r="278">
          <cell r="A278" t="str">
            <v>MCSO</v>
          </cell>
          <cell r="B278" t="str">
            <v>25-2800</v>
          </cell>
          <cell r="C278" t="str">
            <v>CIVIL</v>
          </cell>
          <cell r="D278" t="str">
            <v>1000</v>
          </cell>
          <cell r="E278" t="str">
            <v>601690</v>
          </cell>
          <cell r="F278" t="str">
            <v>E213218</v>
          </cell>
          <cell r="G278" t="str">
            <v>1034</v>
          </cell>
          <cell r="H278">
            <v>16995</v>
          </cell>
          <cell r="I278">
            <v>0.24</v>
          </cell>
          <cell r="J278">
            <v>1440</v>
          </cell>
          <cell r="K278">
            <v>2638.7999999999997</v>
          </cell>
          <cell r="L278">
            <v>0</v>
          </cell>
          <cell r="M278">
            <v>0</v>
          </cell>
          <cell r="N278">
            <v>456</v>
          </cell>
          <cell r="O278">
            <v>583</v>
          </cell>
          <cell r="P278">
            <v>6996</v>
          </cell>
          <cell r="Q278">
            <v>451.91</v>
          </cell>
          <cell r="R278">
            <v>0</v>
          </cell>
          <cell r="S278">
            <v>0</v>
          </cell>
          <cell r="T278">
            <v>9846.75</v>
          </cell>
          <cell r="U278">
            <v>12</v>
          </cell>
        </row>
        <row r="279">
          <cell r="A279" t="str">
            <v>MCSO</v>
          </cell>
          <cell r="B279" t="str">
            <v>25-2800</v>
          </cell>
          <cell r="C279" t="str">
            <v>CIVIL</v>
          </cell>
          <cell r="D279" t="str">
            <v>1000</v>
          </cell>
          <cell r="E279" t="str">
            <v>601690</v>
          </cell>
          <cell r="F279" t="str">
            <v>E213226</v>
          </cell>
          <cell r="G279" t="str">
            <v>1034</v>
          </cell>
          <cell r="H279">
            <v>17534</v>
          </cell>
          <cell r="I279">
            <v>0.24</v>
          </cell>
          <cell r="J279">
            <v>1440</v>
          </cell>
          <cell r="K279">
            <v>2768.16</v>
          </cell>
          <cell r="L279">
            <v>0</v>
          </cell>
          <cell r="M279">
            <v>0</v>
          </cell>
          <cell r="N279">
            <v>456</v>
          </cell>
          <cell r="O279">
            <v>583</v>
          </cell>
          <cell r="P279">
            <v>6996</v>
          </cell>
          <cell r="Q279">
            <v>0</v>
          </cell>
          <cell r="R279">
            <v>0</v>
          </cell>
          <cell r="S279">
            <v>0</v>
          </cell>
          <cell r="T279">
            <v>10050.540000000001</v>
          </cell>
          <cell r="U279">
            <v>12</v>
          </cell>
        </row>
        <row r="280">
          <cell r="A280" t="str">
            <v>MCSO</v>
          </cell>
          <cell r="B280" t="str">
            <v>25-2800</v>
          </cell>
          <cell r="C280" t="str">
            <v>CIVIL</v>
          </cell>
          <cell r="D280" t="str">
            <v>1000</v>
          </cell>
          <cell r="E280" t="str">
            <v>601690</v>
          </cell>
          <cell r="F280" t="str">
            <v>E209676</v>
          </cell>
          <cell r="G280" t="str">
            <v>1034</v>
          </cell>
          <cell r="H280">
            <v>19706</v>
          </cell>
          <cell r="I280">
            <v>0.24</v>
          </cell>
          <cell r="J280">
            <v>1440</v>
          </cell>
          <cell r="K280">
            <v>3289.4399999999996</v>
          </cell>
          <cell r="L280">
            <v>0</v>
          </cell>
          <cell r="M280">
            <v>0</v>
          </cell>
          <cell r="N280">
            <v>456</v>
          </cell>
          <cell r="O280">
            <v>583</v>
          </cell>
          <cell r="P280">
            <v>6996</v>
          </cell>
          <cell r="Q280">
            <v>0</v>
          </cell>
          <cell r="R280">
            <v>0</v>
          </cell>
          <cell r="S280">
            <v>0</v>
          </cell>
          <cell r="T280">
            <v>6697.68</v>
          </cell>
          <cell r="U280">
            <v>12</v>
          </cell>
        </row>
        <row r="281">
          <cell r="A281" t="str">
            <v>MCSO</v>
          </cell>
          <cell r="B281" t="str">
            <v>25-2800</v>
          </cell>
          <cell r="C281" t="str">
            <v>CIVIL</v>
          </cell>
          <cell r="D281" t="str">
            <v>1000</v>
          </cell>
          <cell r="E281" t="str">
            <v>601690</v>
          </cell>
          <cell r="F281" t="str">
            <v>E213222</v>
          </cell>
          <cell r="G281" t="str">
            <v>1034</v>
          </cell>
          <cell r="H281">
            <v>19892</v>
          </cell>
          <cell r="I281">
            <v>0.24</v>
          </cell>
          <cell r="J281">
            <v>1440</v>
          </cell>
          <cell r="K281">
            <v>3334.08</v>
          </cell>
          <cell r="L281">
            <v>0</v>
          </cell>
          <cell r="M281">
            <v>0</v>
          </cell>
          <cell r="N281">
            <v>456</v>
          </cell>
          <cell r="O281">
            <v>583</v>
          </cell>
          <cell r="P281">
            <v>6996</v>
          </cell>
          <cell r="Q281">
            <v>53</v>
          </cell>
          <cell r="R281">
            <v>0</v>
          </cell>
          <cell r="S281">
            <v>0</v>
          </cell>
          <cell r="T281">
            <v>11196.64</v>
          </cell>
          <cell r="U281">
            <v>12</v>
          </cell>
        </row>
        <row r="282">
          <cell r="A282" t="str">
            <v>MCSO</v>
          </cell>
          <cell r="B282" t="str">
            <v>25-2800</v>
          </cell>
          <cell r="C282" t="str">
            <v>CIVIL</v>
          </cell>
          <cell r="D282" t="str">
            <v>1000</v>
          </cell>
          <cell r="E282" t="str">
            <v>601690</v>
          </cell>
          <cell r="F282" t="str">
            <v>YJG852</v>
          </cell>
          <cell r="G282" t="str">
            <v>1034</v>
          </cell>
          <cell r="H282">
            <v>20022</v>
          </cell>
          <cell r="I282">
            <v>0.24</v>
          </cell>
          <cell r="J282">
            <v>1440</v>
          </cell>
          <cell r="K282">
            <v>3365.2799999999997</v>
          </cell>
          <cell r="L282">
            <v>0</v>
          </cell>
          <cell r="M282">
            <v>0</v>
          </cell>
          <cell r="N282">
            <v>456</v>
          </cell>
          <cell r="O282">
            <v>583</v>
          </cell>
          <cell r="P282">
            <v>6996</v>
          </cell>
          <cell r="Q282">
            <v>1464.18</v>
          </cell>
          <cell r="R282">
            <v>212</v>
          </cell>
          <cell r="S282">
            <v>0</v>
          </cell>
          <cell r="T282">
            <v>7470.48</v>
          </cell>
          <cell r="U282">
            <v>12</v>
          </cell>
        </row>
        <row r="283">
          <cell r="A283" t="str">
            <v>MCSO</v>
          </cell>
          <cell r="B283" t="str">
            <v>25-2800</v>
          </cell>
          <cell r="C283" t="str">
            <v>CIVIL</v>
          </cell>
          <cell r="D283" t="str">
            <v>1000</v>
          </cell>
          <cell r="E283" t="str">
            <v>601690</v>
          </cell>
          <cell r="F283" t="str">
            <v>E213228</v>
          </cell>
          <cell r="G283" t="str">
            <v>1034</v>
          </cell>
          <cell r="H283">
            <v>20588</v>
          </cell>
          <cell r="I283">
            <v>0.24</v>
          </cell>
          <cell r="J283">
            <v>1440</v>
          </cell>
          <cell r="K283">
            <v>3501.12</v>
          </cell>
          <cell r="L283">
            <v>0</v>
          </cell>
          <cell r="M283">
            <v>0</v>
          </cell>
          <cell r="N283">
            <v>456</v>
          </cell>
          <cell r="O283">
            <v>583</v>
          </cell>
          <cell r="P283">
            <v>6996</v>
          </cell>
          <cell r="Q283">
            <v>0</v>
          </cell>
          <cell r="R283">
            <v>1933.36</v>
          </cell>
          <cell r="S283">
            <v>0</v>
          </cell>
          <cell r="T283">
            <v>9913.7800000000007</v>
          </cell>
          <cell r="U283">
            <v>12</v>
          </cell>
        </row>
        <row r="284">
          <cell r="A284" t="str">
            <v>MCSO</v>
          </cell>
          <cell r="B284" t="str">
            <v>25-2800</v>
          </cell>
          <cell r="C284" t="str">
            <v>CIVIL</v>
          </cell>
          <cell r="D284" t="str">
            <v>1000</v>
          </cell>
          <cell r="E284" t="str">
            <v>601690</v>
          </cell>
          <cell r="F284" t="str">
            <v>E213223</v>
          </cell>
          <cell r="G284" t="str">
            <v>1034</v>
          </cell>
          <cell r="H284">
            <v>24485</v>
          </cell>
          <cell r="I284">
            <v>0.24</v>
          </cell>
          <cell r="J284">
            <v>1440</v>
          </cell>
          <cell r="K284">
            <v>4436.3999999999996</v>
          </cell>
          <cell r="L284">
            <v>0</v>
          </cell>
          <cell r="M284">
            <v>0</v>
          </cell>
          <cell r="N284">
            <v>456</v>
          </cell>
          <cell r="O284">
            <v>583</v>
          </cell>
          <cell r="P284">
            <v>6996</v>
          </cell>
          <cell r="Q284">
            <v>335.53</v>
          </cell>
          <cell r="R284">
            <v>0</v>
          </cell>
          <cell r="S284">
            <v>25</v>
          </cell>
          <cell r="T284">
            <v>2262.33</v>
          </cell>
          <cell r="U284">
            <v>12</v>
          </cell>
        </row>
        <row r="285">
          <cell r="A285" t="str">
            <v>MCSO</v>
          </cell>
          <cell r="B285" t="str">
            <v>25-2800</v>
          </cell>
          <cell r="C285" t="str">
            <v>CIVIL</v>
          </cell>
          <cell r="D285" t="str">
            <v>1000</v>
          </cell>
          <cell r="E285" t="str">
            <v>601690</v>
          </cell>
          <cell r="F285" t="str">
            <v>E213220</v>
          </cell>
          <cell r="G285" t="str">
            <v>1034</v>
          </cell>
          <cell r="H285">
            <v>27724</v>
          </cell>
          <cell r="I285">
            <v>0.24</v>
          </cell>
          <cell r="J285">
            <v>1440</v>
          </cell>
          <cell r="K285">
            <v>5213.7599999999993</v>
          </cell>
          <cell r="L285">
            <v>0</v>
          </cell>
          <cell r="M285">
            <v>0</v>
          </cell>
          <cell r="N285">
            <v>456</v>
          </cell>
          <cell r="O285">
            <v>583</v>
          </cell>
          <cell r="P285">
            <v>6996</v>
          </cell>
          <cell r="Q285">
            <v>0</v>
          </cell>
          <cell r="R285">
            <v>0</v>
          </cell>
          <cell r="S285">
            <v>0</v>
          </cell>
          <cell r="T285">
            <v>8887.94</v>
          </cell>
          <cell r="U285">
            <v>12</v>
          </cell>
        </row>
        <row r="286">
          <cell r="A286" t="str">
            <v>MCSO</v>
          </cell>
          <cell r="B286" t="str">
            <v>25-2900</v>
          </cell>
          <cell r="C286" t="str">
            <v>PATROL</v>
          </cell>
          <cell r="D286" t="str">
            <v>1000</v>
          </cell>
          <cell r="E286" t="str">
            <v>601615</v>
          </cell>
          <cell r="F286" t="str">
            <v>E223372</v>
          </cell>
          <cell r="G286" t="str">
            <v>1212</v>
          </cell>
          <cell r="H286">
            <v>0</v>
          </cell>
          <cell r="I286">
            <v>0.2</v>
          </cell>
          <cell r="L286">
            <v>0</v>
          </cell>
          <cell r="M286">
            <v>0</v>
          </cell>
          <cell r="N286">
            <v>0</v>
          </cell>
          <cell r="O286">
            <v>361</v>
          </cell>
          <cell r="Q286">
            <v>0</v>
          </cell>
          <cell r="R286">
            <v>0</v>
          </cell>
          <cell r="S286">
            <v>0</v>
          </cell>
          <cell r="T286">
            <v>722</v>
          </cell>
          <cell r="U286">
            <v>2</v>
          </cell>
        </row>
        <row r="287">
          <cell r="A287" t="str">
            <v>MCSO</v>
          </cell>
          <cell r="B287" t="str">
            <v>25-2900</v>
          </cell>
          <cell r="C287" t="str">
            <v>PATROL</v>
          </cell>
          <cell r="D287" t="str">
            <v>1000</v>
          </cell>
          <cell r="E287" t="str">
            <v>601615</v>
          </cell>
          <cell r="F287" t="str">
            <v>E220715</v>
          </cell>
          <cell r="G287" t="str">
            <v>1034</v>
          </cell>
          <cell r="H287">
            <v>0</v>
          </cell>
          <cell r="I287">
            <v>0.24</v>
          </cell>
          <cell r="L287">
            <v>0</v>
          </cell>
          <cell r="M287">
            <v>0</v>
          </cell>
          <cell r="N287">
            <v>0</v>
          </cell>
          <cell r="O287">
            <v>667</v>
          </cell>
          <cell r="Q287">
            <v>0</v>
          </cell>
          <cell r="R287">
            <v>1483.99</v>
          </cell>
          <cell r="S287">
            <v>0</v>
          </cell>
          <cell r="T287">
            <v>3386.99</v>
          </cell>
          <cell r="U287">
            <v>4</v>
          </cell>
        </row>
        <row r="288">
          <cell r="A288" t="str">
            <v>MCSO</v>
          </cell>
          <cell r="B288" t="str">
            <v>25-2900</v>
          </cell>
          <cell r="C288" t="str">
            <v>PATROL</v>
          </cell>
          <cell r="D288" t="str">
            <v>1000</v>
          </cell>
          <cell r="E288" t="str">
            <v>601615</v>
          </cell>
          <cell r="F288" t="str">
            <v>E220718</v>
          </cell>
          <cell r="G288" t="str">
            <v>1034</v>
          </cell>
          <cell r="H288">
            <v>0</v>
          </cell>
          <cell r="I288">
            <v>0.24</v>
          </cell>
          <cell r="L288">
            <v>0</v>
          </cell>
          <cell r="M288">
            <v>0</v>
          </cell>
          <cell r="N288">
            <v>0</v>
          </cell>
          <cell r="O288">
            <v>667</v>
          </cell>
          <cell r="Q288">
            <v>0</v>
          </cell>
          <cell r="R288">
            <v>1326.96</v>
          </cell>
          <cell r="S288">
            <v>0</v>
          </cell>
          <cell r="T288">
            <v>3229.96</v>
          </cell>
          <cell r="U288">
            <v>4</v>
          </cell>
        </row>
        <row r="289">
          <cell r="A289" t="str">
            <v>MCSO</v>
          </cell>
          <cell r="B289" t="str">
            <v>25-2900</v>
          </cell>
          <cell r="C289" t="str">
            <v>PATROL</v>
          </cell>
          <cell r="D289" t="str">
            <v>1000</v>
          </cell>
          <cell r="E289" t="str">
            <v>601615</v>
          </cell>
          <cell r="F289" t="str">
            <v>E220716</v>
          </cell>
          <cell r="G289" t="str">
            <v>1034</v>
          </cell>
          <cell r="H289">
            <v>11682</v>
          </cell>
          <cell r="I289">
            <v>0.24</v>
          </cell>
          <cell r="L289">
            <v>0</v>
          </cell>
          <cell r="M289">
            <v>0</v>
          </cell>
          <cell r="N289">
            <v>38</v>
          </cell>
          <cell r="O289">
            <v>583</v>
          </cell>
          <cell r="Q289">
            <v>0</v>
          </cell>
          <cell r="R289">
            <v>1220.94</v>
          </cell>
          <cell r="S289">
            <v>0</v>
          </cell>
          <cell r="T289">
            <v>6398.16</v>
          </cell>
          <cell r="U289">
            <v>4</v>
          </cell>
        </row>
        <row r="290">
          <cell r="A290" t="str">
            <v>MCSO</v>
          </cell>
          <cell r="B290" t="str">
            <v>25-2900</v>
          </cell>
          <cell r="C290" t="str">
            <v>PATROL</v>
          </cell>
          <cell r="D290" t="str">
            <v>1000</v>
          </cell>
          <cell r="E290" t="str">
            <v>601615</v>
          </cell>
          <cell r="F290" t="str">
            <v>E220717</v>
          </cell>
          <cell r="G290" t="str">
            <v>1034</v>
          </cell>
          <cell r="H290">
            <v>12385</v>
          </cell>
          <cell r="I290">
            <v>0.24</v>
          </cell>
          <cell r="L290">
            <v>0</v>
          </cell>
          <cell r="M290">
            <v>0</v>
          </cell>
          <cell r="N290">
            <v>38</v>
          </cell>
          <cell r="O290">
            <v>583</v>
          </cell>
          <cell r="Q290">
            <v>0</v>
          </cell>
          <cell r="R290">
            <v>1167.94</v>
          </cell>
          <cell r="S290">
            <v>0</v>
          </cell>
          <cell r="T290">
            <v>6447.82</v>
          </cell>
          <cell r="U290">
            <v>4</v>
          </cell>
        </row>
        <row r="291">
          <cell r="A291" t="str">
            <v>MCSO</v>
          </cell>
          <cell r="B291" t="str">
            <v>25-2900</v>
          </cell>
          <cell r="C291" t="str">
            <v>PATROL</v>
          </cell>
          <cell r="D291" t="str">
            <v>1000</v>
          </cell>
          <cell r="E291" t="str">
            <v>601615</v>
          </cell>
          <cell r="F291" t="str">
            <v>E220719</v>
          </cell>
          <cell r="G291" t="str">
            <v>1034</v>
          </cell>
          <cell r="H291">
            <v>12202</v>
          </cell>
          <cell r="I291">
            <v>0.24</v>
          </cell>
          <cell r="L291">
            <v>0</v>
          </cell>
          <cell r="M291">
            <v>0</v>
          </cell>
          <cell r="N291">
            <v>38</v>
          </cell>
          <cell r="O291">
            <v>583</v>
          </cell>
          <cell r="Q291">
            <v>1169.18</v>
          </cell>
          <cell r="R291">
            <v>1300.44</v>
          </cell>
          <cell r="S291">
            <v>0</v>
          </cell>
          <cell r="T291">
            <v>7730.28</v>
          </cell>
          <cell r="U291">
            <v>4</v>
          </cell>
        </row>
        <row r="292">
          <cell r="A292" t="str">
            <v>MCSO</v>
          </cell>
          <cell r="B292" t="str">
            <v>25-2900</v>
          </cell>
          <cell r="C292" t="str">
            <v>PATROL</v>
          </cell>
          <cell r="D292" t="str">
            <v>1000</v>
          </cell>
          <cell r="E292" t="str">
            <v>601615</v>
          </cell>
          <cell r="F292" t="str">
            <v>E220720</v>
          </cell>
          <cell r="G292" t="str">
            <v>1034</v>
          </cell>
          <cell r="H292">
            <v>7293</v>
          </cell>
          <cell r="I292">
            <v>0.24</v>
          </cell>
          <cell r="L292">
            <v>0</v>
          </cell>
          <cell r="M292">
            <v>0</v>
          </cell>
          <cell r="N292">
            <v>38</v>
          </cell>
          <cell r="O292">
            <v>583</v>
          </cell>
          <cell r="Q292">
            <v>0</v>
          </cell>
          <cell r="R292">
            <v>982.44</v>
          </cell>
          <cell r="S292">
            <v>0</v>
          </cell>
          <cell r="T292">
            <v>5080.46</v>
          </cell>
          <cell r="U292">
            <v>4</v>
          </cell>
        </row>
        <row r="293">
          <cell r="A293" t="str">
            <v>MCSO</v>
          </cell>
          <cell r="B293" t="str">
            <v>25-2900</v>
          </cell>
          <cell r="C293" t="str">
            <v>PATROL</v>
          </cell>
          <cell r="D293" t="str">
            <v>1000</v>
          </cell>
          <cell r="E293" t="str">
            <v>601615</v>
          </cell>
          <cell r="F293" t="str">
            <v>E220721</v>
          </cell>
          <cell r="G293" t="str">
            <v>1034</v>
          </cell>
          <cell r="H293">
            <v>9175</v>
          </cell>
          <cell r="I293">
            <v>0.24</v>
          </cell>
          <cell r="L293">
            <v>0</v>
          </cell>
          <cell r="M293">
            <v>0</v>
          </cell>
          <cell r="N293">
            <v>38</v>
          </cell>
          <cell r="O293">
            <v>583</v>
          </cell>
          <cell r="Q293">
            <v>0</v>
          </cell>
          <cell r="R293">
            <v>1220.96</v>
          </cell>
          <cell r="S293">
            <v>0</v>
          </cell>
          <cell r="T293">
            <v>5898.28</v>
          </cell>
          <cell r="U293">
            <v>4</v>
          </cell>
        </row>
        <row r="294">
          <cell r="A294" t="str">
            <v>MCSO</v>
          </cell>
          <cell r="B294" t="str">
            <v>25-2900</v>
          </cell>
          <cell r="C294" t="str">
            <v>PATROL</v>
          </cell>
          <cell r="D294" t="str">
            <v>1000</v>
          </cell>
          <cell r="E294" t="str">
            <v>601615</v>
          </cell>
          <cell r="F294" t="str">
            <v>E220722</v>
          </cell>
          <cell r="G294" t="str">
            <v>1034</v>
          </cell>
          <cell r="H294">
            <v>9056</v>
          </cell>
          <cell r="I294">
            <v>0.24</v>
          </cell>
          <cell r="L294">
            <v>0</v>
          </cell>
          <cell r="M294">
            <v>0</v>
          </cell>
          <cell r="N294">
            <v>38</v>
          </cell>
          <cell r="O294">
            <v>583</v>
          </cell>
          <cell r="Q294">
            <v>0</v>
          </cell>
          <cell r="R294">
            <v>1245.47</v>
          </cell>
          <cell r="S294">
            <v>0</v>
          </cell>
          <cell r="T294">
            <v>5805.49</v>
          </cell>
          <cell r="U294">
            <v>4</v>
          </cell>
        </row>
        <row r="295">
          <cell r="A295" t="str">
            <v>MCSO</v>
          </cell>
          <cell r="B295" t="str">
            <v>25-2900</v>
          </cell>
          <cell r="C295" t="str">
            <v>PATROL</v>
          </cell>
          <cell r="D295" t="str">
            <v>1000</v>
          </cell>
          <cell r="E295" t="str">
            <v>601615</v>
          </cell>
          <cell r="F295" t="str">
            <v>E220713</v>
          </cell>
          <cell r="G295" t="str">
            <v>1340</v>
          </cell>
          <cell r="H295">
            <v>0</v>
          </cell>
          <cell r="I295" t="str">
            <v>Actual</v>
          </cell>
          <cell r="L295">
            <v>0</v>
          </cell>
          <cell r="M295">
            <v>0</v>
          </cell>
          <cell r="N295">
            <v>38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764</v>
          </cell>
          <cell r="U295">
            <v>5</v>
          </cell>
        </row>
        <row r="296">
          <cell r="A296" t="str">
            <v>MCSO</v>
          </cell>
          <cell r="B296" t="str">
            <v>25-2900</v>
          </cell>
          <cell r="C296" t="str">
            <v>PATROL</v>
          </cell>
          <cell r="D296" t="str">
            <v>1000</v>
          </cell>
          <cell r="E296" t="str">
            <v>601615</v>
          </cell>
          <cell r="F296" t="str">
            <v>E209677</v>
          </cell>
          <cell r="G296" t="str">
            <v>1034</v>
          </cell>
          <cell r="H296">
            <v>14505</v>
          </cell>
          <cell r="I296">
            <v>0.24</v>
          </cell>
          <cell r="L296">
            <v>0</v>
          </cell>
          <cell r="M296">
            <v>0</v>
          </cell>
          <cell r="N296">
            <v>38</v>
          </cell>
          <cell r="O296">
            <v>569</v>
          </cell>
          <cell r="Q296">
            <v>0</v>
          </cell>
          <cell r="R296">
            <v>0</v>
          </cell>
          <cell r="S296">
            <v>0</v>
          </cell>
          <cell r="T296">
            <v>3935.1</v>
          </cell>
          <cell r="U296">
            <v>5</v>
          </cell>
        </row>
        <row r="297">
          <cell r="A297" t="str">
            <v>MCSO</v>
          </cell>
          <cell r="B297" t="str">
            <v>25-2900</v>
          </cell>
          <cell r="C297" t="str">
            <v>PATROL</v>
          </cell>
          <cell r="D297" t="str">
            <v>1000</v>
          </cell>
          <cell r="E297" t="str">
            <v>601615</v>
          </cell>
          <cell r="F297" t="str">
            <v>YTH049</v>
          </cell>
          <cell r="G297" t="str">
            <v>1034</v>
          </cell>
          <cell r="H297">
            <v>5911</v>
          </cell>
          <cell r="I297">
            <v>0.24</v>
          </cell>
          <cell r="L297">
            <v>0</v>
          </cell>
          <cell r="M297">
            <v>0</v>
          </cell>
          <cell r="N297">
            <v>38</v>
          </cell>
          <cell r="O297">
            <v>0</v>
          </cell>
          <cell r="Q297">
            <v>0</v>
          </cell>
          <cell r="R297">
            <v>1300.95</v>
          </cell>
          <cell r="S297">
            <v>0</v>
          </cell>
          <cell r="T297">
            <v>6676.47</v>
          </cell>
          <cell r="U297">
            <v>7</v>
          </cell>
        </row>
        <row r="298">
          <cell r="A298" t="str">
            <v>MCSO</v>
          </cell>
          <cell r="B298" t="str">
            <v>25-2900</v>
          </cell>
          <cell r="C298" t="str">
            <v>PATROL</v>
          </cell>
          <cell r="D298" t="str">
            <v>1000</v>
          </cell>
          <cell r="E298" t="str">
            <v>601615</v>
          </cell>
          <cell r="F298" t="str">
            <v>E218092</v>
          </cell>
          <cell r="G298" t="str">
            <v>1034</v>
          </cell>
          <cell r="H298">
            <v>25767</v>
          </cell>
          <cell r="I298">
            <v>0.24</v>
          </cell>
          <cell r="L298">
            <v>0</v>
          </cell>
          <cell r="M298">
            <v>0</v>
          </cell>
          <cell r="N298">
            <v>38</v>
          </cell>
          <cell r="O298">
            <v>3414</v>
          </cell>
          <cell r="Q298">
            <v>0</v>
          </cell>
          <cell r="R298">
            <v>0</v>
          </cell>
          <cell r="S298">
            <v>0</v>
          </cell>
          <cell r="T298">
            <v>9415.74</v>
          </cell>
          <cell r="U298">
            <v>9</v>
          </cell>
        </row>
        <row r="299">
          <cell r="A299" t="str">
            <v>MCSO</v>
          </cell>
          <cell r="B299" t="str">
            <v>25-2900</v>
          </cell>
          <cell r="C299" t="str">
            <v>PATROL</v>
          </cell>
          <cell r="D299" t="str">
            <v>1000</v>
          </cell>
          <cell r="E299" t="str">
            <v>601615</v>
          </cell>
          <cell r="F299" t="str">
            <v>E218086</v>
          </cell>
          <cell r="G299" t="str">
            <v>1034</v>
          </cell>
          <cell r="H299">
            <v>26762</v>
          </cell>
          <cell r="I299">
            <v>0.24</v>
          </cell>
          <cell r="L299">
            <v>0</v>
          </cell>
          <cell r="M299">
            <v>0</v>
          </cell>
          <cell r="N299">
            <v>38</v>
          </cell>
          <cell r="O299">
            <v>583</v>
          </cell>
          <cell r="Q299">
            <v>372.88</v>
          </cell>
          <cell r="R299">
            <v>0</v>
          </cell>
          <cell r="S299">
            <v>0</v>
          </cell>
          <cell r="T299">
            <v>9604.7199999999993</v>
          </cell>
          <cell r="U299">
            <v>11</v>
          </cell>
        </row>
        <row r="300">
          <cell r="A300" t="str">
            <v>MCSO</v>
          </cell>
          <cell r="B300" t="str">
            <v>25-2900</v>
          </cell>
          <cell r="C300" t="str">
            <v>PATROL</v>
          </cell>
          <cell r="D300" t="str">
            <v>1000</v>
          </cell>
          <cell r="E300" t="str">
            <v>601615</v>
          </cell>
          <cell r="F300" t="str">
            <v>E218089</v>
          </cell>
          <cell r="G300" t="str">
            <v>1034</v>
          </cell>
          <cell r="H300">
            <v>24143</v>
          </cell>
          <cell r="I300">
            <v>0.24</v>
          </cell>
          <cell r="L300">
            <v>0</v>
          </cell>
          <cell r="M300">
            <v>0</v>
          </cell>
          <cell r="N300">
            <v>38</v>
          </cell>
          <cell r="O300">
            <v>583</v>
          </cell>
          <cell r="Q300">
            <v>0</v>
          </cell>
          <cell r="R300">
            <v>0</v>
          </cell>
          <cell r="S300">
            <v>0</v>
          </cell>
          <cell r="T300">
            <v>9701.26</v>
          </cell>
          <cell r="U300">
            <v>11</v>
          </cell>
        </row>
        <row r="301">
          <cell r="A301" t="str">
            <v>MCSO</v>
          </cell>
          <cell r="B301" t="str">
            <v>25-2900</v>
          </cell>
          <cell r="C301" t="str">
            <v>PATROL</v>
          </cell>
          <cell r="D301" t="str">
            <v>1000</v>
          </cell>
          <cell r="E301" t="str">
            <v>601615</v>
          </cell>
          <cell r="F301" t="str">
            <v>E218091</v>
          </cell>
          <cell r="G301" t="str">
            <v>1034</v>
          </cell>
          <cell r="H301">
            <v>20088</v>
          </cell>
          <cell r="I301">
            <v>0.24</v>
          </cell>
          <cell r="L301">
            <v>0</v>
          </cell>
          <cell r="M301">
            <v>0</v>
          </cell>
          <cell r="N301">
            <v>38</v>
          </cell>
          <cell r="O301">
            <v>583</v>
          </cell>
          <cell r="Q301">
            <v>0</v>
          </cell>
          <cell r="R301">
            <v>0</v>
          </cell>
          <cell r="S301">
            <v>0</v>
          </cell>
          <cell r="T301">
            <v>8848.84</v>
          </cell>
          <cell r="U301">
            <v>11</v>
          </cell>
        </row>
        <row r="302">
          <cell r="A302" t="str">
            <v>MCSO</v>
          </cell>
          <cell r="B302" t="str">
            <v>25-2900</v>
          </cell>
          <cell r="C302" t="str">
            <v>PATROL</v>
          </cell>
          <cell r="D302" t="str">
            <v>1000</v>
          </cell>
          <cell r="E302" t="str">
            <v>601615</v>
          </cell>
          <cell r="F302" t="str">
            <v>E218093</v>
          </cell>
          <cell r="G302" t="str">
            <v>1034</v>
          </cell>
          <cell r="H302">
            <v>12878</v>
          </cell>
          <cell r="I302">
            <v>0.24</v>
          </cell>
          <cell r="L302">
            <v>0</v>
          </cell>
          <cell r="M302">
            <v>0</v>
          </cell>
          <cell r="N302">
            <v>38</v>
          </cell>
          <cell r="O302">
            <v>583</v>
          </cell>
          <cell r="Q302">
            <v>0</v>
          </cell>
          <cell r="R302">
            <v>1480.65</v>
          </cell>
          <cell r="S302">
            <v>0</v>
          </cell>
          <cell r="T302">
            <v>10544.43</v>
          </cell>
          <cell r="U302">
            <v>11</v>
          </cell>
        </row>
        <row r="303">
          <cell r="A303" t="str">
            <v>MCSO</v>
          </cell>
          <cell r="B303" t="str">
            <v>25-2900</v>
          </cell>
          <cell r="C303" t="str">
            <v>PATROL</v>
          </cell>
          <cell r="D303" t="str">
            <v>1000</v>
          </cell>
          <cell r="E303" t="str">
            <v>601615</v>
          </cell>
          <cell r="F303" t="str">
            <v>E218095</v>
          </cell>
          <cell r="G303" t="str">
            <v>1034</v>
          </cell>
          <cell r="H303">
            <v>20022</v>
          </cell>
          <cell r="I303">
            <v>0.24</v>
          </cell>
          <cell r="L303">
            <v>0</v>
          </cell>
          <cell r="M303">
            <v>0</v>
          </cell>
          <cell r="N303">
            <v>38</v>
          </cell>
          <cell r="O303">
            <v>583</v>
          </cell>
          <cell r="Q303">
            <v>954</v>
          </cell>
          <cell r="R303">
            <v>0</v>
          </cell>
          <cell r="S303">
            <v>132.5</v>
          </cell>
          <cell r="T303">
            <v>10459.44</v>
          </cell>
          <cell r="U303">
            <v>11</v>
          </cell>
        </row>
        <row r="304">
          <cell r="A304" t="str">
            <v>MCSO</v>
          </cell>
          <cell r="B304" t="str">
            <v>25-2900</v>
          </cell>
          <cell r="C304" t="str">
            <v>PATROL</v>
          </cell>
          <cell r="D304" t="str">
            <v>1000</v>
          </cell>
          <cell r="E304" t="str">
            <v>601615</v>
          </cell>
          <cell r="F304" t="str">
            <v>E218096</v>
          </cell>
          <cell r="G304" t="str">
            <v>1034</v>
          </cell>
          <cell r="H304">
            <v>29849</v>
          </cell>
          <cell r="I304">
            <v>0.24</v>
          </cell>
          <cell r="L304">
            <v>0</v>
          </cell>
          <cell r="M304">
            <v>0</v>
          </cell>
          <cell r="N304">
            <v>38</v>
          </cell>
          <cell r="O304">
            <v>583</v>
          </cell>
          <cell r="Q304">
            <v>0</v>
          </cell>
          <cell r="R304">
            <v>0</v>
          </cell>
          <cell r="S304">
            <v>25</v>
          </cell>
          <cell r="T304">
            <v>11625.04</v>
          </cell>
          <cell r="U304">
            <v>11</v>
          </cell>
        </row>
        <row r="305">
          <cell r="A305" t="str">
            <v>MCSO</v>
          </cell>
          <cell r="B305" t="str">
            <v>25-2900</v>
          </cell>
          <cell r="C305" t="str">
            <v>PATROL</v>
          </cell>
          <cell r="D305" t="str">
            <v>1000</v>
          </cell>
          <cell r="E305" t="str">
            <v>601615</v>
          </cell>
          <cell r="F305" t="str">
            <v>E218097</v>
          </cell>
          <cell r="G305" t="str">
            <v>1034</v>
          </cell>
          <cell r="H305">
            <v>21389</v>
          </cell>
          <cell r="I305">
            <v>0.24</v>
          </cell>
          <cell r="L305">
            <v>0</v>
          </cell>
          <cell r="M305">
            <v>0</v>
          </cell>
          <cell r="N305">
            <v>38</v>
          </cell>
          <cell r="O305">
            <v>583</v>
          </cell>
          <cell r="Q305">
            <v>0</v>
          </cell>
          <cell r="R305">
            <v>0</v>
          </cell>
          <cell r="S305">
            <v>0</v>
          </cell>
          <cell r="T305">
            <v>9046.14</v>
          </cell>
          <cell r="U305">
            <v>11</v>
          </cell>
        </row>
        <row r="306">
          <cell r="A306" t="str">
            <v>MCSO</v>
          </cell>
          <cell r="B306" t="str">
            <v>25-2900</v>
          </cell>
          <cell r="C306" t="str">
            <v>PATROL</v>
          </cell>
          <cell r="D306" t="str">
            <v>1000</v>
          </cell>
          <cell r="E306" t="str">
            <v>601615</v>
          </cell>
          <cell r="F306" t="str">
            <v>E218098</v>
          </cell>
          <cell r="G306" t="str">
            <v>1034</v>
          </cell>
          <cell r="H306">
            <v>30912</v>
          </cell>
          <cell r="I306">
            <v>0.24</v>
          </cell>
          <cell r="L306">
            <v>0</v>
          </cell>
          <cell r="M306">
            <v>0</v>
          </cell>
          <cell r="N306">
            <v>38</v>
          </cell>
          <cell r="O306">
            <v>583</v>
          </cell>
          <cell r="Q306">
            <v>848.11</v>
          </cell>
          <cell r="R306">
            <v>0</v>
          </cell>
          <cell r="S306">
            <v>0</v>
          </cell>
          <cell r="T306">
            <v>13911.11</v>
          </cell>
          <cell r="U306">
            <v>11</v>
          </cell>
        </row>
        <row r="307">
          <cell r="A307" t="str">
            <v>MCSO</v>
          </cell>
          <cell r="B307" t="str">
            <v>25-2900</v>
          </cell>
          <cell r="C307" t="str">
            <v>PATROL</v>
          </cell>
          <cell r="D307" t="str">
            <v>1000</v>
          </cell>
          <cell r="E307" t="str">
            <v>601615</v>
          </cell>
          <cell r="F307" t="str">
            <v>PATROLVEH</v>
          </cell>
          <cell r="G307" t="str">
            <v>9020</v>
          </cell>
          <cell r="H307">
            <v>0</v>
          </cell>
          <cell r="I307" t="str">
            <v>Actual</v>
          </cell>
          <cell r="J307">
            <v>0</v>
          </cell>
          <cell r="K307">
            <v>0</v>
          </cell>
          <cell r="L307">
            <v>8259.5499999999993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8298.56</v>
          </cell>
          <cell r="S307">
            <v>0</v>
          </cell>
          <cell r="T307">
            <v>16321.71</v>
          </cell>
          <cell r="U307">
            <v>12</v>
          </cell>
        </row>
        <row r="308">
          <cell r="A308" t="str">
            <v>MCSO</v>
          </cell>
          <cell r="B308" t="str">
            <v>25-2900</v>
          </cell>
          <cell r="C308" t="str">
            <v>PATROL</v>
          </cell>
          <cell r="D308" t="str">
            <v>1000</v>
          </cell>
          <cell r="E308" t="str">
            <v>601615</v>
          </cell>
          <cell r="F308" t="str">
            <v>E900663</v>
          </cell>
          <cell r="G308" t="str">
            <v>1195</v>
          </cell>
          <cell r="H308">
            <v>0</v>
          </cell>
          <cell r="I308" t="str">
            <v>Actual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12</v>
          </cell>
        </row>
        <row r="309">
          <cell r="A309" t="str">
            <v>MCSO</v>
          </cell>
          <cell r="B309" t="str">
            <v>25-2900</v>
          </cell>
          <cell r="C309" t="str">
            <v>PATROL</v>
          </cell>
          <cell r="D309" t="str">
            <v>1000</v>
          </cell>
          <cell r="E309" t="str">
            <v>601615</v>
          </cell>
          <cell r="F309" t="str">
            <v>E900664</v>
          </cell>
          <cell r="G309" t="str">
            <v>1195</v>
          </cell>
          <cell r="H309">
            <v>0</v>
          </cell>
          <cell r="I309" t="str">
            <v>Actual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12</v>
          </cell>
        </row>
        <row r="310">
          <cell r="A310" t="str">
            <v>MCSO</v>
          </cell>
          <cell r="B310" t="str">
            <v>25-2900</v>
          </cell>
          <cell r="C310" t="str">
            <v>PATROL</v>
          </cell>
          <cell r="D310" t="str">
            <v>1000</v>
          </cell>
          <cell r="E310" t="str">
            <v>601615</v>
          </cell>
          <cell r="F310" t="str">
            <v>E900671</v>
          </cell>
          <cell r="G310" t="str">
            <v>1195</v>
          </cell>
          <cell r="H310">
            <v>0</v>
          </cell>
          <cell r="I310" t="str">
            <v>Actual</v>
          </cell>
          <cell r="J310">
            <v>0</v>
          </cell>
          <cell r="K310">
            <v>0</v>
          </cell>
          <cell r="L310">
            <v>0</v>
          </cell>
          <cell r="M310">
            <v>14.55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259.55</v>
          </cell>
          <cell r="U310">
            <v>12</v>
          </cell>
        </row>
        <row r="311">
          <cell r="A311" t="str">
            <v>MCSO</v>
          </cell>
          <cell r="B311" t="str">
            <v>25-2900</v>
          </cell>
          <cell r="C311" t="str">
            <v>PATROL</v>
          </cell>
          <cell r="D311" t="str">
            <v>1000</v>
          </cell>
          <cell r="E311" t="str">
            <v>601615</v>
          </cell>
          <cell r="F311" t="str">
            <v>E900674</v>
          </cell>
          <cell r="G311" t="str">
            <v>1195</v>
          </cell>
          <cell r="H311">
            <v>0</v>
          </cell>
          <cell r="I311" t="str">
            <v>Actual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245</v>
          </cell>
          <cell r="U311">
            <v>12</v>
          </cell>
        </row>
        <row r="312">
          <cell r="A312" t="str">
            <v>MCSO</v>
          </cell>
          <cell r="B312" t="str">
            <v>25-2900</v>
          </cell>
          <cell r="C312" t="str">
            <v>PATROL</v>
          </cell>
          <cell r="D312" t="str">
            <v>1000</v>
          </cell>
          <cell r="E312" t="str">
            <v>601615</v>
          </cell>
          <cell r="F312" t="str">
            <v>E900805</v>
          </cell>
          <cell r="G312" t="str">
            <v>1195</v>
          </cell>
          <cell r="H312">
            <v>0</v>
          </cell>
          <cell r="I312" t="str">
            <v>Actual</v>
          </cell>
          <cell r="J312">
            <v>0</v>
          </cell>
          <cell r="K312">
            <v>0</v>
          </cell>
          <cell r="L312">
            <v>0</v>
          </cell>
          <cell r="M312">
            <v>15.49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260.49</v>
          </cell>
          <cell r="U312">
            <v>12</v>
          </cell>
        </row>
        <row r="313">
          <cell r="A313" t="str">
            <v>MCSO</v>
          </cell>
          <cell r="B313" t="str">
            <v>25-2900</v>
          </cell>
          <cell r="C313" t="str">
            <v>PATROL</v>
          </cell>
          <cell r="D313" t="str">
            <v>1000</v>
          </cell>
          <cell r="E313" t="str">
            <v>601615</v>
          </cell>
          <cell r="F313" t="str">
            <v>E900862</v>
          </cell>
          <cell r="G313" t="str">
            <v>1195</v>
          </cell>
          <cell r="H313">
            <v>0</v>
          </cell>
          <cell r="I313" t="str">
            <v>Actual</v>
          </cell>
          <cell r="J313">
            <v>0</v>
          </cell>
          <cell r="K313">
            <v>0</v>
          </cell>
          <cell r="L313">
            <v>122.35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367.35</v>
          </cell>
          <cell r="U313">
            <v>12</v>
          </cell>
        </row>
        <row r="314">
          <cell r="A314" t="str">
            <v>MCSO</v>
          </cell>
          <cell r="B314" t="str">
            <v>25-2900</v>
          </cell>
          <cell r="C314" t="str">
            <v>PATROL</v>
          </cell>
          <cell r="D314" t="str">
            <v>1000</v>
          </cell>
          <cell r="E314" t="str">
            <v>601615</v>
          </cell>
          <cell r="F314" t="str">
            <v>E900954</v>
          </cell>
          <cell r="G314" t="str">
            <v>1195</v>
          </cell>
          <cell r="H314">
            <v>0</v>
          </cell>
          <cell r="I314" t="str">
            <v>Actual</v>
          </cell>
          <cell r="J314">
            <v>0</v>
          </cell>
          <cell r="K314">
            <v>0</v>
          </cell>
          <cell r="L314">
            <v>284.89999999999998</v>
          </cell>
          <cell r="M314">
            <v>6.76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536.66</v>
          </cell>
          <cell r="U314">
            <v>12</v>
          </cell>
        </row>
        <row r="315">
          <cell r="A315" t="str">
            <v>MCSO</v>
          </cell>
          <cell r="B315" t="str">
            <v>25-2900</v>
          </cell>
          <cell r="C315" t="str">
            <v>PATROL</v>
          </cell>
          <cell r="D315" t="str">
            <v>1000</v>
          </cell>
          <cell r="E315" t="str">
            <v>601615</v>
          </cell>
          <cell r="F315" t="str">
            <v>MCYCTRLR</v>
          </cell>
          <cell r="G315" t="str">
            <v>3007</v>
          </cell>
          <cell r="H315">
            <v>0</v>
          </cell>
          <cell r="I315" t="str">
            <v>Actual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12</v>
          </cell>
        </row>
        <row r="316">
          <cell r="A316" t="str">
            <v>MCSO</v>
          </cell>
          <cell r="B316" t="str">
            <v>25-2900</v>
          </cell>
          <cell r="C316" t="str">
            <v>PATROL</v>
          </cell>
          <cell r="D316" t="str">
            <v>1000</v>
          </cell>
          <cell r="E316" t="str">
            <v>601615</v>
          </cell>
          <cell r="F316" t="str">
            <v>PSFLEET</v>
          </cell>
          <cell r="G316" t="str">
            <v>9020</v>
          </cell>
          <cell r="H316">
            <v>0</v>
          </cell>
          <cell r="I316" t="str">
            <v>Actual</v>
          </cell>
          <cell r="J316">
            <v>0</v>
          </cell>
          <cell r="K316">
            <v>0</v>
          </cell>
          <cell r="L316">
            <v>1009.67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1009.67</v>
          </cell>
          <cell r="U316">
            <v>12</v>
          </cell>
        </row>
        <row r="317">
          <cell r="A317" t="str">
            <v>MCSO</v>
          </cell>
          <cell r="B317" t="str">
            <v>25-2900</v>
          </cell>
          <cell r="C317" t="str">
            <v>PATROL</v>
          </cell>
          <cell r="D317" t="str">
            <v>1000</v>
          </cell>
          <cell r="E317" t="str">
            <v>601615</v>
          </cell>
          <cell r="F317" t="str">
            <v>E204958</v>
          </cell>
          <cell r="G317" t="str">
            <v>1212</v>
          </cell>
          <cell r="H317">
            <v>2651</v>
          </cell>
          <cell r="I317">
            <v>0.2</v>
          </cell>
          <cell r="J317">
            <v>1200</v>
          </cell>
          <cell r="K317">
            <v>0</v>
          </cell>
          <cell r="L317">
            <v>0</v>
          </cell>
          <cell r="M317">
            <v>0</v>
          </cell>
          <cell r="N317">
            <v>456</v>
          </cell>
          <cell r="O317">
            <v>285</v>
          </cell>
          <cell r="P317">
            <v>3420</v>
          </cell>
          <cell r="Q317">
            <v>0</v>
          </cell>
          <cell r="R317">
            <v>0</v>
          </cell>
          <cell r="S317">
            <v>0</v>
          </cell>
          <cell r="T317">
            <v>4702.8</v>
          </cell>
          <cell r="U317">
            <v>12</v>
          </cell>
        </row>
        <row r="318">
          <cell r="A318" t="str">
            <v>MCSO</v>
          </cell>
          <cell r="B318" t="str">
            <v>25-2900</v>
          </cell>
          <cell r="C318" t="str">
            <v>PATROL</v>
          </cell>
          <cell r="D318" t="str">
            <v>1000</v>
          </cell>
          <cell r="E318" t="str">
            <v>601615</v>
          </cell>
          <cell r="F318" t="str">
            <v>E209681</v>
          </cell>
          <cell r="G318" t="str">
            <v>1034</v>
          </cell>
          <cell r="H318">
            <v>9761</v>
          </cell>
          <cell r="I318">
            <v>0.24</v>
          </cell>
          <cell r="J318">
            <v>1440</v>
          </cell>
          <cell r="K318">
            <v>902.63999999999987</v>
          </cell>
          <cell r="L318">
            <v>0</v>
          </cell>
          <cell r="M318">
            <v>0</v>
          </cell>
          <cell r="N318">
            <v>456</v>
          </cell>
          <cell r="O318">
            <v>0</v>
          </cell>
          <cell r="P318">
            <v>0</v>
          </cell>
          <cell r="Q318">
            <v>604.12</v>
          </cell>
          <cell r="R318">
            <v>0</v>
          </cell>
          <cell r="S318">
            <v>0</v>
          </cell>
          <cell r="T318">
            <v>4582.4799999999996</v>
          </cell>
          <cell r="U318">
            <v>12</v>
          </cell>
        </row>
        <row r="319">
          <cell r="A319" t="str">
            <v>MCSO</v>
          </cell>
          <cell r="B319" t="str">
            <v>25-2900</v>
          </cell>
          <cell r="C319" t="str">
            <v>PATROL</v>
          </cell>
          <cell r="D319" t="str">
            <v>1000</v>
          </cell>
          <cell r="E319" t="str">
            <v>601615</v>
          </cell>
          <cell r="F319" t="str">
            <v>E206768</v>
          </cell>
          <cell r="G319" t="str">
            <v>1034</v>
          </cell>
          <cell r="H319">
            <v>16933</v>
          </cell>
          <cell r="I319">
            <v>0.24</v>
          </cell>
          <cell r="J319">
            <v>1440</v>
          </cell>
          <cell r="K319">
            <v>2623.92</v>
          </cell>
          <cell r="L319">
            <v>0</v>
          </cell>
          <cell r="M319">
            <v>0</v>
          </cell>
          <cell r="N319">
            <v>456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4314.1400000000003</v>
          </cell>
          <cell r="U319">
            <v>12</v>
          </cell>
        </row>
        <row r="320">
          <cell r="A320" t="str">
            <v>MCSO</v>
          </cell>
          <cell r="B320" t="str">
            <v>25-2900</v>
          </cell>
          <cell r="C320" t="str">
            <v>PATROL</v>
          </cell>
          <cell r="D320" t="str">
            <v>1000</v>
          </cell>
          <cell r="E320" t="str">
            <v>601615</v>
          </cell>
          <cell r="F320" t="str">
            <v>E213219</v>
          </cell>
          <cell r="G320" t="str">
            <v>1034</v>
          </cell>
          <cell r="H320">
            <v>27824</v>
          </cell>
          <cell r="I320">
            <v>0.24</v>
          </cell>
          <cell r="J320">
            <v>1440</v>
          </cell>
          <cell r="K320">
            <v>5237.7599999999993</v>
          </cell>
          <cell r="L320">
            <v>0</v>
          </cell>
          <cell r="M320">
            <v>0</v>
          </cell>
          <cell r="N320">
            <v>456</v>
          </cell>
          <cell r="O320">
            <v>583</v>
          </cell>
          <cell r="P320">
            <v>6996</v>
          </cell>
          <cell r="Q320">
            <v>0</v>
          </cell>
          <cell r="R320">
            <v>0</v>
          </cell>
          <cell r="S320">
            <v>0</v>
          </cell>
          <cell r="T320">
            <v>8399.66</v>
          </cell>
          <cell r="U320">
            <v>12</v>
          </cell>
        </row>
        <row r="321">
          <cell r="A321" t="str">
            <v>MCSO</v>
          </cell>
          <cell r="B321" t="str">
            <v>25-3000</v>
          </cell>
          <cell r="C321" t="str">
            <v>SIU</v>
          </cell>
          <cell r="D321" t="str">
            <v>1516</v>
          </cell>
          <cell r="E321" t="str">
            <v>SOSIU3.2</v>
          </cell>
          <cell r="F321" t="str">
            <v>ZAX907</v>
          </cell>
          <cell r="G321" t="str">
            <v>2999</v>
          </cell>
          <cell r="H321">
            <v>0</v>
          </cell>
          <cell r="I321" t="str">
            <v>Actual</v>
          </cell>
          <cell r="L321">
            <v>97.57</v>
          </cell>
          <cell r="M321">
            <v>0</v>
          </cell>
          <cell r="N321">
            <v>38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135.57</v>
          </cell>
          <cell r="U321">
            <v>1</v>
          </cell>
        </row>
        <row r="322">
          <cell r="A322" t="str">
            <v>MCSO</v>
          </cell>
          <cell r="B322" t="str">
            <v>25-3000</v>
          </cell>
          <cell r="C322" t="str">
            <v>SIU</v>
          </cell>
          <cell r="D322" t="str">
            <v>1516</v>
          </cell>
          <cell r="E322" t="str">
            <v>SOSIU3.2</v>
          </cell>
          <cell r="F322" t="str">
            <v>VXX748</v>
          </cell>
          <cell r="G322" t="str">
            <v>2999</v>
          </cell>
          <cell r="H322">
            <v>0</v>
          </cell>
          <cell r="I322" t="str">
            <v>Actual</v>
          </cell>
          <cell r="L322">
            <v>0</v>
          </cell>
          <cell r="M322">
            <v>0</v>
          </cell>
          <cell r="N322">
            <v>38</v>
          </cell>
          <cell r="O322">
            <v>0</v>
          </cell>
          <cell r="Q322">
            <v>0</v>
          </cell>
          <cell r="R322">
            <v>0</v>
          </cell>
          <cell r="S322">
            <v>106</v>
          </cell>
          <cell r="T322">
            <v>176</v>
          </cell>
          <cell r="U322">
            <v>3</v>
          </cell>
        </row>
        <row r="323">
          <cell r="A323" t="str">
            <v>MCSO</v>
          </cell>
          <cell r="B323" t="str">
            <v>25-3000</v>
          </cell>
          <cell r="C323" t="str">
            <v>SIU</v>
          </cell>
          <cell r="D323" t="str">
            <v>1516</v>
          </cell>
          <cell r="E323" t="str">
            <v>SOSIU3.2</v>
          </cell>
          <cell r="F323" t="str">
            <v>YPL516</v>
          </cell>
          <cell r="G323" t="str">
            <v>2999</v>
          </cell>
          <cell r="H323">
            <v>0</v>
          </cell>
          <cell r="I323" t="str">
            <v>Actual</v>
          </cell>
          <cell r="L323">
            <v>270.73</v>
          </cell>
          <cell r="M323">
            <v>0</v>
          </cell>
          <cell r="N323">
            <v>38</v>
          </cell>
          <cell r="O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416.73</v>
          </cell>
          <cell r="U323">
            <v>4</v>
          </cell>
        </row>
        <row r="324">
          <cell r="A324" t="str">
            <v>MCSO</v>
          </cell>
          <cell r="B324" t="str">
            <v>25-3000</v>
          </cell>
          <cell r="C324" t="str">
            <v>SIU</v>
          </cell>
          <cell r="D324" t="str">
            <v>1516</v>
          </cell>
          <cell r="E324" t="str">
            <v>SOSIU3.2</v>
          </cell>
          <cell r="F324" t="str">
            <v>YUA020</v>
          </cell>
          <cell r="G324" t="str">
            <v>2999</v>
          </cell>
          <cell r="H324">
            <v>0</v>
          </cell>
          <cell r="I324" t="str">
            <v>Actual</v>
          </cell>
          <cell r="L324">
            <v>91.38</v>
          </cell>
          <cell r="M324">
            <v>0</v>
          </cell>
          <cell r="N324">
            <v>38</v>
          </cell>
          <cell r="O324">
            <v>0</v>
          </cell>
          <cell r="Q324">
            <v>2241.16</v>
          </cell>
          <cell r="R324">
            <v>0</v>
          </cell>
          <cell r="S324">
            <v>0</v>
          </cell>
          <cell r="T324">
            <v>2478.54</v>
          </cell>
          <cell r="U324">
            <v>4</v>
          </cell>
        </row>
        <row r="325">
          <cell r="A325" t="str">
            <v>MCSO</v>
          </cell>
          <cell r="B325" t="str">
            <v>25-3000</v>
          </cell>
          <cell r="C325" t="str">
            <v>SIU</v>
          </cell>
          <cell r="D325" t="str">
            <v>1516</v>
          </cell>
          <cell r="E325" t="str">
            <v>SOSIU3.2</v>
          </cell>
          <cell r="F325" t="str">
            <v>WMA410</v>
          </cell>
          <cell r="G325" t="str">
            <v>2999</v>
          </cell>
          <cell r="H325">
            <v>0</v>
          </cell>
          <cell r="I325" t="str">
            <v>Actual</v>
          </cell>
          <cell r="L325">
            <v>2586.7800000000002</v>
          </cell>
          <cell r="M325">
            <v>0</v>
          </cell>
          <cell r="N325">
            <v>38</v>
          </cell>
          <cell r="O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2761.78</v>
          </cell>
          <cell r="U325">
            <v>5</v>
          </cell>
        </row>
        <row r="326">
          <cell r="A326" t="str">
            <v>MCSO</v>
          </cell>
          <cell r="B326" t="str">
            <v>25-3000</v>
          </cell>
          <cell r="C326" t="str">
            <v>SIU</v>
          </cell>
          <cell r="D326" t="str">
            <v>1516</v>
          </cell>
          <cell r="E326" t="str">
            <v>SOSIU3.2</v>
          </cell>
          <cell r="F326" t="str">
            <v>TKA704</v>
          </cell>
          <cell r="G326" t="str">
            <v>2999</v>
          </cell>
          <cell r="H326">
            <v>0</v>
          </cell>
          <cell r="I326" t="str">
            <v>Actual</v>
          </cell>
          <cell r="L326">
            <v>417.35</v>
          </cell>
          <cell r="M326">
            <v>0</v>
          </cell>
          <cell r="N326">
            <v>38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627.35</v>
          </cell>
          <cell r="U326">
            <v>6</v>
          </cell>
        </row>
        <row r="327">
          <cell r="A327" t="str">
            <v>MCSO</v>
          </cell>
          <cell r="B327" t="str">
            <v>25-3000</v>
          </cell>
          <cell r="C327" t="str">
            <v>SIU</v>
          </cell>
          <cell r="D327" t="str">
            <v>1516</v>
          </cell>
          <cell r="E327" t="str">
            <v>SOSIU3.2</v>
          </cell>
          <cell r="F327" t="str">
            <v>YNS440</v>
          </cell>
          <cell r="G327" t="str">
            <v>2999</v>
          </cell>
          <cell r="H327">
            <v>0</v>
          </cell>
          <cell r="I327" t="str">
            <v>Actual</v>
          </cell>
          <cell r="L327">
            <v>586.67999999999995</v>
          </cell>
          <cell r="M327">
            <v>0</v>
          </cell>
          <cell r="N327">
            <v>38</v>
          </cell>
          <cell r="O327">
            <v>0</v>
          </cell>
          <cell r="Q327">
            <v>73</v>
          </cell>
          <cell r="R327">
            <v>0</v>
          </cell>
          <cell r="S327">
            <v>0</v>
          </cell>
          <cell r="T327">
            <v>1015.68</v>
          </cell>
          <cell r="U327">
            <v>10</v>
          </cell>
        </row>
        <row r="328">
          <cell r="A328" t="str">
            <v>MCSO</v>
          </cell>
          <cell r="B328" t="str">
            <v>25-3000</v>
          </cell>
          <cell r="C328" t="str">
            <v>SIU</v>
          </cell>
          <cell r="D328" t="str">
            <v>1516</v>
          </cell>
          <cell r="E328" t="str">
            <v>SOSIU3.2</v>
          </cell>
          <cell r="F328" t="str">
            <v>UCMISC (fuel)</v>
          </cell>
          <cell r="G328" t="str">
            <v>9020</v>
          </cell>
          <cell r="H328">
            <v>0</v>
          </cell>
          <cell r="I328" t="str">
            <v>Actual</v>
          </cell>
          <cell r="J328">
            <v>0</v>
          </cell>
          <cell r="K328">
            <v>0</v>
          </cell>
          <cell r="L328">
            <v>1703.19</v>
          </cell>
          <cell r="M328">
            <v>13086.2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25</v>
          </cell>
          <cell r="T328">
            <v>14814.39</v>
          </cell>
          <cell r="U328">
            <v>12</v>
          </cell>
        </row>
        <row r="329">
          <cell r="A329" t="str">
            <v>MCSO</v>
          </cell>
          <cell r="B329" t="str">
            <v>25-3000</v>
          </cell>
          <cell r="C329" t="str">
            <v>SIU</v>
          </cell>
          <cell r="D329" t="str">
            <v>1516</v>
          </cell>
          <cell r="E329" t="str">
            <v>SOSIU3.2</v>
          </cell>
          <cell r="F329" t="str">
            <v>UYM145</v>
          </cell>
          <cell r="G329" t="str">
            <v>2999</v>
          </cell>
          <cell r="H329">
            <v>0</v>
          </cell>
          <cell r="I329" t="str">
            <v>Actual</v>
          </cell>
          <cell r="J329">
            <v>0</v>
          </cell>
          <cell r="K329">
            <v>0</v>
          </cell>
          <cell r="L329">
            <v>448.31</v>
          </cell>
          <cell r="M329">
            <v>0</v>
          </cell>
          <cell r="N329">
            <v>456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763.31</v>
          </cell>
          <cell r="U329">
            <v>12</v>
          </cell>
        </row>
        <row r="330">
          <cell r="A330" t="str">
            <v>MCSO</v>
          </cell>
          <cell r="B330" t="str">
            <v>25-3000</v>
          </cell>
          <cell r="C330" t="str">
            <v>SIU</v>
          </cell>
          <cell r="D330" t="str">
            <v>1516</v>
          </cell>
          <cell r="E330" t="str">
            <v>SOSIU3.2</v>
          </cell>
          <cell r="F330" t="str">
            <v>569AEH</v>
          </cell>
          <cell r="G330" t="str">
            <v>2999</v>
          </cell>
          <cell r="H330">
            <v>0</v>
          </cell>
          <cell r="I330" t="str">
            <v>Actual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456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426</v>
          </cell>
          <cell r="U330">
            <v>12</v>
          </cell>
        </row>
        <row r="331">
          <cell r="A331" t="str">
            <v>MCSO</v>
          </cell>
          <cell r="B331" t="str">
            <v>25-3000</v>
          </cell>
          <cell r="C331" t="str">
            <v>SIU</v>
          </cell>
          <cell r="D331" t="str">
            <v>1516</v>
          </cell>
          <cell r="E331" t="str">
            <v>SOSIU3.2</v>
          </cell>
          <cell r="F331" t="str">
            <v>SGV802</v>
          </cell>
          <cell r="G331" t="str">
            <v>2999</v>
          </cell>
          <cell r="H331">
            <v>0</v>
          </cell>
          <cell r="I331" t="str">
            <v>Actual</v>
          </cell>
          <cell r="J331">
            <v>0</v>
          </cell>
          <cell r="K331">
            <v>0</v>
          </cell>
          <cell r="L331">
            <v>609.04</v>
          </cell>
          <cell r="M331">
            <v>0</v>
          </cell>
          <cell r="N331">
            <v>456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25</v>
          </cell>
          <cell r="T331">
            <v>1060.04</v>
          </cell>
          <cell r="U331">
            <v>12</v>
          </cell>
        </row>
        <row r="332">
          <cell r="A332" t="str">
            <v>MCSO</v>
          </cell>
          <cell r="B332" t="str">
            <v>25-3000</v>
          </cell>
          <cell r="C332" t="str">
            <v>SIU</v>
          </cell>
          <cell r="D332" t="str">
            <v>1516</v>
          </cell>
          <cell r="E332" t="str">
            <v>SOSIU3.2</v>
          </cell>
          <cell r="F332" t="str">
            <v>UKL291</v>
          </cell>
          <cell r="G332" t="str">
            <v>2999</v>
          </cell>
          <cell r="H332">
            <v>0</v>
          </cell>
          <cell r="I332" t="str">
            <v>Actual</v>
          </cell>
          <cell r="J332">
            <v>0</v>
          </cell>
          <cell r="K332">
            <v>0</v>
          </cell>
          <cell r="L332">
            <v>40.54</v>
          </cell>
          <cell r="M332">
            <v>0</v>
          </cell>
          <cell r="N332">
            <v>456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466.54</v>
          </cell>
          <cell r="U332">
            <v>12</v>
          </cell>
        </row>
        <row r="333">
          <cell r="A333" t="str">
            <v>MCSO</v>
          </cell>
          <cell r="B333" t="str">
            <v>25-3000</v>
          </cell>
          <cell r="C333" t="str">
            <v>SIU</v>
          </cell>
          <cell r="D333" t="str">
            <v>1516</v>
          </cell>
          <cell r="E333" t="str">
            <v>SOSIU3.2</v>
          </cell>
          <cell r="F333" t="str">
            <v>VJM846</v>
          </cell>
          <cell r="G333" t="str">
            <v>2999</v>
          </cell>
          <cell r="H333">
            <v>0</v>
          </cell>
          <cell r="I333" t="str">
            <v>Actual</v>
          </cell>
          <cell r="J333">
            <v>0</v>
          </cell>
          <cell r="K333">
            <v>0</v>
          </cell>
          <cell r="L333">
            <v>532.4</v>
          </cell>
          <cell r="M333">
            <v>0</v>
          </cell>
          <cell r="N333">
            <v>456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958.4</v>
          </cell>
          <cell r="U333">
            <v>12</v>
          </cell>
        </row>
        <row r="334">
          <cell r="A334" t="str">
            <v>MCSO</v>
          </cell>
          <cell r="B334" t="str">
            <v>25-3000</v>
          </cell>
          <cell r="C334" t="str">
            <v>SIU</v>
          </cell>
          <cell r="D334" t="str">
            <v>1516</v>
          </cell>
          <cell r="E334" t="str">
            <v>SOSIU3.2</v>
          </cell>
          <cell r="F334" t="str">
            <v>VZN484</v>
          </cell>
          <cell r="G334" t="str">
            <v>2999</v>
          </cell>
          <cell r="H334">
            <v>0</v>
          </cell>
          <cell r="I334" t="str">
            <v>Actual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456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426</v>
          </cell>
          <cell r="U334">
            <v>12</v>
          </cell>
        </row>
        <row r="335">
          <cell r="A335" t="str">
            <v>MCSO</v>
          </cell>
          <cell r="B335" t="str">
            <v>25-3000</v>
          </cell>
          <cell r="C335" t="str">
            <v>SIU</v>
          </cell>
          <cell r="D335" t="str">
            <v>1516</v>
          </cell>
          <cell r="E335" t="str">
            <v>SOSIU3.2</v>
          </cell>
          <cell r="F335" t="str">
            <v>WMA401</v>
          </cell>
          <cell r="G335" t="str">
            <v>2999</v>
          </cell>
          <cell r="H335">
            <v>0</v>
          </cell>
          <cell r="I335" t="str">
            <v>Actual</v>
          </cell>
          <cell r="J335">
            <v>0</v>
          </cell>
          <cell r="K335">
            <v>0</v>
          </cell>
          <cell r="L335">
            <v>1367.5</v>
          </cell>
          <cell r="M335">
            <v>0</v>
          </cell>
          <cell r="N335">
            <v>456</v>
          </cell>
          <cell r="O335">
            <v>0</v>
          </cell>
          <cell r="P335">
            <v>0</v>
          </cell>
          <cell r="Q335">
            <v>836.36</v>
          </cell>
          <cell r="R335">
            <v>0</v>
          </cell>
          <cell r="S335">
            <v>0</v>
          </cell>
          <cell r="T335">
            <v>2629.86</v>
          </cell>
          <cell r="U335">
            <v>12</v>
          </cell>
        </row>
        <row r="336">
          <cell r="A336" t="str">
            <v>MCSO</v>
          </cell>
          <cell r="B336" t="str">
            <v>25-3000</v>
          </cell>
          <cell r="C336" t="str">
            <v>SIU</v>
          </cell>
          <cell r="D336" t="str">
            <v>1516</v>
          </cell>
          <cell r="E336" t="str">
            <v>SOSIU3.2</v>
          </cell>
          <cell r="F336" t="str">
            <v>WPW602</v>
          </cell>
          <cell r="G336" t="str">
            <v>2999</v>
          </cell>
          <cell r="H336">
            <v>0</v>
          </cell>
          <cell r="I336" t="str">
            <v>Actual</v>
          </cell>
          <cell r="J336">
            <v>0</v>
          </cell>
          <cell r="K336">
            <v>0</v>
          </cell>
          <cell r="L336">
            <v>230.76</v>
          </cell>
          <cell r="M336">
            <v>0</v>
          </cell>
          <cell r="N336">
            <v>456</v>
          </cell>
          <cell r="O336">
            <v>0</v>
          </cell>
          <cell r="P336">
            <v>0</v>
          </cell>
          <cell r="Q336">
            <v>2415.4899999999998</v>
          </cell>
          <cell r="R336">
            <v>0</v>
          </cell>
          <cell r="S336">
            <v>0</v>
          </cell>
          <cell r="T336">
            <v>3072.25</v>
          </cell>
          <cell r="U336">
            <v>12</v>
          </cell>
        </row>
        <row r="337">
          <cell r="A337" t="str">
            <v>MCSO</v>
          </cell>
          <cell r="B337" t="str">
            <v>25-3200</v>
          </cell>
          <cell r="C337" t="str">
            <v>DETECTIVES</v>
          </cell>
          <cell r="D337" t="str">
            <v>1000</v>
          </cell>
          <cell r="E337" t="str">
            <v>601640</v>
          </cell>
          <cell r="F337" t="str">
            <v>YVG650</v>
          </cell>
          <cell r="G337" t="str">
            <v>1024</v>
          </cell>
          <cell r="H337">
            <v>5798</v>
          </cell>
          <cell r="I337">
            <v>0.15</v>
          </cell>
          <cell r="L337">
            <v>0</v>
          </cell>
          <cell r="M337">
            <v>0</v>
          </cell>
          <cell r="N337">
            <v>38</v>
          </cell>
          <cell r="O337">
            <v>315</v>
          </cell>
          <cell r="Q337">
            <v>0</v>
          </cell>
          <cell r="R337">
            <v>0</v>
          </cell>
          <cell r="S337">
            <v>0</v>
          </cell>
          <cell r="T337">
            <v>1673.15</v>
          </cell>
          <cell r="U337">
            <v>4</v>
          </cell>
        </row>
        <row r="338">
          <cell r="A338" t="str">
            <v>MCSO</v>
          </cell>
          <cell r="B338" t="str">
            <v>25-3200</v>
          </cell>
          <cell r="C338" t="str">
            <v>DETECTIVES</v>
          </cell>
          <cell r="D338" t="str">
            <v>1000</v>
          </cell>
          <cell r="E338" t="str">
            <v>601640</v>
          </cell>
          <cell r="F338" t="str">
            <v>YVG654</v>
          </cell>
          <cell r="G338" t="str">
            <v>1024</v>
          </cell>
          <cell r="H338">
            <v>5429</v>
          </cell>
          <cell r="I338">
            <v>0.15</v>
          </cell>
          <cell r="L338">
            <v>0</v>
          </cell>
          <cell r="M338">
            <v>0</v>
          </cell>
          <cell r="N338">
            <v>38</v>
          </cell>
          <cell r="O338">
            <v>315</v>
          </cell>
          <cell r="Q338">
            <v>0</v>
          </cell>
          <cell r="R338">
            <v>0</v>
          </cell>
          <cell r="S338">
            <v>0</v>
          </cell>
          <cell r="T338">
            <v>1598.15</v>
          </cell>
          <cell r="U338">
            <v>4</v>
          </cell>
        </row>
        <row r="339">
          <cell r="A339" t="str">
            <v>MCSO</v>
          </cell>
          <cell r="B339" t="str">
            <v>25-3200</v>
          </cell>
          <cell r="C339" t="str">
            <v>DETECTIVES</v>
          </cell>
          <cell r="D339" t="str">
            <v>1000</v>
          </cell>
          <cell r="E339" t="str">
            <v>601640</v>
          </cell>
          <cell r="F339" t="str">
            <v>YVW437</v>
          </cell>
          <cell r="G339" t="str">
            <v>1024</v>
          </cell>
          <cell r="H339">
            <v>4297</v>
          </cell>
          <cell r="I339">
            <v>0.15</v>
          </cell>
          <cell r="L339">
            <v>0</v>
          </cell>
          <cell r="M339">
            <v>0</v>
          </cell>
          <cell r="N339">
            <v>38</v>
          </cell>
          <cell r="O339">
            <v>315</v>
          </cell>
          <cell r="Q339">
            <v>0</v>
          </cell>
          <cell r="R339">
            <v>0</v>
          </cell>
          <cell r="S339">
            <v>0</v>
          </cell>
          <cell r="T339">
            <v>1442.15</v>
          </cell>
          <cell r="U339">
            <v>4</v>
          </cell>
        </row>
        <row r="340">
          <cell r="A340" t="str">
            <v>MCSO</v>
          </cell>
          <cell r="B340" t="str">
            <v>25-3200</v>
          </cell>
          <cell r="C340" t="str">
            <v>DETECTIVES</v>
          </cell>
          <cell r="D340" t="str">
            <v>1000</v>
          </cell>
          <cell r="E340" t="str">
            <v>601640</v>
          </cell>
          <cell r="F340" t="str">
            <v>YWG955</v>
          </cell>
          <cell r="G340" t="str">
            <v>1024</v>
          </cell>
          <cell r="H340">
            <v>5446</v>
          </cell>
          <cell r="I340">
            <v>0.15</v>
          </cell>
          <cell r="L340">
            <v>0</v>
          </cell>
          <cell r="M340">
            <v>0</v>
          </cell>
          <cell r="N340">
            <v>38</v>
          </cell>
          <cell r="O340">
            <v>315</v>
          </cell>
          <cell r="Q340">
            <v>0</v>
          </cell>
          <cell r="R340">
            <v>0</v>
          </cell>
          <cell r="S340">
            <v>0</v>
          </cell>
          <cell r="T340">
            <v>1592.9</v>
          </cell>
          <cell r="U340">
            <v>4</v>
          </cell>
        </row>
        <row r="341">
          <cell r="A341" t="str">
            <v>MCSO</v>
          </cell>
          <cell r="B341" t="str">
            <v>25-3200</v>
          </cell>
          <cell r="C341" t="str">
            <v>DETECTIVES</v>
          </cell>
          <cell r="D341" t="str">
            <v>1000</v>
          </cell>
          <cell r="E341" t="str">
            <v>601640</v>
          </cell>
          <cell r="F341" t="str">
            <v>YWG963</v>
          </cell>
          <cell r="G341" t="str">
            <v>1024</v>
          </cell>
          <cell r="H341">
            <v>3678</v>
          </cell>
          <cell r="I341">
            <v>0.15</v>
          </cell>
          <cell r="L341">
            <v>0</v>
          </cell>
          <cell r="M341">
            <v>0</v>
          </cell>
          <cell r="N341">
            <v>38</v>
          </cell>
          <cell r="O341">
            <v>315</v>
          </cell>
          <cell r="Q341">
            <v>0</v>
          </cell>
          <cell r="R341">
            <v>0</v>
          </cell>
          <cell r="S341">
            <v>0</v>
          </cell>
          <cell r="T341">
            <v>1371.05</v>
          </cell>
          <cell r="U341">
            <v>4</v>
          </cell>
        </row>
        <row r="342">
          <cell r="A342" t="str">
            <v>MCSO</v>
          </cell>
          <cell r="B342" t="str">
            <v>25-3200</v>
          </cell>
          <cell r="C342" t="str">
            <v>DETECTIVES</v>
          </cell>
          <cell r="D342" t="str">
            <v>1000</v>
          </cell>
          <cell r="E342" t="str">
            <v>601640</v>
          </cell>
          <cell r="F342" t="str">
            <v>VXZ256</v>
          </cell>
          <cell r="G342" t="str">
            <v>2999</v>
          </cell>
          <cell r="H342">
            <v>9878</v>
          </cell>
          <cell r="I342">
            <v>0.15</v>
          </cell>
          <cell r="L342">
            <v>0</v>
          </cell>
          <cell r="M342">
            <v>0</v>
          </cell>
          <cell r="N342">
            <v>38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1761.7</v>
          </cell>
          <cell r="U342">
            <v>9</v>
          </cell>
        </row>
        <row r="343">
          <cell r="A343" t="str">
            <v>MCSO</v>
          </cell>
          <cell r="B343" t="str">
            <v>25-3200</v>
          </cell>
          <cell r="C343" t="str">
            <v>DETECTIVES</v>
          </cell>
          <cell r="D343" t="str">
            <v>1000</v>
          </cell>
          <cell r="E343" t="str">
            <v>601640</v>
          </cell>
          <cell r="F343" t="str">
            <v>VXZ809</v>
          </cell>
          <cell r="G343" t="str">
            <v>2999</v>
          </cell>
          <cell r="H343">
            <v>13457</v>
          </cell>
          <cell r="I343">
            <v>0.15</v>
          </cell>
          <cell r="L343">
            <v>0</v>
          </cell>
          <cell r="M343">
            <v>0</v>
          </cell>
          <cell r="N343">
            <v>38</v>
          </cell>
          <cell r="O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2298.5500000000002</v>
          </cell>
          <cell r="U343">
            <v>9</v>
          </cell>
        </row>
        <row r="344">
          <cell r="A344" t="str">
            <v>MCSO</v>
          </cell>
          <cell r="B344" t="str">
            <v>25-3200</v>
          </cell>
          <cell r="C344" t="str">
            <v>DETECTIVES</v>
          </cell>
          <cell r="D344" t="str">
            <v>1000</v>
          </cell>
          <cell r="E344" t="str">
            <v>601640</v>
          </cell>
          <cell r="F344" t="str">
            <v>VXZ813</v>
          </cell>
          <cell r="G344" t="str">
            <v>2999</v>
          </cell>
          <cell r="H344">
            <v>10179</v>
          </cell>
          <cell r="I344">
            <v>0.15</v>
          </cell>
          <cell r="L344">
            <v>0</v>
          </cell>
          <cell r="M344">
            <v>0</v>
          </cell>
          <cell r="N344">
            <v>38</v>
          </cell>
          <cell r="O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1839.1</v>
          </cell>
          <cell r="U344">
            <v>9</v>
          </cell>
        </row>
        <row r="345">
          <cell r="A345" t="str">
            <v>MCSO</v>
          </cell>
          <cell r="B345" t="str">
            <v>25-3200</v>
          </cell>
          <cell r="C345" t="str">
            <v>DETECTIVES</v>
          </cell>
          <cell r="D345" t="str">
            <v>1000</v>
          </cell>
          <cell r="E345" t="str">
            <v>601640</v>
          </cell>
          <cell r="F345" t="str">
            <v>VZN489</v>
          </cell>
          <cell r="G345" t="str">
            <v>2999</v>
          </cell>
          <cell r="H345">
            <v>11462</v>
          </cell>
          <cell r="I345">
            <v>0.15</v>
          </cell>
          <cell r="L345">
            <v>0</v>
          </cell>
          <cell r="M345">
            <v>0</v>
          </cell>
          <cell r="N345">
            <v>38</v>
          </cell>
          <cell r="O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2059.3000000000002</v>
          </cell>
          <cell r="U345">
            <v>9</v>
          </cell>
        </row>
        <row r="346">
          <cell r="A346" t="str">
            <v>MCSO</v>
          </cell>
          <cell r="B346" t="str">
            <v>25-3200</v>
          </cell>
          <cell r="C346" t="str">
            <v>DETECTIVES</v>
          </cell>
          <cell r="D346" t="str">
            <v>1000</v>
          </cell>
          <cell r="E346" t="str">
            <v>601640</v>
          </cell>
          <cell r="F346" t="str">
            <v>E192614</v>
          </cell>
          <cell r="G346" t="str">
            <v>1222</v>
          </cell>
          <cell r="H346">
            <v>188</v>
          </cell>
          <cell r="I346">
            <v>0.27</v>
          </cell>
          <cell r="J346">
            <v>1620</v>
          </cell>
          <cell r="K346">
            <v>0</v>
          </cell>
          <cell r="L346">
            <v>0</v>
          </cell>
          <cell r="M346">
            <v>0</v>
          </cell>
          <cell r="N346">
            <v>456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1776</v>
          </cell>
          <cell r="U346">
            <v>12</v>
          </cell>
        </row>
        <row r="347">
          <cell r="A347" t="str">
            <v>MCSO</v>
          </cell>
          <cell r="B347" t="str">
            <v>25-3200</v>
          </cell>
          <cell r="C347" t="str">
            <v>DETECTIVES</v>
          </cell>
          <cell r="D347" t="str">
            <v>1000</v>
          </cell>
          <cell r="E347" t="str">
            <v>601640</v>
          </cell>
          <cell r="F347" t="str">
            <v>E170751</v>
          </cell>
          <cell r="G347" t="str">
            <v>1247</v>
          </cell>
          <cell r="H347">
            <v>1550</v>
          </cell>
          <cell r="I347">
            <v>0.24</v>
          </cell>
          <cell r="J347">
            <v>1440</v>
          </cell>
          <cell r="K347">
            <v>0</v>
          </cell>
          <cell r="L347">
            <v>0</v>
          </cell>
          <cell r="M347">
            <v>0</v>
          </cell>
          <cell r="N347">
            <v>456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1628.64</v>
          </cell>
          <cell r="U347">
            <v>12</v>
          </cell>
        </row>
        <row r="348">
          <cell r="A348" t="str">
            <v>MCSO</v>
          </cell>
          <cell r="B348" t="str">
            <v>25-3200</v>
          </cell>
          <cell r="C348" t="str">
            <v>DETECTIVES</v>
          </cell>
          <cell r="D348" t="str">
            <v>1000</v>
          </cell>
          <cell r="E348" t="str">
            <v>601640</v>
          </cell>
          <cell r="F348" t="str">
            <v>WXC001</v>
          </cell>
          <cell r="G348" t="str">
            <v>1024</v>
          </cell>
          <cell r="H348">
            <v>8641</v>
          </cell>
          <cell r="I348">
            <v>0.15</v>
          </cell>
          <cell r="J348">
            <v>900</v>
          </cell>
          <cell r="K348">
            <v>396.14999999999986</v>
          </cell>
          <cell r="L348">
            <v>0</v>
          </cell>
          <cell r="M348">
            <v>0</v>
          </cell>
          <cell r="N348">
            <v>456</v>
          </cell>
          <cell r="O348">
            <v>141</v>
          </cell>
          <cell r="P348">
            <v>1692</v>
          </cell>
          <cell r="Q348">
            <v>0</v>
          </cell>
          <cell r="R348">
            <v>0</v>
          </cell>
          <cell r="S348">
            <v>25</v>
          </cell>
          <cell r="T348">
            <v>3484.75</v>
          </cell>
          <cell r="U348">
            <v>12</v>
          </cell>
        </row>
        <row r="349">
          <cell r="A349" t="str">
            <v>MCSO</v>
          </cell>
          <cell r="B349" t="str">
            <v>25-3200</v>
          </cell>
          <cell r="C349" t="str">
            <v>DETECTIVES</v>
          </cell>
          <cell r="D349" t="str">
            <v>1000</v>
          </cell>
          <cell r="E349" t="str">
            <v>601640</v>
          </cell>
          <cell r="F349" t="str">
            <v>WUA123</v>
          </cell>
          <cell r="G349" t="str">
            <v>2999</v>
          </cell>
          <cell r="H349">
            <v>12477</v>
          </cell>
          <cell r="I349">
            <v>0.15</v>
          </cell>
          <cell r="J349">
            <v>900</v>
          </cell>
          <cell r="K349">
            <v>971.55</v>
          </cell>
          <cell r="L349">
            <v>0</v>
          </cell>
          <cell r="M349">
            <v>0</v>
          </cell>
          <cell r="N349">
            <v>456</v>
          </cell>
          <cell r="O349">
            <v>0</v>
          </cell>
          <cell r="P349">
            <v>0</v>
          </cell>
          <cell r="Q349">
            <v>0</v>
          </cell>
          <cell r="R349">
            <v>106</v>
          </cell>
          <cell r="S349">
            <v>0</v>
          </cell>
          <cell r="T349">
            <v>1516.2</v>
          </cell>
          <cell r="U349">
            <v>12</v>
          </cell>
        </row>
        <row r="350">
          <cell r="A350" t="str">
            <v>MCSO</v>
          </cell>
          <cell r="B350" t="str">
            <v>25-3300</v>
          </cell>
          <cell r="C350" t="str">
            <v>RIVER PATROL</v>
          </cell>
          <cell r="D350" t="str">
            <v>1000</v>
          </cell>
          <cell r="E350" t="str">
            <v>601633</v>
          </cell>
          <cell r="F350" t="str">
            <v>E200951</v>
          </cell>
          <cell r="G350" t="str">
            <v>1034</v>
          </cell>
          <cell r="H350">
            <v>4169</v>
          </cell>
          <cell r="I350">
            <v>0.24</v>
          </cell>
          <cell r="L350">
            <v>0</v>
          </cell>
          <cell r="M350">
            <v>0</v>
          </cell>
          <cell r="N350">
            <v>38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1261.6199999999999</v>
          </cell>
          <cell r="U350">
            <v>8</v>
          </cell>
        </row>
        <row r="351">
          <cell r="A351" t="str">
            <v>MCSO</v>
          </cell>
          <cell r="B351" t="str">
            <v>25-3300</v>
          </cell>
          <cell r="C351" t="str">
            <v>RIVER PATROL</v>
          </cell>
          <cell r="D351" t="str">
            <v>1000</v>
          </cell>
          <cell r="E351" t="str">
            <v>601633</v>
          </cell>
          <cell r="F351" t="str">
            <v>E196366</v>
          </cell>
          <cell r="G351" t="str">
            <v>3007</v>
          </cell>
          <cell r="H351">
            <v>0</v>
          </cell>
          <cell r="I351" t="str">
            <v>Actual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12</v>
          </cell>
        </row>
        <row r="352">
          <cell r="A352" t="str">
            <v>MCSO</v>
          </cell>
          <cell r="B352" t="str">
            <v>25-3300</v>
          </cell>
          <cell r="C352" t="str">
            <v>RIVER PATROL</v>
          </cell>
          <cell r="D352" t="str">
            <v>1000</v>
          </cell>
          <cell r="E352" t="str">
            <v>601633</v>
          </cell>
          <cell r="F352" t="str">
            <v>E196368</v>
          </cell>
          <cell r="G352" t="str">
            <v>3007</v>
          </cell>
          <cell r="H352">
            <v>0</v>
          </cell>
          <cell r="I352" t="str">
            <v>Actual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12</v>
          </cell>
        </row>
        <row r="353">
          <cell r="A353" t="str">
            <v>MCSO</v>
          </cell>
          <cell r="B353" t="str">
            <v>25-3300</v>
          </cell>
          <cell r="C353" t="str">
            <v>RIVER PATROL</v>
          </cell>
          <cell r="D353" t="str">
            <v>1000</v>
          </cell>
          <cell r="E353" t="str">
            <v>601633</v>
          </cell>
          <cell r="F353" t="str">
            <v>E196395</v>
          </cell>
          <cell r="G353" t="str">
            <v>3007</v>
          </cell>
          <cell r="H353">
            <v>0</v>
          </cell>
          <cell r="I353" t="str">
            <v>Actual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12</v>
          </cell>
        </row>
        <row r="354">
          <cell r="A354" t="str">
            <v>MCSO</v>
          </cell>
          <cell r="B354" t="str">
            <v>25-3300</v>
          </cell>
          <cell r="C354" t="str">
            <v>RIVER PATROL</v>
          </cell>
          <cell r="D354" t="str">
            <v>1000</v>
          </cell>
          <cell r="E354" t="str">
            <v>601633</v>
          </cell>
          <cell r="F354" t="str">
            <v>E204960</v>
          </cell>
          <cell r="G354" t="str">
            <v>1212</v>
          </cell>
          <cell r="H354">
            <v>10609</v>
          </cell>
          <cell r="I354">
            <v>0.2</v>
          </cell>
          <cell r="J354">
            <v>1200</v>
          </cell>
          <cell r="K354">
            <v>921.80000000000018</v>
          </cell>
          <cell r="L354">
            <v>0</v>
          </cell>
          <cell r="M354">
            <v>0</v>
          </cell>
          <cell r="N354">
            <v>456</v>
          </cell>
          <cell r="O354">
            <v>282</v>
          </cell>
          <cell r="P354">
            <v>3384</v>
          </cell>
          <cell r="Q354">
            <v>0</v>
          </cell>
          <cell r="R354">
            <v>0</v>
          </cell>
          <cell r="S354">
            <v>0</v>
          </cell>
          <cell r="T354">
            <v>6037.8</v>
          </cell>
          <cell r="U354">
            <v>12</v>
          </cell>
        </row>
        <row r="355">
          <cell r="A355" t="str">
            <v>MCSO</v>
          </cell>
          <cell r="B355" t="str">
            <v>25-3300</v>
          </cell>
          <cell r="C355" t="str">
            <v>RIVER PATROL</v>
          </cell>
          <cell r="D355" t="str">
            <v>1000</v>
          </cell>
          <cell r="E355" t="str">
            <v>601633</v>
          </cell>
          <cell r="F355" t="str">
            <v>E195887</v>
          </cell>
          <cell r="G355" t="str">
            <v>1208</v>
          </cell>
          <cell r="H355">
            <v>9451</v>
          </cell>
          <cell r="I355">
            <v>0.35</v>
          </cell>
          <cell r="J355">
            <v>2100</v>
          </cell>
          <cell r="K355">
            <v>1207.8499999999999</v>
          </cell>
          <cell r="L355">
            <v>0</v>
          </cell>
          <cell r="M355">
            <v>0</v>
          </cell>
          <cell r="N355">
            <v>456</v>
          </cell>
          <cell r="O355">
            <v>168</v>
          </cell>
          <cell r="P355">
            <v>2016</v>
          </cell>
          <cell r="Q355">
            <v>1391.92</v>
          </cell>
          <cell r="R355">
            <v>0</v>
          </cell>
          <cell r="S355">
            <v>0</v>
          </cell>
          <cell r="T355">
            <v>7141.77</v>
          </cell>
          <cell r="U355">
            <v>12</v>
          </cell>
        </row>
        <row r="356">
          <cell r="A356" t="str">
            <v>MCSO</v>
          </cell>
          <cell r="B356" t="str">
            <v>25-3300</v>
          </cell>
          <cell r="C356" t="str">
            <v>RIVER PATROL</v>
          </cell>
          <cell r="D356" t="str">
            <v>1000</v>
          </cell>
          <cell r="E356" t="str">
            <v>601633</v>
          </cell>
          <cell r="F356" t="str">
            <v>E209683</v>
          </cell>
          <cell r="G356" t="str">
            <v>1034</v>
          </cell>
          <cell r="H356">
            <v>13542</v>
          </cell>
          <cell r="I356">
            <v>0.24</v>
          </cell>
          <cell r="J356">
            <v>1440</v>
          </cell>
          <cell r="K356">
            <v>1810.08</v>
          </cell>
          <cell r="L356">
            <v>0</v>
          </cell>
          <cell r="M356">
            <v>0</v>
          </cell>
          <cell r="N356">
            <v>456</v>
          </cell>
          <cell r="O356">
            <v>583</v>
          </cell>
          <cell r="P356">
            <v>6996</v>
          </cell>
          <cell r="Q356">
            <v>0</v>
          </cell>
          <cell r="R356">
            <v>0</v>
          </cell>
          <cell r="S356">
            <v>0</v>
          </cell>
          <cell r="T356">
            <v>9270.0400000000009</v>
          </cell>
          <cell r="U356">
            <v>12</v>
          </cell>
        </row>
        <row r="357">
          <cell r="A357" t="str">
            <v>MCSO</v>
          </cell>
          <cell r="B357" t="str">
            <v>25-3300</v>
          </cell>
          <cell r="C357" t="str">
            <v>RIVER PATROL</v>
          </cell>
          <cell r="D357" t="str">
            <v>1000</v>
          </cell>
          <cell r="E357" t="str">
            <v>601633</v>
          </cell>
          <cell r="F357" t="str">
            <v>XVD703</v>
          </cell>
          <cell r="G357" t="str">
            <v>1034</v>
          </cell>
          <cell r="H357">
            <v>14004</v>
          </cell>
          <cell r="I357">
            <v>0.24</v>
          </cell>
          <cell r="J357">
            <v>1440</v>
          </cell>
          <cell r="K357">
            <v>1920.96</v>
          </cell>
          <cell r="L357">
            <v>0</v>
          </cell>
          <cell r="M357">
            <v>0</v>
          </cell>
          <cell r="N357">
            <v>456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3667.24</v>
          </cell>
          <cell r="U357">
            <v>12</v>
          </cell>
        </row>
        <row r="358">
          <cell r="A358" t="str">
            <v>MCSO</v>
          </cell>
          <cell r="B358" t="str">
            <v>25-3400</v>
          </cell>
          <cell r="C358" t="str">
            <v>DIVE TEAM</v>
          </cell>
          <cell r="D358" t="str">
            <v>1000</v>
          </cell>
          <cell r="E358" t="str">
            <v>601631</v>
          </cell>
          <cell r="F358" t="str">
            <v>E211361</v>
          </cell>
          <cell r="G358" t="str">
            <v>1340</v>
          </cell>
          <cell r="H358">
            <v>0</v>
          </cell>
          <cell r="I358" t="str">
            <v>Actual</v>
          </cell>
          <cell r="J358">
            <v>0</v>
          </cell>
          <cell r="K358">
            <v>0</v>
          </cell>
          <cell r="L358">
            <v>292.14999999999998</v>
          </cell>
          <cell r="M358">
            <v>177.56</v>
          </cell>
          <cell r="N358">
            <v>456</v>
          </cell>
          <cell r="O358">
            <v>0</v>
          </cell>
          <cell r="P358">
            <v>0</v>
          </cell>
          <cell r="Q358">
            <v>0</v>
          </cell>
          <cell r="R358">
            <v>965.71</v>
          </cell>
          <cell r="S358">
            <v>0</v>
          </cell>
          <cell r="T358">
            <v>1861.42</v>
          </cell>
          <cell r="U358">
            <v>12</v>
          </cell>
        </row>
        <row r="359">
          <cell r="A359" t="str">
            <v>MCSO</v>
          </cell>
          <cell r="B359" t="str">
            <v>25-3600</v>
          </cell>
          <cell r="C359" t="str">
            <v>TRANSPORT</v>
          </cell>
          <cell r="D359" t="str">
            <v>1000</v>
          </cell>
          <cell r="E359" t="str">
            <v>601486</v>
          </cell>
          <cell r="F359" t="str">
            <v>E185865</v>
          </cell>
          <cell r="G359" t="str">
            <v>1247</v>
          </cell>
          <cell r="H359">
            <v>0</v>
          </cell>
          <cell r="I359">
            <v>0.24</v>
          </cell>
          <cell r="L359">
            <v>0</v>
          </cell>
          <cell r="M359">
            <v>0</v>
          </cell>
          <cell r="N359">
            <v>38</v>
          </cell>
          <cell r="O359">
            <v>0</v>
          </cell>
          <cell r="Q359">
            <v>0</v>
          </cell>
          <cell r="R359">
            <v>79.5</v>
          </cell>
          <cell r="S359">
            <v>0</v>
          </cell>
          <cell r="T359">
            <v>79.5</v>
          </cell>
          <cell r="U359">
            <v>1</v>
          </cell>
        </row>
        <row r="360">
          <cell r="A360" t="str">
            <v>MCSO</v>
          </cell>
          <cell r="B360" t="str">
            <v>25-3600</v>
          </cell>
          <cell r="C360" t="str">
            <v>TRANSPORT</v>
          </cell>
          <cell r="D360" t="str">
            <v>1000</v>
          </cell>
          <cell r="E360" t="str">
            <v>601486</v>
          </cell>
          <cell r="F360" t="str">
            <v>E200970</v>
          </cell>
          <cell r="G360" t="str">
            <v>1248</v>
          </cell>
          <cell r="H360">
            <v>5360</v>
          </cell>
          <cell r="I360">
            <v>0.24</v>
          </cell>
          <cell r="L360">
            <v>0</v>
          </cell>
          <cell r="M360">
            <v>0</v>
          </cell>
          <cell r="N360">
            <v>38</v>
          </cell>
          <cell r="O360">
            <v>0</v>
          </cell>
          <cell r="Q360">
            <v>0</v>
          </cell>
          <cell r="R360">
            <v>691.59</v>
          </cell>
          <cell r="S360">
            <v>0</v>
          </cell>
          <cell r="T360">
            <v>2047.99</v>
          </cell>
          <cell r="U360">
            <v>4</v>
          </cell>
        </row>
        <row r="361">
          <cell r="A361" t="str">
            <v>MCSO</v>
          </cell>
          <cell r="B361" t="str">
            <v>25-3600</v>
          </cell>
          <cell r="C361" t="str">
            <v>TRANSPORT</v>
          </cell>
          <cell r="D361" t="str">
            <v>1000</v>
          </cell>
          <cell r="E361" t="str">
            <v>601486</v>
          </cell>
          <cell r="F361" t="str">
            <v>E200971</v>
          </cell>
          <cell r="G361" t="str">
            <v>1248</v>
          </cell>
          <cell r="H361">
            <v>7878</v>
          </cell>
          <cell r="I361">
            <v>0.24</v>
          </cell>
          <cell r="L361">
            <v>0</v>
          </cell>
          <cell r="M361">
            <v>0</v>
          </cell>
          <cell r="N361">
            <v>38</v>
          </cell>
          <cell r="O361">
            <v>0</v>
          </cell>
          <cell r="Q361">
            <v>0</v>
          </cell>
          <cell r="R361">
            <v>980.5</v>
          </cell>
          <cell r="S361">
            <v>0</v>
          </cell>
          <cell r="T361">
            <v>3011.22</v>
          </cell>
          <cell r="U361">
            <v>6</v>
          </cell>
        </row>
        <row r="362">
          <cell r="A362" t="str">
            <v>MCSO</v>
          </cell>
          <cell r="B362" t="str">
            <v>25-3600</v>
          </cell>
          <cell r="C362" t="str">
            <v>TRANSPORT</v>
          </cell>
          <cell r="D362" t="str">
            <v>1000</v>
          </cell>
          <cell r="E362" t="str">
            <v>601486</v>
          </cell>
          <cell r="F362" t="str">
            <v>E169463</v>
          </cell>
          <cell r="G362" t="str">
            <v>1247</v>
          </cell>
          <cell r="H362">
            <v>2350</v>
          </cell>
          <cell r="I362">
            <v>0.24</v>
          </cell>
          <cell r="J362">
            <v>1440</v>
          </cell>
          <cell r="K362">
            <v>0</v>
          </cell>
          <cell r="L362">
            <v>0</v>
          </cell>
          <cell r="M362">
            <v>0</v>
          </cell>
          <cell r="N362">
            <v>456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1626</v>
          </cell>
          <cell r="U362">
            <v>12</v>
          </cell>
        </row>
        <row r="363">
          <cell r="A363" t="str">
            <v>MCSO</v>
          </cell>
          <cell r="B363" t="str">
            <v>25-3600</v>
          </cell>
          <cell r="C363" t="str">
            <v>TRANSPORT</v>
          </cell>
          <cell r="D363" t="str">
            <v>1000</v>
          </cell>
          <cell r="E363" t="str">
            <v>601486</v>
          </cell>
          <cell r="F363" t="str">
            <v>E162000</v>
          </cell>
          <cell r="G363" t="str">
            <v>1301</v>
          </cell>
          <cell r="H363">
            <v>0</v>
          </cell>
          <cell r="I363" t="str">
            <v>Actual</v>
          </cell>
          <cell r="J363">
            <v>0</v>
          </cell>
          <cell r="K363">
            <v>0</v>
          </cell>
          <cell r="L363">
            <v>3446.43</v>
          </cell>
          <cell r="M363">
            <v>354.09</v>
          </cell>
          <cell r="N363">
            <v>456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4226.5200000000004</v>
          </cell>
          <cell r="U363">
            <v>12</v>
          </cell>
        </row>
        <row r="364">
          <cell r="A364" t="str">
            <v>MCSO</v>
          </cell>
          <cell r="B364" t="str">
            <v>25-3600</v>
          </cell>
          <cell r="C364" t="str">
            <v>TRANSPORT</v>
          </cell>
          <cell r="D364" t="str">
            <v>1000</v>
          </cell>
          <cell r="E364" t="str">
            <v>601486</v>
          </cell>
          <cell r="F364" t="str">
            <v>E178055</v>
          </cell>
          <cell r="G364" t="str">
            <v>1301</v>
          </cell>
          <cell r="H364">
            <v>0</v>
          </cell>
          <cell r="I364" t="str">
            <v>Actual</v>
          </cell>
          <cell r="J364">
            <v>0</v>
          </cell>
          <cell r="K364">
            <v>0</v>
          </cell>
          <cell r="L364">
            <v>-169.89</v>
          </cell>
          <cell r="M364">
            <v>653.16999999999996</v>
          </cell>
          <cell r="N364">
            <v>456</v>
          </cell>
          <cell r="O364">
            <v>417</v>
          </cell>
          <cell r="P364">
            <v>5004</v>
          </cell>
          <cell r="Q364">
            <v>675.75</v>
          </cell>
          <cell r="R364">
            <v>0</v>
          </cell>
          <cell r="S364">
            <v>0</v>
          </cell>
          <cell r="T364">
            <v>6589.03</v>
          </cell>
          <cell r="U364">
            <v>12</v>
          </cell>
        </row>
        <row r="365">
          <cell r="A365" t="str">
            <v>MCSO</v>
          </cell>
          <cell r="B365" t="str">
            <v>25-3600</v>
          </cell>
          <cell r="C365" t="str">
            <v>TRANSPORT</v>
          </cell>
          <cell r="D365" t="str">
            <v>1000</v>
          </cell>
          <cell r="E365" t="str">
            <v>601486</v>
          </cell>
          <cell r="F365" t="str">
            <v>E183322</v>
          </cell>
          <cell r="G365" t="str">
            <v>1301</v>
          </cell>
          <cell r="H365">
            <v>0</v>
          </cell>
          <cell r="I365" t="str">
            <v>Actual</v>
          </cell>
          <cell r="J365">
            <v>0</v>
          </cell>
          <cell r="K365">
            <v>0</v>
          </cell>
          <cell r="L365">
            <v>11004.39</v>
          </cell>
          <cell r="M365">
            <v>1242.21</v>
          </cell>
          <cell r="N365">
            <v>456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12672.6</v>
          </cell>
          <cell r="U365">
            <v>12</v>
          </cell>
        </row>
        <row r="366">
          <cell r="A366" t="str">
            <v>MCSO</v>
          </cell>
          <cell r="B366" t="str">
            <v>25-3600</v>
          </cell>
          <cell r="C366" t="str">
            <v>TRANSPORT</v>
          </cell>
          <cell r="D366" t="str">
            <v>1000</v>
          </cell>
          <cell r="E366" t="str">
            <v>601486</v>
          </cell>
          <cell r="F366" t="str">
            <v>E192850</v>
          </cell>
          <cell r="G366" t="str">
            <v>1301</v>
          </cell>
          <cell r="H366">
            <v>0</v>
          </cell>
          <cell r="I366" t="str">
            <v>Actual</v>
          </cell>
          <cell r="J366">
            <v>0</v>
          </cell>
          <cell r="K366">
            <v>0</v>
          </cell>
          <cell r="L366">
            <v>4506.0200000000004</v>
          </cell>
          <cell r="M366">
            <v>827.82</v>
          </cell>
          <cell r="N366">
            <v>456</v>
          </cell>
          <cell r="O366">
            <v>417</v>
          </cell>
          <cell r="P366">
            <v>5004</v>
          </cell>
          <cell r="Q366">
            <v>0</v>
          </cell>
          <cell r="R366">
            <v>0</v>
          </cell>
          <cell r="S366">
            <v>0</v>
          </cell>
          <cell r="T366">
            <v>10763.84</v>
          </cell>
          <cell r="U366">
            <v>12</v>
          </cell>
        </row>
        <row r="367">
          <cell r="A367" t="str">
            <v>MCSO</v>
          </cell>
          <cell r="B367" t="str">
            <v>25-3600</v>
          </cell>
          <cell r="C367" t="str">
            <v>TRANSPORT</v>
          </cell>
          <cell r="D367" t="str">
            <v>1000</v>
          </cell>
          <cell r="E367" t="str">
            <v>601486</v>
          </cell>
          <cell r="F367" t="str">
            <v>E201006</v>
          </cell>
          <cell r="G367" t="str">
            <v>1302</v>
          </cell>
          <cell r="H367">
            <v>0</v>
          </cell>
          <cell r="I367" t="str">
            <v>Actual</v>
          </cell>
          <cell r="J367">
            <v>0</v>
          </cell>
          <cell r="K367">
            <v>0</v>
          </cell>
          <cell r="L367">
            <v>17072.419999999998</v>
          </cell>
          <cell r="M367">
            <v>2161.13</v>
          </cell>
          <cell r="N367">
            <v>456</v>
          </cell>
          <cell r="O367">
            <v>528</v>
          </cell>
          <cell r="P367">
            <v>6336</v>
          </cell>
          <cell r="Q367">
            <v>0</v>
          </cell>
          <cell r="R367">
            <v>0</v>
          </cell>
          <cell r="S367">
            <v>0</v>
          </cell>
          <cell r="T367">
            <v>25995.55</v>
          </cell>
          <cell r="U367">
            <v>12</v>
          </cell>
        </row>
        <row r="368">
          <cell r="A368" t="str">
            <v>MCSO</v>
          </cell>
          <cell r="B368" t="str">
            <v>25-3600</v>
          </cell>
          <cell r="C368" t="str">
            <v>TRANSPORT</v>
          </cell>
          <cell r="D368" t="str">
            <v>1000</v>
          </cell>
          <cell r="E368" t="str">
            <v>601486</v>
          </cell>
          <cell r="F368" t="str">
            <v>E213212</v>
          </cell>
          <cell r="G368" t="str">
            <v>1302</v>
          </cell>
          <cell r="H368">
            <v>0</v>
          </cell>
          <cell r="I368" t="str">
            <v>Actual</v>
          </cell>
          <cell r="J368">
            <v>0</v>
          </cell>
          <cell r="K368">
            <v>0</v>
          </cell>
          <cell r="L368">
            <v>5867.61</v>
          </cell>
          <cell r="M368">
            <v>2383.0500000000002</v>
          </cell>
          <cell r="N368">
            <v>456</v>
          </cell>
          <cell r="O368">
            <v>0</v>
          </cell>
          <cell r="P368">
            <v>0</v>
          </cell>
          <cell r="Q368">
            <v>636</v>
          </cell>
          <cell r="R368">
            <v>0</v>
          </cell>
          <cell r="S368">
            <v>0</v>
          </cell>
          <cell r="T368">
            <v>9312.66</v>
          </cell>
          <cell r="U368">
            <v>12</v>
          </cell>
        </row>
        <row r="369">
          <cell r="A369" t="str">
            <v>MCSO</v>
          </cell>
          <cell r="B369" t="str">
            <v>25-3600</v>
          </cell>
          <cell r="C369" t="str">
            <v>TRANSPORT</v>
          </cell>
          <cell r="D369" t="str">
            <v>1000</v>
          </cell>
          <cell r="E369" t="str">
            <v>601486</v>
          </cell>
          <cell r="F369" t="str">
            <v>E201033</v>
          </cell>
          <cell r="G369" t="str">
            <v>1034</v>
          </cell>
          <cell r="H369">
            <v>8015</v>
          </cell>
          <cell r="I369">
            <v>0.24</v>
          </cell>
          <cell r="J369">
            <v>1440</v>
          </cell>
          <cell r="K369">
            <v>483.59999999999991</v>
          </cell>
          <cell r="L369">
            <v>0</v>
          </cell>
          <cell r="M369">
            <v>0</v>
          </cell>
          <cell r="N369">
            <v>456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2493.38</v>
          </cell>
          <cell r="U369">
            <v>12</v>
          </cell>
        </row>
        <row r="370">
          <cell r="A370" t="str">
            <v>MCSO</v>
          </cell>
          <cell r="B370" t="str">
            <v>25-3600</v>
          </cell>
          <cell r="C370" t="str">
            <v>TRANSPORT</v>
          </cell>
          <cell r="D370" t="str">
            <v>1000</v>
          </cell>
          <cell r="E370" t="str">
            <v>601486</v>
          </cell>
          <cell r="F370" t="str">
            <v>E201032</v>
          </cell>
          <cell r="G370" t="str">
            <v>1034</v>
          </cell>
          <cell r="H370">
            <v>13653</v>
          </cell>
          <cell r="I370">
            <v>0.24</v>
          </cell>
          <cell r="J370">
            <v>1440</v>
          </cell>
          <cell r="K370">
            <v>1836.7199999999998</v>
          </cell>
          <cell r="L370">
            <v>0</v>
          </cell>
          <cell r="M370">
            <v>0</v>
          </cell>
          <cell r="N370">
            <v>456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3564.1</v>
          </cell>
          <cell r="U370">
            <v>12</v>
          </cell>
        </row>
        <row r="371">
          <cell r="A371" t="str">
            <v>MCSO</v>
          </cell>
          <cell r="B371" t="str">
            <v>25-3600</v>
          </cell>
          <cell r="C371" t="str">
            <v>TRANSPORT</v>
          </cell>
          <cell r="D371" t="str">
            <v>1000</v>
          </cell>
          <cell r="E371" t="str">
            <v>601486</v>
          </cell>
          <cell r="F371" t="str">
            <v>E218966</v>
          </cell>
          <cell r="G371" t="str">
            <v>1248</v>
          </cell>
          <cell r="H371">
            <v>14710</v>
          </cell>
          <cell r="I371">
            <v>0.24</v>
          </cell>
          <cell r="J371">
            <v>1440</v>
          </cell>
          <cell r="K371">
            <v>2090.4</v>
          </cell>
          <cell r="L371">
            <v>0</v>
          </cell>
          <cell r="M371">
            <v>0</v>
          </cell>
          <cell r="N371">
            <v>456</v>
          </cell>
          <cell r="O371">
            <v>375</v>
          </cell>
          <cell r="P371">
            <v>4500</v>
          </cell>
          <cell r="Q371">
            <v>0</v>
          </cell>
          <cell r="R371">
            <v>3750.03</v>
          </cell>
          <cell r="S371">
            <v>0</v>
          </cell>
          <cell r="T371">
            <v>12183.23</v>
          </cell>
          <cell r="U371">
            <v>12</v>
          </cell>
        </row>
        <row r="372">
          <cell r="A372" t="str">
            <v>MCSO</v>
          </cell>
          <cell r="B372" t="str">
            <v>25-3600</v>
          </cell>
          <cell r="C372" t="str">
            <v>TRANSPORT</v>
          </cell>
          <cell r="D372" t="str">
            <v>1000</v>
          </cell>
          <cell r="E372" t="str">
            <v>601486</v>
          </cell>
          <cell r="F372" t="str">
            <v>E218967</v>
          </cell>
          <cell r="G372" t="str">
            <v>1248</v>
          </cell>
          <cell r="H372">
            <v>15833</v>
          </cell>
          <cell r="I372">
            <v>0.24</v>
          </cell>
          <cell r="J372">
            <v>1440</v>
          </cell>
          <cell r="K372">
            <v>2359.92</v>
          </cell>
          <cell r="L372">
            <v>0</v>
          </cell>
          <cell r="M372">
            <v>0</v>
          </cell>
          <cell r="N372">
            <v>456</v>
          </cell>
          <cell r="O372">
            <v>375</v>
          </cell>
          <cell r="P372">
            <v>4500</v>
          </cell>
          <cell r="Q372">
            <v>0</v>
          </cell>
          <cell r="R372">
            <v>3526.85</v>
          </cell>
          <cell r="S372">
            <v>0</v>
          </cell>
          <cell r="T372">
            <v>12112.77</v>
          </cell>
          <cell r="U372">
            <v>12</v>
          </cell>
        </row>
        <row r="373">
          <cell r="A373" t="str">
            <v>MCSO</v>
          </cell>
          <cell r="B373" t="str">
            <v>25-3600</v>
          </cell>
          <cell r="C373" t="str">
            <v>TRANSPORT</v>
          </cell>
          <cell r="D373" t="str">
            <v>1000</v>
          </cell>
          <cell r="E373" t="str">
            <v>601486</v>
          </cell>
          <cell r="F373" t="str">
            <v>E218968</v>
          </cell>
          <cell r="G373" t="str">
            <v>1248</v>
          </cell>
          <cell r="H373">
            <v>17588</v>
          </cell>
          <cell r="I373">
            <v>0.24</v>
          </cell>
          <cell r="J373">
            <v>1440</v>
          </cell>
          <cell r="K373">
            <v>2781.12</v>
          </cell>
          <cell r="L373">
            <v>0</v>
          </cell>
          <cell r="M373">
            <v>0</v>
          </cell>
          <cell r="N373">
            <v>456</v>
          </cell>
          <cell r="O373">
            <v>375</v>
          </cell>
          <cell r="P373">
            <v>4500</v>
          </cell>
          <cell r="Q373">
            <v>0</v>
          </cell>
          <cell r="R373">
            <v>3526.85</v>
          </cell>
          <cell r="S373">
            <v>0</v>
          </cell>
          <cell r="T373">
            <v>12622.77</v>
          </cell>
          <cell r="U373">
            <v>12</v>
          </cell>
        </row>
        <row r="374">
          <cell r="A374" t="str">
            <v>MCSO</v>
          </cell>
          <cell r="B374" t="str">
            <v>25-3600</v>
          </cell>
          <cell r="C374" t="str">
            <v>TRANSPORT</v>
          </cell>
          <cell r="D374" t="str">
            <v>1000</v>
          </cell>
          <cell r="E374" t="str">
            <v>601486</v>
          </cell>
          <cell r="F374" t="str">
            <v>E218969</v>
          </cell>
          <cell r="G374" t="str">
            <v>1248</v>
          </cell>
          <cell r="H374">
            <v>20674</v>
          </cell>
          <cell r="I374">
            <v>0.24</v>
          </cell>
          <cell r="J374">
            <v>1440</v>
          </cell>
          <cell r="K374">
            <v>3521.76</v>
          </cell>
          <cell r="L374">
            <v>0</v>
          </cell>
          <cell r="M374">
            <v>0</v>
          </cell>
          <cell r="N374">
            <v>456</v>
          </cell>
          <cell r="O374">
            <v>375</v>
          </cell>
          <cell r="P374">
            <v>4500</v>
          </cell>
          <cell r="Q374">
            <v>0</v>
          </cell>
          <cell r="R374">
            <v>4089.57</v>
          </cell>
          <cell r="S374">
            <v>0</v>
          </cell>
          <cell r="T374">
            <v>13907.33</v>
          </cell>
          <cell r="U374">
            <v>12</v>
          </cell>
        </row>
        <row r="375">
          <cell r="A375" t="str">
            <v>MCSO</v>
          </cell>
          <cell r="B375" t="str">
            <v>25-3600</v>
          </cell>
          <cell r="C375" t="str">
            <v>TRANSPORT</v>
          </cell>
          <cell r="D375" t="str">
            <v>1000</v>
          </cell>
          <cell r="E375" t="str">
            <v>601486</v>
          </cell>
          <cell r="F375" t="str">
            <v>E212163</v>
          </cell>
          <cell r="G375" t="str">
            <v>1247</v>
          </cell>
          <cell r="H375">
            <v>25845</v>
          </cell>
          <cell r="I375">
            <v>0.24</v>
          </cell>
          <cell r="J375">
            <v>1440</v>
          </cell>
          <cell r="K375">
            <v>4762.8</v>
          </cell>
          <cell r="L375">
            <v>0</v>
          </cell>
          <cell r="M375">
            <v>0</v>
          </cell>
          <cell r="N375">
            <v>456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6628.8</v>
          </cell>
          <cell r="U375">
            <v>12</v>
          </cell>
        </row>
        <row r="376">
          <cell r="A376" t="str">
            <v>MCSO</v>
          </cell>
          <cell r="B376" t="str">
            <v>25-3710</v>
          </cell>
          <cell r="C376" t="str">
            <v>CLASSIFICATION</v>
          </cell>
          <cell r="D376" t="str">
            <v>1000</v>
          </cell>
          <cell r="E376" t="str">
            <v>601473</v>
          </cell>
          <cell r="F376" t="str">
            <v>XQY023</v>
          </cell>
          <cell r="G376" t="str">
            <v>1024</v>
          </cell>
          <cell r="H376">
            <v>10359</v>
          </cell>
          <cell r="I376">
            <v>0.15</v>
          </cell>
          <cell r="J376">
            <v>900</v>
          </cell>
          <cell r="K376">
            <v>653.84999999999991</v>
          </cell>
          <cell r="L376">
            <v>0</v>
          </cell>
          <cell r="M376">
            <v>0</v>
          </cell>
          <cell r="N376">
            <v>456</v>
          </cell>
          <cell r="O376">
            <v>125</v>
          </cell>
          <cell r="P376">
            <v>1500</v>
          </cell>
          <cell r="Q376">
            <v>0</v>
          </cell>
          <cell r="R376">
            <v>0</v>
          </cell>
          <cell r="S376">
            <v>0</v>
          </cell>
          <cell r="T376">
            <v>3539.85</v>
          </cell>
          <cell r="U376">
            <v>12</v>
          </cell>
        </row>
        <row r="377">
          <cell r="A377" t="str">
            <v>MCSO</v>
          </cell>
          <cell r="B377" t="str">
            <v>25-3720</v>
          </cell>
          <cell r="C377" t="str">
            <v>BOOKING &amp; RELEASE</v>
          </cell>
          <cell r="D377" t="str">
            <v>1514</v>
          </cell>
          <cell r="E377" t="str">
            <v>601453</v>
          </cell>
          <cell r="F377" t="str">
            <v>XQC259</v>
          </cell>
          <cell r="G377" t="str">
            <v>1024</v>
          </cell>
          <cell r="H377">
            <v>11607</v>
          </cell>
          <cell r="I377">
            <v>0.15</v>
          </cell>
          <cell r="J377">
            <v>900</v>
          </cell>
          <cell r="K377">
            <v>841.05</v>
          </cell>
          <cell r="L377">
            <v>0</v>
          </cell>
          <cell r="M377">
            <v>0</v>
          </cell>
          <cell r="N377">
            <v>456</v>
          </cell>
          <cell r="O377">
            <v>125</v>
          </cell>
          <cell r="P377">
            <v>1500</v>
          </cell>
          <cell r="Q377">
            <v>0</v>
          </cell>
          <cell r="R377">
            <v>0</v>
          </cell>
          <cell r="S377">
            <v>0</v>
          </cell>
          <cell r="T377">
            <v>3667.05</v>
          </cell>
          <cell r="U377">
            <v>12</v>
          </cell>
        </row>
        <row r="378">
          <cell r="A378" t="str">
            <v>MCSO</v>
          </cell>
          <cell r="B378" t="str">
            <v>25-3800</v>
          </cell>
          <cell r="C378" t="str">
            <v>MCDC</v>
          </cell>
          <cell r="D378" t="str">
            <v>1000</v>
          </cell>
          <cell r="E378" t="str">
            <v>601410</v>
          </cell>
          <cell r="F378" t="str">
            <v>E180024</v>
          </cell>
          <cell r="G378" t="str">
            <v>1248</v>
          </cell>
          <cell r="H378">
            <v>2545</v>
          </cell>
          <cell r="I378">
            <v>0.24</v>
          </cell>
          <cell r="L378">
            <v>0</v>
          </cell>
          <cell r="M378">
            <v>0</v>
          </cell>
          <cell r="N378">
            <v>38</v>
          </cell>
          <cell r="O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1204.8</v>
          </cell>
          <cell r="U378">
            <v>6</v>
          </cell>
        </row>
        <row r="379">
          <cell r="A379" t="str">
            <v>MCSO</v>
          </cell>
          <cell r="B379" t="str">
            <v>25-3800</v>
          </cell>
          <cell r="C379" t="str">
            <v>MCDC</v>
          </cell>
          <cell r="D379" t="str">
            <v>1000</v>
          </cell>
          <cell r="E379" t="str">
            <v>601410</v>
          </cell>
          <cell r="F379" t="str">
            <v>E185200</v>
          </cell>
          <cell r="G379" t="str">
            <v>1031</v>
          </cell>
          <cell r="H379">
            <v>2404</v>
          </cell>
          <cell r="I379">
            <v>0.2</v>
          </cell>
          <cell r="J379">
            <v>1200</v>
          </cell>
          <cell r="K379">
            <v>0</v>
          </cell>
          <cell r="L379">
            <v>0</v>
          </cell>
          <cell r="M379">
            <v>0</v>
          </cell>
          <cell r="N379">
            <v>456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1326.4</v>
          </cell>
          <cell r="U379">
            <v>12</v>
          </cell>
        </row>
        <row r="380">
          <cell r="A380" t="str">
            <v>MCSO</v>
          </cell>
          <cell r="B380" t="str">
            <v>25-3800</v>
          </cell>
          <cell r="C380" t="str">
            <v>MCDC</v>
          </cell>
          <cell r="D380" t="str">
            <v>1000</v>
          </cell>
          <cell r="E380" t="str">
            <v>601410</v>
          </cell>
          <cell r="F380" t="str">
            <v>E204987</v>
          </cell>
          <cell r="G380" t="str">
            <v>1031</v>
          </cell>
          <cell r="H380">
            <v>3255</v>
          </cell>
          <cell r="I380">
            <v>0.2</v>
          </cell>
          <cell r="J380">
            <v>1200</v>
          </cell>
          <cell r="K380">
            <v>0</v>
          </cell>
          <cell r="L380">
            <v>0</v>
          </cell>
          <cell r="M380">
            <v>0</v>
          </cell>
          <cell r="N380">
            <v>456</v>
          </cell>
          <cell r="O380">
            <v>181</v>
          </cell>
          <cell r="P380">
            <v>2172</v>
          </cell>
          <cell r="Q380">
            <v>890.93</v>
          </cell>
          <cell r="R380">
            <v>0</v>
          </cell>
          <cell r="S380">
            <v>0</v>
          </cell>
          <cell r="T380">
            <v>4420.68</v>
          </cell>
          <cell r="U380">
            <v>12</v>
          </cell>
        </row>
        <row r="381">
          <cell r="A381" t="str">
            <v>MCSO</v>
          </cell>
          <cell r="B381" t="str">
            <v>25-3800</v>
          </cell>
          <cell r="C381" t="str">
            <v>MCDC</v>
          </cell>
          <cell r="D381" t="str">
            <v>1000</v>
          </cell>
          <cell r="E381" t="str">
            <v>601410</v>
          </cell>
          <cell r="F381" t="str">
            <v>E206752</v>
          </cell>
          <cell r="G381" t="str">
            <v>1024</v>
          </cell>
          <cell r="H381">
            <v>6176</v>
          </cell>
          <cell r="I381">
            <v>0.15</v>
          </cell>
          <cell r="J381">
            <v>900</v>
          </cell>
          <cell r="K381">
            <v>26.399999999999977</v>
          </cell>
          <cell r="L381">
            <v>0</v>
          </cell>
          <cell r="M381">
            <v>0</v>
          </cell>
          <cell r="N381">
            <v>456</v>
          </cell>
          <cell r="O381">
            <v>125</v>
          </cell>
          <cell r="P381">
            <v>1500</v>
          </cell>
          <cell r="Q381">
            <v>0</v>
          </cell>
          <cell r="R381">
            <v>0</v>
          </cell>
          <cell r="S381">
            <v>0</v>
          </cell>
          <cell r="T381">
            <v>3046.5</v>
          </cell>
          <cell r="U381">
            <v>12</v>
          </cell>
        </row>
        <row r="382">
          <cell r="A382" t="str">
            <v>MCSO</v>
          </cell>
          <cell r="B382" t="str">
            <v>25-3800</v>
          </cell>
          <cell r="C382" t="str">
            <v>MCDC</v>
          </cell>
          <cell r="D382" t="str">
            <v>1000</v>
          </cell>
          <cell r="E382" t="str">
            <v>601410</v>
          </cell>
          <cell r="F382" t="str">
            <v>E212179</v>
          </cell>
          <cell r="G382" t="str">
            <v>1031</v>
          </cell>
          <cell r="H382">
            <v>6427</v>
          </cell>
          <cell r="I382">
            <v>0.2</v>
          </cell>
          <cell r="J382">
            <v>1200</v>
          </cell>
          <cell r="K382">
            <v>85.400000000000091</v>
          </cell>
          <cell r="L382">
            <v>0</v>
          </cell>
          <cell r="M382">
            <v>0</v>
          </cell>
          <cell r="N382">
            <v>456</v>
          </cell>
          <cell r="O382">
            <v>181</v>
          </cell>
          <cell r="P382">
            <v>2172</v>
          </cell>
          <cell r="Q382">
            <v>0</v>
          </cell>
          <cell r="R382">
            <v>0</v>
          </cell>
          <cell r="S382">
            <v>0</v>
          </cell>
          <cell r="T382">
            <v>3961.97</v>
          </cell>
          <cell r="U382">
            <v>12</v>
          </cell>
        </row>
        <row r="383">
          <cell r="A383" t="str">
            <v>MCSO</v>
          </cell>
          <cell r="B383" t="str">
            <v>25-3800</v>
          </cell>
          <cell r="C383" t="str">
            <v>MCDC</v>
          </cell>
          <cell r="D383" t="str">
            <v>1000</v>
          </cell>
          <cell r="E383" t="str">
            <v>601410</v>
          </cell>
          <cell r="F383" t="str">
            <v>E201030</v>
          </cell>
          <cell r="G383" t="str">
            <v>1034</v>
          </cell>
          <cell r="H383">
            <v>7984</v>
          </cell>
          <cell r="I383">
            <v>0.24</v>
          </cell>
          <cell r="J383">
            <v>1440</v>
          </cell>
          <cell r="K383">
            <v>476.15999999999985</v>
          </cell>
          <cell r="L383">
            <v>0</v>
          </cell>
          <cell r="M383">
            <v>0</v>
          </cell>
          <cell r="N383">
            <v>456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2251.52</v>
          </cell>
          <cell r="U383">
            <v>12</v>
          </cell>
        </row>
        <row r="384">
          <cell r="A384" t="str">
            <v>MCSO</v>
          </cell>
          <cell r="B384" t="str">
            <v>25-3800</v>
          </cell>
          <cell r="C384" t="str">
            <v>MCDC</v>
          </cell>
          <cell r="D384" t="str">
            <v>1000</v>
          </cell>
          <cell r="E384" t="str">
            <v>601410</v>
          </cell>
          <cell r="F384" t="str">
            <v>XQC266</v>
          </cell>
          <cell r="G384" t="str">
            <v>1024</v>
          </cell>
          <cell r="H384">
            <v>11479</v>
          </cell>
          <cell r="I384">
            <v>0.15</v>
          </cell>
          <cell r="J384">
            <v>900</v>
          </cell>
          <cell r="K384">
            <v>821.84999999999991</v>
          </cell>
          <cell r="L384">
            <v>0</v>
          </cell>
          <cell r="M384">
            <v>0</v>
          </cell>
          <cell r="N384">
            <v>456</v>
          </cell>
          <cell r="O384">
            <v>125</v>
          </cell>
          <cell r="P384">
            <v>1500</v>
          </cell>
          <cell r="Q384">
            <v>0</v>
          </cell>
          <cell r="R384">
            <v>0</v>
          </cell>
          <cell r="S384">
            <v>0</v>
          </cell>
          <cell r="T384">
            <v>3723</v>
          </cell>
          <cell r="U384">
            <v>12</v>
          </cell>
        </row>
        <row r="385">
          <cell r="A385" t="str">
            <v>MCSO</v>
          </cell>
          <cell r="B385" t="str">
            <v>25-3800</v>
          </cell>
          <cell r="C385" t="str">
            <v>MCDC</v>
          </cell>
          <cell r="D385" t="str">
            <v>1000</v>
          </cell>
          <cell r="E385" t="str">
            <v>601410</v>
          </cell>
          <cell r="F385" t="str">
            <v>E200973</v>
          </cell>
          <cell r="G385" t="str">
            <v>1248</v>
          </cell>
          <cell r="H385">
            <v>14684</v>
          </cell>
          <cell r="I385">
            <v>0.24</v>
          </cell>
          <cell r="J385">
            <v>1440</v>
          </cell>
          <cell r="K385">
            <v>2084.16</v>
          </cell>
          <cell r="L385">
            <v>0</v>
          </cell>
          <cell r="M385">
            <v>0</v>
          </cell>
          <cell r="N385">
            <v>456</v>
          </cell>
          <cell r="O385">
            <v>0</v>
          </cell>
          <cell r="P385">
            <v>0</v>
          </cell>
          <cell r="Q385">
            <v>0</v>
          </cell>
          <cell r="R385">
            <v>106</v>
          </cell>
          <cell r="S385">
            <v>0</v>
          </cell>
          <cell r="T385">
            <v>3828.64</v>
          </cell>
          <cell r="U385">
            <v>12</v>
          </cell>
        </row>
        <row r="386">
          <cell r="A386" t="str">
            <v>MCSO</v>
          </cell>
          <cell r="B386" t="str">
            <v>25-4100</v>
          </cell>
          <cell r="C386" t="str">
            <v>MCIJ</v>
          </cell>
          <cell r="D386" t="str">
            <v>1514</v>
          </cell>
          <cell r="E386" t="str">
            <v>601422</v>
          </cell>
          <cell r="F386" t="str">
            <v>MCIJMISC</v>
          </cell>
          <cell r="G386" t="str">
            <v>9020</v>
          </cell>
          <cell r="H386">
            <v>0</v>
          </cell>
          <cell r="I386" t="str">
            <v>Actual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12</v>
          </cell>
        </row>
        <row r="387">
          <cell r="A387" t="str">
            <v>MCSO</v>
          </cell>
          <cell r="B387" t="str">
            <v>25-4100</v>
          </cell>
          <cell r="C387" t="str">
            <v>MCIJ</v>
          </cell>
          <cell r="D387" t="str">
            <v>1514</v>
          </cell>
          <cell r="E387" t="str">
            <v>601422</v>
          </cell>
          <cell r="F387" t="str">
            <v>MCIJTRLR</v>
          </cell>
          <cell r="G387" t="str">
            <v>3007</v>
          </cell>
          <cell r="H387">
            <v>0</v>
          </cell>
          <cell r="I387" t="str">
            <v>Actual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12</v>
          </cell>
        </row>
        <row r="388">
          <cell r="A388" t="str">
            <v>MCSO</v>
          </cell>
          <cell r="B388" t="str">
            <v>25-4100</v>
          </cell>
          <cell r="C388" t="str">
            <v>MCIJ</v>
          </cell>
          <cell r="D388" t="str">
            <v>1514</v>
          </cell>
          <cell r="E388" t="str">
            <v>601422</v>
          </cell>
          <cell r="F388" t="str">
            <v>E169462</v>
          </cell>
          <cell r="G388" t="str">
            <v>1247</v>
          </cell>
          <cell r="H388">
            <v>759</v>
          </cell>
          <cell r="I388">
            <v>0.24</v>
          </cell>
          <cell r="J388">
            <v>1440</v>
          </cell>
          <cell r="K388">
            <v>0</v>
          </cell>
          <cell r="L388">
            <v>0</v>
          </cell>
          <cell r="M388">
            <v>0</v>
          </cell>
          <cell r="N388">
            <v>456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1626</v>
          </cell>
          <cell r="U388">
            <v>12</v>
          </cell>
        </row>
        <row r="389">
          <cell r="A389" t="str">
            <v>MCSO</v>
          </cell>
          <cell r="B389" t="str">
            <v>25-4100</v>
          </cell>
          <cell r="C389" t="str">
            <v>MCIJ</v>
          </cell>
          <cell r="D389" t="str">
            <v>1514</v>
          </cell>
          <cell r="E389" t="str">
            <v>601422</v>
          </cell>
          <cell r="F389" t="str">
            <v>E185199</v>
          </cell>
          <cell r="G389" t="str">
            <v>1031</v>
          </cell>
          <cell r="H389">
            <v>1967</v>
          </cell>
          <cell r="I389">
            <v>0.2</v>
          </cell>
          <cell r="J389">
            <v>1200</v>
          </cell>
          <cell r="K389">
            <v>0</v>
          </cell>
          <cell r="L389">
            <v>0</v>
          </cell>
          <cell r="M389">
            <v>0</v>
          </cell>
          <cell r="N389">
            <v>456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1306</v>
          </cell>
          <cell r="U389">
            <v>12</v>
          </cell>
        </row>
        <row r="390">
          <cell r="A390" t="str">
            <v>MCSO</v>
          </cell>
          <cell r="B390" t="str">
            <v>25-4100</v>
          </cell>
          <cell r="C390" t="str">
            <v>MCIJ</v>
          </cell>
          <cell r="D390" t="str">
            <v>1514</v>
          </cell>
          <cell r="E390" t="str">
            <v>601422</v>
          </cell>
          <cell r="F390" t="str">
            <v>E218981</v>
          </cell>
          <cell r="G390" t="str">
            <v>1020</v>
          </cell>
          <cell r="H390">
            <v>1856</v>
          </cell>
          <cell r="I390">
            <v>0.13</v>
          </cell>
          <cell r="J390">
            <v>780</v>
          </cell>
          <cell r="K390">
            <v>0</v>
          </cell>
          <cell r="L390">
            <v>0</v>
          </cell>
          <cell r="M390">
            <v>0</v>
          </cell>
          <cell r="N390">
            <v>456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1076</v>
          </cell>
          <cell r="U390">
            <v>12</v>
          </cell>
        </row>
        <row r="391">
          <cell r="A391" t="str">
            <v>MCSO</v>
          </cell>
          <cell r="B391" t="str">
            <v>25-4100</v>
          </cell>
          <cell r="C391" t="str">
            <v>MCIJ</v>
          </cell>
          <cell r="D391" t="str">
            <v>1514</v>
          </cell>
          <cell r="E391" t="str">
            <v>601422</v>
          </cell>
          <cell r="F391" t="str">
            <v>E211399</v>
          </cell>
          <cell r="G391" t="str">
            <v>1340</v>
          </cell>
          <cell r="H391">
            <v>0</v>
          </cell>
          <cell r="I391" t="str">
            <v>Actual</v>
          </cell>
          <cell r="J391">
            <v>0</v>
          </cell>
          <cell r="K391">
            <v>0</v>
          </cell>
          <cell r="L391">
            <v>94.48</v>
          </cell>
          <cell r="M391">
            <v>797.5</v>
          </cell>
          <cell r="N391">
            <v>456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1317.98</v>
          </cell>
          <cell r="U391">
            <v>12</v>
          </cell>
        </row>
        <row r="392">
          <cell r="A392" t="str">
            <v>MCSO</v>
          </cell>
          <cell r="B392" t="str">
            <v>25-4100</v>
          </cell>
          <cell r="C392" t="str">
            <v>MCIJ</v>
          </cell>
          <cell r="D392" t="str">
            <v>1514</v>
          </cell>
          <cell r="E392" t="str">
            <v>601422</v>
          </cell>
          <cell r="F392" t="str">
            <v>E211400</v>
          </cell>
          <cell r="G392" t="str">
            <v>1340</v>
          </cell>
          <cell r="H392">
            <v>0</v>
          </cell>
          <cell r="I392" t="str">
            <v>Actual</v>
          </cell>
          <cell r="J392">
            <v>0</v>
          </cell>
          <cell r="K392">
            <v>0</v>
          </cell>
          <cell r="L392">
            <v>565.19000000000005</v>
          </cell>
          <cell r="M392">
            <v>2051.5100000000002</v>
          </cell>
          <cell r="N392">
            <v>456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3042.7</v>
          </cell>
          <cell r="U392">
            <v>12</v>
          </cell>
        </row>
        <row r="393">
          <cell r="A393" t="str">
            <v>MCSO</v>
          </cell>
          <cell r="B393" t="str">
            <v>25-4100</v>
          </cell>
          <cell r="C393" t="str">
            <v>MCIJ</v>
          </cell>
          <cell r="D393" t="str">
            <v>1514</v>
          </cell>
          <cell r="E393" t="str">
            <v>601422</v>
          </cell>
          <cell r="F393" t="str">
            <v>E213215</v>
          </cell>
          <cell r="G393" t="str">
            <v>1031</v>
          </cell>
          <cell r="H393">
            <v>9556</v>
          </cell>
          <cell r="I393">
            <v>0.2</v>
          </cell>
          <cell r="J393">
            <v>1200</v>
          </cell>
          <cell r="K393">
            <v>711.2</v>
          </cell>
          <cell r="L393">
            <v>0</v>
          </cell>
          <cell r="M393">
            <v>0</v>
          </cell>
          <cell r="N393">
            <v>456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2186.37</v>
          </cell>
          <cell r="U393">
            <v>12</v>
          </cell>
        </row>
        <row r="394">
          <cell r="A394" t="str">
            <v>MCSO</v>
          </cell>
          <cell r="B394" t="str">
            <v>25-4100</v>
          </cell>
          <cell r="C394" t="str">
            <v>MCIJ</v>
          </cell>
          <cell r="D394" t="str">
            <v>1514</v>
          </cell>
          <cell r="E394" t="str">
            <v>601422</v>
          </cell>
          <cell r="F394" t="str">
            <v>E217478</v>
          </cell>
          <cell r="G394" t="str">
            <v>1031</v>
          </cell>
          <cell r="H394">
            <v>9693</v>
          </cell>
          <cell r="I394">
            <v>0.2</v>
          </cell>
          <cell r="J394">
            <v>1200</v>
          </cell>
          <cell r="K394">
            <v>738.60000000000014</v>
          </cell>
          <cell r="L394">
            <v>0</v>
          </cell>
          <cell r="M394">
            <v>0</v>
          </cell>
          <cell r="N394">
            <v>456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2123.4699999999998</v>
          </cell>
          <cell r="U394">
            <v>12</v>
          </cell>
        </row>
        <row r="395">
          <cell r="A395" t="str">
            <v>MCSO</v>
          </cell>
          <cell r="B395" t="str">
            <v>25-4100</v>
          </cell>
          <cell r="C395" t="str">
            <v>MCIJ</v>
          </cell>
          <cell r="D395" t="str">
            <v>1514</v>
          </cell>
          <cell r="E395" t="str">
            <v>601422</v>
          </cell>
          <cell r="F395" t="str">
            <v>E217477</v>
          </cell>
          <cell r="G395" t="str">
            <v>1031</v>
          </cell>
          <cell r="H395">
            <v>11950</v>
          </cell>
          <cell r="I395">
            <v>0.2</v>
          </cell>
          <cell r="J395">
            <v>1200</v>
          </cell>
          <cell r="K395">
            <v>1190</v>
          </cell>
          <cell r="L395">
            <v>0</v>
          </cell>
          <cell r="M395">
            <v>0</v>
          </cell>
          <cell r="N395">
            <v>456</v>
          </cell>
          <cell r="O395">
            <v>0</v>
          </cell>
          <cell r="P395">
            <v>0</v>
          </cell>
          <cell r="Q395">
            <v>238.5</v>
          </cell>
          <cell r="R395">
            <v>0</v>
          </cell>
          <cell r="S395">
            <v>0</v>
          </cell>
          <cell r="T395">
            <v>2787.62</v>
          </cell>
          <cell r="U395">
            <v>12</v>
          </cell>
        </row>
        <row r="396">
          <cell r="A396" t="str">
            <v>MCSO</v>
          </cell>
          <cell r="B396" t="str">
            <v>25-4100</v>
          </cell>
          <cell r="C396" t="str">
            <v>MCIJ</v>
          </cell>
          <cell r="D396" t="str">
            <v>1514</v>
          </cell>
          <cell r="E396" t="str">
            <v>601422</v>
          </cell>
          <cell r="F396" t="str">
            <v>XER214</v>
          </cell>
          <cell r="G396" t="str">
            <v>1024</v>
          </cell>
          <cell r="H396">
            <v>17779</v>
          </cell>
          <cell r="I396">
            <v>0.15</v>
          </cell>
          <cell r="J396">
            <v>900</v>
          </cell>
          <cell r="K396">
            <v>1766.85</v>
          </cell>
          <cell r="L396">
            <v>0</v>
          </cell>
          <cell r="M396">
            <v>0</v>
          </cell>
          <cell r="N396">
            <v>456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3092.85</v>
          </cell>
          <cell r="U396">
            <v>12</v>
          </cell>
        </row>
        <row r="397">
          <cell r="A397" t="str">
            <v>MCSO</v>
          </cell>
          <cell r="B397" t="str">
            <v>25-4100</v>
          </cell>
          <cell r="C397" t="str">
            <v>MCIJ</v>
          </cell>
          <cell r="D397" t="str">
            <v>1514</v>
          </cell>
          <cell r="E397" t="str">
            <v>601422</v>
          </cell>
          <cell r="F397" t="str">
            <v>E200969</v>
          </cell>
          <cell r="G397" t="str">
            <v>1247</v>
          </cell>
          <cell r="H397">
            <v>18210</v>
          </cell>
          <cell r="I397">
            <v>0.24</v>
          </cell>
          <cell r="J397">
            <v>1440</v>
          </cell>
          <cell r="K397">
            <v>2930.3999999999996</v>
          </cell>
          <cell r="L397">
            <v>0</v>
          </cell>
          <cell r="M397">
            <v>0</v>
          </cell>
          <cell r="N397">
            <v>456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4937.76</v>
          </cell>
          <cell r="U397">
            <v>12</v>
          </cell>
        </row>
        <row r="398">
          <cell r="A398" t="str">
            <v>MCSO</v>
          </cell>
          <cell r="B398" t="str">
            <v>25-4200</v>
          </cell>
          <cell r="C398" t="str">
            <v>INMATE WORK CREWS</v>
          </cell>
          <cell r="D398" t="str">
            <v>1514</v>
          </cell>
          <cell r="E398" t="str">
            <v>601428</v>
          </cell>
          <cell r="F398" t="str">
            <v>CREWS (fuel)</v>
          </cell>
          <cell r="G398" t="str">
            <v>9020</v>
          </cell>
          <cell r="H398">
            <v>0</v>
          </cell>
          <cell r="I398" t="str">
            <v>Actual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12</v>
          </cell>
        </row>
        <row r="399">
          <cell r="A399" t="str">
            <v>MCSO</v>
          </cell>
          <cell r="B399" t="str">
            <v>25-4200</v>
          </cell>
          <cell r="C399" t="str">
            <v>INMATE WORK CREWS</v>
          </cell>
          <cell r="D399" t="str">
            <v>1514</v>
          </cell>
          <cell r="E399" t="str">
            <v>601428</v>
          </cell>
          <cell r="F399" t="str">
            <v>E191036</v>
          </cell>
          <cell r="G399" t="str">
            <v>3007</v>
          </cell>
          <cell r="H399">
            <v>0</v>
          </cell>
          <cell r="I399" t="str">
            <v>Actual</v>
          </cell>
          <cell r="J399">
            <v>0</v>
          </cell>
          <cell r="K399">
            <v>0</v>
          </cell>
          <cell r="L399">
            <v>191.91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191.91</v>
          </cell>
          <cell r="U399">
            <v>12</v>
          </cell>
        </row>
        <row r="400">
          <cell r="A400" t="str">
            <v>MCSO</v>
          </cell>
          <cell r="B400" t="str">
            <v>25-4200</v>
          </cell>
          <cell r="C400" t="str">
            <v>INMATE WORK CREWS</v>
          </cell>
          <cell r="D400" t="str">
            <v>1514</v>
          </cell>
          <cell r="E400" t="str">
            <v>601428</v>
          </cell>
          <cell r="F400" t="str">
            <v>E198914</v>
          </cell>
          <cell r="G400" t="str">
            <v>1500</v>
          </cell>
          <cell r="H400">
            <v>0</v>
          </cell>
          <cell r="I400" t="str">
            <v>Actual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12</v>
          </cell>
        </row>
        <row r="401">
          <cell r="A401" t="str">
            <v>MCSO</v>
          </cell>
          <cell r="B401" t="str">
            <v>25-4200</v>
          </cell>
          <cell r="C401" t="str">
            <v>INMATE WORK CREWS</v>
          </cell>
          <cell r="D401" t="str">
            <v>1514</v>
          </cell>
          <cell r="E401" t="str">
            <v>601428</v>
          </cell>
          <cell r="F401" t="str">
            <v>E218061</v>
          </cell>
          <cell r="G401" t="str">
            <v>3007</v>
          </cell>
          <cell r="H401">
            <v>0</v>
          </cell>
          <cell r="I401" t="str">
            <v>Actual</v>
          </cell>
          <cell r="J401">
            <v>0</v>
          </cell>
          <cell r="K401">
            <v>0</v>
          </cell>
          <cell r="L401">
            <v>9.91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9.91</v>
          </cell>
          <cell r="U401">
            <v>12</v>
          </cell>
        </row>
        <row r="402">
          <cell r="A402" t="str">
            <v>MCSO</v>
          </cell>
          <cell r="B402" t="str">
            <v>25-4200</v>
          </cell>
          <cell r="C402" t="str">
            <v>INMATE WORK CREWS</v>
          </cell>
          <cell r="D402" t="str">
            <v>1514</v>
          </cell>
          <cell r="E402" t="str">
            <v>601428</v>
          </cell>
          <cell r="F402" t="str">
            <v>E212162</v>
          </cell>
          <cell r="G402" t="str">
            <v>1210</v>
          </cell>
          <cell r="H402">
            <v>16751</v>
          </cell>
          <cell r="I402">
            <v>0.35</v>
          </cell>
          <cell r="J402">
            <v>2100</v>
          </cell>
          <cell r="K402">
            <v>3762.8499999999995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4112.8500000000004</v>
          </cell>
          <cell r="U402">
            <v>12</v>
          </cell>
        </row>
        <row r="403">
          <cell r="A403" t="str">
            <v>MCSO</v>
          </cell>
          <cell r="B403" t="str">
            <v>25-4200</v>
          </cell>
          <cell r="C403" t="str">
            <v>INMATE WORK CREWS</v>
          </cell>
          <cell r="D403" t="str">
            <v>1514</v>
          </cell>
          <cell r="E403" t="str">
            <v>601428</v>
          </cell>
          <cell r="F403" t="str">
            <v>E169461</v>
          </cell>
          <cell r="G403" t="str">
            <v>1247</v>
          </cell>
          <cell r="H403">
            <v>1834</v>
          </cell>
          <cell r="I403">
            <v>0.24</v>
          </cell>
          <cell r="J403">
            <v>1440</v>
          </cell>
          <cell r="K403">
            <v>0</v>
          </cell>
          <cell r="L403">
            <v>0</v>
          </cell>
          <cell r="M403">
            <v>0</v>
          </cell>
          <cell r="N403">
            <v>456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1626</v>
          </cell>
          <cell r="U403">
            <v>12</v>
          </cell>
        </row>
        <row r="404">
          <cell r="A404" t="str">
            <v>MCSO</v>
          </cell>
          <cell r="B404" t="str">
            <v>25-4200</v>
          </cell>
          <cell r="C404" t="str">
            <v>INMATE WORK CREWS</v>
          </cell>
          <cell r="D404" t="str">
            <v>1514</v>
          </cell>
          <cell r="E404" t="str">
            <v>601428</v>
          </cell>
          <cell r="F404" t="str">
            <v>E169464</v>
          </cell>
          <cell r="G404" t="str">
            <v>1247</v>
          </cell>
          <cell r="H404">
            <v>2538</v>
          </cell>
          <cell r="I404">
            <v>0.24</v>
          </cell>
          <cell r="J404">
            <v>1440</v>
          </cell>
          <cell r="K404">
            <v>0</v>
          </cell>
          <cell r="L404">
            <v>0</v>
          </cell>
          <cell r="M404">
            <v>0</v>
          </cell>
          <cell r="N404">
            <v>456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1630.32</v>
          </cell>
          <cell r="U404">
            <v>12</v>
          </cell>
        </row>
        <row r="405">
          <cell r="A405" t="str">
            <v>MCSO</v>
          </cell>
          <cell r="B405" t="str">
            <v>25-4200</v>
          </cell>
          <cell r="C405" t="str">
            <v>INMATE WORK CREWS</v>
          </cell>
          <cell r="D405" t="str">
            <v>1514</v>
          </cell>
          <cell r="E405" t="str">
            <v>601428</v>
          </cell>
          <cell r="F405" t="str">
            <v>E192804</v>
          </cell>
          <cell r="G405" t="str">
            <v>1247</v>
          </cell>
          <cell r="H405">
            <v>5633</v>
          </cell>
          <cell r="I405">
            <v>0.24</v>
          </cell>
          <cell r="J405">
            <v>1440</v>
          </cell>
          <cell r="K405">
            <v>0</v>
          </cell>
          <cell r="L405">
            <v>332.11</v>
          </cell>
          <cell r="M405">
            <v>0</v>
          </cell>
          <cell r="N405">
            <v>456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25</v>
          </cell>
          <cell r="T405">
            <v>2476.5500000000002</v>
          </cell>
          <cell r="U405">
            <v>12</v>
          </cell>
        </row>
        <row r="406">
          <cell r="A406" t="str">
            <v>MCSO</v>
          </cell>
          <cell r="B406" t="str">
            <v>25-4200</v>
          </cell>
          <cell r="C406" t="str">
            <v>INMATE WORK CREWS</v>
          </cell>
          <cell r="D406" t="str">
            <v>1514</v>
          </cell>
          <cell r="E406" t="str">
            <v>601428</v>
          </cell>
          <cell r="F406" t="str">
            <v>E169489</v>
          </cell>
          <cell r="G406" t="str">
            <v>1257</v>
          </cell>
          <cell r="H406">
            <v>0</v>
          </cell>
          <cell r="I406" t="str">
            <v>Actual</v>
          </cell>
          <cell r="J406">
            <v>0</v>
          </cell>
          <cell r="K406">
            <v>0</v>
          </cell>
          <cell r="L406">
            <v>1112.1500000000001</v>
          </cell>
          <cell r="M406">
            <v>1415.7</v>
          </cell>
          <cell r="N406">
            <v>456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2953.85</v>
          </cell>
          <cell r="U406">
            <v>12</v>
          </cell>
        </row>
        <row r="407">
          <cell r="A407" t="str">
            <v>MCSO</v>
          </cell>
          <cell r="B407" t="str">
            <v>25-4200</v>
          </cell>
          <cell r="C407" t="str">
            <v>INMATE WORK CREWS</v>
          </cell>
          <cell r="D407" t="str">
            <v>1514</v>
          </cell>
          <cell r="E407" t="str">
            <v>601428</v>
          </cell>
          <cell r="F407" t="str">
            <v>E169490</v>
          </cell>
          <cell r="G407" t="str">
            <v>1257</v>
          </cell>
          <cell r="H407">
            <v>0</v>
          </cell>
          <cell r="I407" t="str">
            <v>Actual</v>
          </cell>
          <cell r="J407">
            <v>0</v>
          </cell>
          <cell r="K407">
            <v>0</v>
          </cell>
          <cell r="L407">
            <v>1511.06</v>
          </cell>
          <cell r="M407">
            <v>1376.71</v>
          </cell>
          <cell r="N407">
            <v>456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3313.77</v>
          </cell>
          <cell r="U407">
            <v>12</v>
          </cell>
        </row>
        <row r="408">
          <cell r="A408" t="str">
            <v>MCSO</v>
          </cell>
          <cell r="B408" t="str">
            <v>25-4200</v>
          </cell>
          <cell r="C408" t="str">
            <v>INMATE WORK CREWS</v>
          </cell>
          <cell r="D408" t="str">
            <v>1514</v>
          </cell>
          <cell r="E408" t="str">
            <v>601428</v>
          </cell>
          <cell r="F408" t="str">
            <v>E172723</v>
          </cell>
          <cell r="G408" t="str">
            <v>1257</v>
          </cell>
          <cell r="H408">
            <v>0</v>
          </cell>
          <cell r="I408" t="str">
            <v>Actual</v>
          </cell>
          <cell r="J408">
            <v>0</v>
          </cell>
          <cell r="K408">
            <v>0</v>
          </cell>
          <cell r="L408">
            <v>1727.41</v>
          </cell>
          <cell r="M408">
            <v>853.58</v>
          </cell>
          <cell r="N408">
            <v>456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3006.99</v>
          </cell>
          <cell r="U408">
            <v>12</v>
          </cell>
        </row>
        <row r="409">
          <cell r="A409" t="str">
            <v>MCSO</v>
          </cell>
          <cell r="B409" t="str">
            <v>25-4200</v>
          </cell>
          <cell r="C409" t="str">
            <v>INMATE WORK CREWS</v>
          </cell>
          <cell r="D409" t="str">
            <v>1514</v>
          </cell>
          <cell r="E409" t="str">
            <v>601428</v>
          </cell>
          <cell r="F409" t="str">
            <v>E180018</v>
          </cell>
          <cell r="G409" t="str">
            <v>1257</v>
          </cell>
          <cell r="H409">
            <v>0</v>
          </cell>
          <cell r="I409" t="str">
            <v>Actual</v>
          </cell>
          <cell r="J409">
            <v>0</v>
          </cell>
          <cell r="K409">
            <v>0</v>
          </cell>
          <cell r="L409">
            <v>2375.8000000000002</v>
          </cell>
          <cell r="M409">
            <v>1892.36</v>
          </cell>
          <cell r="N409">
            <v>456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4694.16</v>
          </cell>
          <cell r="U409">
            <v>12</v>
          </cell>
        </row>
        <row r="410">
          <cell r="A410" t="str">
            <v>MCSO</v>
          </cell>
          <cell r="B410" t="str">
            <v>25-4200</v>
          </cell>
          <cell r="C410" t="str">
            <v>INMATE WORK CREWS</v>
          </cell>
          <cell r="D410" t="str">
            <v>1514</v>
          </cell>
          <cell r="E410" t="str">
            <v>601428</v>
          </cell>
          <cell r="F410" t="str">
            <v>E209652</v>
          </cell>
          <cell r="G410" t="str">
            <v>1257</v>
          </cell>
          <cell r="H410">
            <v>0</v>
          </cell>
          <cell r="I410" t="str">
            <v>Actual</v>
          </cell>
          <cell r="J410">
            <v>0</v>
          </cell>
          <cell r="K410">
            <v>0</v>
          </cell>
          <cell r="L410">
            <v>407.98</v>
          </cell>
          <cell r="M410">
            <v>1708.22</v>
          </cell>
          <cell r="N410">
            <v>456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2542.1999999999998</v>
          </cell>
          <cell r="U410">
            <v>12</v>
          </cell>
        </row>
        <row r="411">
          <cell r="A411" t="str">
            <v>MCSO</v>
          </cell>
          <cell r="B411" t="str">
            <v>25-4200</v>
          </cell>
          <cell r="C411" t="str">
            <v>INMATE WORK CREWS</v>
          </cell>
          <cell r="D411" t="str">
            <v>1514</v>
          </cell>
          <cell r="E411" t="str">
            <v>601428</v>
          </cell>
          <cell r="F411" t="str">
            <v>E209653</v>
          </cell>
          <cell r="G411" t="str">
            <v>1257</v>
          </cell>
          <cell r="H411">
            <v>0</v>
          </cell>
          <cell r="I411" t="str">
            <v>Actual</v>
          </cell>
          <cell r="J411">
            <v>0</v>
          </cell>
          <cell r="K411">
            <v>0</v>
          </cell>
          <cell r="L411">
            <v>1161.04</v>
          </cell>
          <cell r="M411">
            <v>1566</v>
          </cell>
          <cell r="N411">
            <v>456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3153.04</v>
          </cell>
          <cell r="U411">
            <v>12</v>
          </cell>
        </row>
        <row r="412">
          <cell r="A412" t="str">
            <v>MCSO</v>
          </cell>
          <cell r="B412" t="str">
            <v>25-4200</v>
          </cell>
          <cell r="C412" t="str">
            <v>INMATE WORK CREWS</v>
          </cell>
          <cell r="D412" t="str">
            <v>1514</v>
          </cell>
          <cell r="E412" t="str">
            <v>601428</v>
          </cell>
          <cell r="F412" t="str">
            <v>E209654</v>
          </cell>
          <cell r="G412" t="str">
            <v>1257</v>
          </cell>
          <cell r="H412">
            <v>0</v>
          </cell>
          <cell r="I412" t="str">
            <v>Actual</v>
          </cell>
          <cell r="J412">
            <v>0</v>
          </cell>
          <cell r="K412">
            <v>0</v>
          </cell>
          <cell r="L412">
            <v>2297.27</v>
          </cell>
          <cell r="M412">
            <v>2297.58</v>
          </cell>
          <cell r="N412">
            <v>456</v>
          </cell>
          <cell r="O412">
            <v>0</v>
          </cell>
          <cell r="P412">
            <v>0</v>
          </cell>
          <cell r="Q412">
            <v>397.5</v>
          </cell>
          <cell r="R412">
            <v>0</v>
          </cell>
          <cell r="S412">
            <v>0</v>
          </cell>
          <cell r="T412">
            <v>5418.35</v>
          </cell>
          <cell r="U412">
            <v>12</v>
          </cell>
        </row>
        <row r="413">
          <cell r="A413" t="str">
            <v>MCSO</v>
          </cell>
          <cell r="B413" t="str">
            <v>25-4200</v>
          </cell>
          <cell r="C413" t="str">
            <v>INMATE WORK CREWS</v>
          </cell>
          <cell r="D413" t="str">
            <v>1514</v>
          </cell>
          <cell r="E413" t="str">
            <v>601428</v>
          </cell>
          <cell r="F413" t="str">
            <v>E209655</v>
          </cell>
          <cell r="G413" t="str">
            <v>1257</v>
          </cell>
          <cell r="H413">
            <v>0</v>
          </cell>
          <cell r="I413" t="str">
            <v>Actual</v>
          </cell>
          <cell r="J413">
            <v>0</v>
          </cell>
          <cell r="K413">
            <v>0</v>
          </cell>
          <cell r="L413">
            <v>1225.92</v>
          </cell>
          <cell r="M413">
            <v>1213.78</v>
          </cell>
          <cell r="N413">
            <v>456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2865.7</v>
          </cell>
          <cell r="U413">
            <v>12</v>
          </cell>
        </row>
        <row r="414">
          <cell r="A414" t="str">
            <v>MCSO</v>
          </cell>
          <cell r="B414" t="str">
            <v>25-4200</v>
          </cell>
          <cell r="C414" t="str">
            <v>INMATE WORK CREWS</v>
          </cell>
          <cell r="D414" t="str">
            <v>1514</v>
          </cell>
          <cell r="E414" t="str">
            <v>601428</v>
          </cell>
          <cell r="F414" t="str">
            <v>E192805</v>
          </cell>
          <cell r="G414" t="str">
            <v>1247</v>
          </cell>
          <cell r="H414">
            <v>7411</v>
          </cell>
          <cell r="I414">
            <v>0.24</v>
          </cell>
          <cell r="J414">
            <v>1440</v>
          </cell>
          <cell r="K414">
            <v>338.63999999999987</v>
          </cell>
          <cell r="L414">
            <v>0</v>
          </cell>
          <cell r="M414">
            <v>0</v>
          </cell>
          <cell r="N414">
            <v>456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2208.96</v>
          </cell>
          <cell r="U414">
            <v>12</v>
          </cell>
        </row>
        <row r="415">
          <cell r="A415" t="str">
            <v>MCSO</v>
          </cell>
          <cell r="B415" t="str">
            <v>25-4200</v>
          </cell>
          <cell r="C415" t="str">
            <v>INMATE WORK CREWS</v>
          </cell>
          <cell r="D415" t="str">
            <v>1514</v>
          </cell>
          <cell r="E415" t="str">
            <v>601428</v>
          </cell>
          <cell r="F415" t="str">
            <v>E208699</v>
          </cell>
          <cell r="G415" t="str">
            <v>1212</v>
          </cell>
          <cell r="H415">
            <v>20361</v>
          </cell>
          <cell r="I415">
            <v>0.2</v>
          </cell>
          <cell r="J415">
            <v>1200</v>
          </cell>
          <cell r="K415">
            <v>2872.2000000000003</v>
          </cell>
          <cell r="L415">
            <v>0</v>
          </cell>
          <cell r="M415">
            <v>0</v>
          </cell>
          <cell r="N415">
            <v>456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4498.2</v>
          </cell>
          <cell r="U415">
            <v>12</v>
          </cell>
        </row>
        <row r="416">
          <cell r="A416" t="str">
            <v>MCSO</v>
          </cell>
          <cell r="B416" t="str">
            <v>25-4300</v>
          </cell>
          <cell r="C416" t="str">
            <v>METRO</v>
          </cell>
          <cell r="D416" t="str">
            <v>1516</v>
          </cell>
          <cell r="E416" t="str">
            <v>601670</v>
          </cell>
          <cell r="F416" t="str">
            <v>UVG116</v>
          </cell>
          <cell r="G416" t="str">
            <v>2999</v>
          </cell>
          <cell r="H416">
            <v>5795</v>
          </cell>
          <cell r="I416">
            <v>0.15</v>
          </cell>
          <cell r="L416">
            <v>0</v>
          </cell>
          <cell r="M416">
            <v>0</v>
          </cell>
          <cell r="N416">
            <v>38</v>
          </cell>
          <cell r="O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1044.25</v>
          </cell>
          <cell r="U416">
            <v>5</v>
          </cell>
        </row>
        <row r="417">
          <cell r="A417" t="str">
            <v>MCSO</v>
          </cell>
          <cell r="B417" t="str">
            <v>25-4300</v>
          </cell>
          <cell r="C417" t="str">
            <v>METRO</v>
          </cell>
          <cell r="D417" t="str">
            <v>1516</v>
          </cell>
          <cell r="E417" t="str">
            <v>601670</v>
          </cell>
          <cell r="F417" t="str">
            <v>WXC661</v>
          </cell>
          <cell r="G417" t="str">
            <v>2999</v>
          </cell>
          <cell r="H417">
            <v>5772</v>
          </cell>
          <cell r="I417">
            <v>0.15</v>
          </cell>
          <cell r="L417">
            <v>0</v>
          </cell>
          <cell r="M417">
            <v>0</v>
          </cell>
          <cell r="N417">
            <v>38</v>
          </cell>
          <cell r="O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1100.8</v>
          </cell>
          <cell r="U417">
            <v>5</v>
          </cell>
        </row>
        <row r="418">
          <cell r="A418" t="str">
            <v>MCSO</v>
          </cell>
          <cell r="B418" t="str">
            <v>25-4300</v>
          </cell>
          <cell r="C418" t="str">
            <v>METRO</v>
          </cell>
          <cell r="D418" t="str">
            <v>1516</v>
          </cell>
          <cell r="E418" t="str">
            <v>601670</v>
          </cell>
          <cell r="F418" t="str">
            <v>E191001</v>
          </cell>
          <cell r="G418" t="str">
            <v>3007</v>
          </cell>
          <cell r="H418">
            <v>0</v>
          </cell>
          <cell r="I418" t="str">
            <v>Actual</v>
          </cell>
          <cell r="L418">
            <v>185.5</v>
          </cell>
          <cell r="M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185.5</v>
          </cell>
          <cell r="U418">
            <v>10</v>
          </cell>
        </row>
        <row r="419">
          <cell r="A419" t="str">
            <v>MCSO</v>
          </cell>
          <cell r="B419" t="str">
            <v>25-4300</v>
          </cell>
          <cell r="C419" t="str">
            <v>METRO</v>
          </cell>
          <cell r="D419" t="str">
            <v>1516</v>
          </cell>
          <cell r="E419" t="str">
            <v>601670</v>
          </cell>
          <cell r="F419" t="str">
            <v>E212167</v>
          </cell>
          <cell r="G419" t="str">
            <v>1210</v>
          </cell>
          <cell r="H419">
            <v>8368</v>
          </cell>
          <cell r="I419">
            <v>0.35</v>
          </cell>
          <cell r="L419">
            <v>0</v>
          </cell>
          <cell r="M419">
            <v>134.84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3413.64</v>
          </cell>
          <cell r="U419">
            <v>11</v>
          </cell>
        </row>
        <row r="420">
          <cell r="A420" t="str">
            <v>MCSO</v>
          </cell>
          <cell r="B420" t="str">
            <v>25-4350</v>
          </cell>
          <cell r="C420" t="str">
            <v>CERT TEAM</v>
          </cell>
          <cell r="D420" t="str">
            <v>1514</v>
          </cell>
          <cell r="E420" t="str">
            <v>600462</v>
          </cell>
          <cell r="F420" t="str">
            <v>E213240</v>
          </cell>
          <cell r="G420" t="str">
            <v>1335</v>
          </cell>
          <cell r="H420">
            <v>0</v>
          </cell>
          <cell r="I420" t="str">
            <v>Actual</v>
          </cell>
          <cell r="J420">
            <v>0</v>
          </cell>
          <cell r="K420">
            <v>0</v>
          </cell>
          <cell r="L420">
            <v>826.17</v>
          </cell>
          <cell r="M420">
            <v>244.67</v>
          </cell>
          <cell r="N420">
            <v>456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1496.84</v>
          </cell>
          <cell r="U420">
            <v>12</v>
          </cell>
        </row>
        <row r="421">
          <cell r="A421" t="str">
            <v>MCSO</v>
          </cell>
          <cell r="B421" t="str">
            <v>25-4600</v>
          </cell>
          <cell r="C421" t="str">
            <v>FACILITY SECURITY</v>
          </cell>
          <cell r="D421" t="str">
            <v>1000</v>
          </cell>
          <cell r="E421" t="str">
            <v>601484</v>
          </cell>
          <cell r="F421" t="str">
            <v>E196360</v>
          </cell>
          <cell r="G421" t="str">
            <v>1034</v>
          </cell>
          <cell r="H421">
            <v>2992</v>
          </cell>
          <cell r="I421">
            <v>0.24</v>
          </cell>
          <cell r="L421">
            <v>0</v>
          </cell>
          <cell r="M421">
            <v>0</v>
          </cell>
          <cell r="N421">
            <v>38</v>
          </cell>
          <cell r="O421">
            <v>0</v>
          </cell>
          <cell r="Q421">
            <v>0</v>
          </cell>
          <cell r="R421">
            <v>385.54</v>
          </cell>
          <cell r="S421">
            <v>0</v>
          </cell>
          <cell r="T421">
            <v>1271.78</v>
          </cell>
          <cell r="U421">
            <v>4</v>
          </cell>
        </row>
        <row r="422">
          <cell r="A422" t="str">
            <v>MCSO</v>
          </cell>
          <cell r="B422" t="str">
            <v>25-4600</v>
          </cell>
          <cell r="C422" t="str">
            <v>FACILITY SECURITY</v>
          </cell>
          <cell r="D422" t="str">
            <v>1000</v>
          </cell>
          <cell r="E422" t="str">
            <v>601484</v>
          </cell>
          <cell r="F422" t="str">
            <v>E200982</v>
          </cell>
          <cell r="G422" t="str">
            <v>1202</v>
          </cell>
          <cell r="H422">
            <v>3690</v>
          </cell>
          <cell r="I422">
            <v>0.21</v>
          </cell>
          <cell r="J422">
            <v>1260</v>
          </cell>
          <cell r="K422">
            <v>0</v>
          </cell>
          <cell r="L422">
            <v>0</v>
          </cell>
          <cell r="M422">
            <v>0</v>
          </cell>
          <cell r="N422">
            <v>456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1498.89</v>
          </cell>
          <cell r="U422">
            <v>12</v>
          </cell>
        </row>
        <row r="423">
          <cell r="A423" t="str">
            <v>MCSO</v>
          </cell>
          <cell r="B423" t="str">
            <v>25-4600</v>
          </cell>
          <cell r="C423" t="str">
            <v>FACILITY SECURITY</v>
          </cell>
          <cell r="D423" t="str">
            <v>1000</v>
          </cell>
          <cell r="E423" t="str">
            <v>601484</v>
          </cell>
          <cell r="F423" t="str">
            <v>E203402</v>
          </cell>
          <cell r="G423" t="str">
            <v>1034</v>
          </cell>
          <cell r="H423">
            <v>4340</v>
          </cell>
          <cell r="I423">
            <v>0.24</v>
          </cell>
          <cell r="J423">
            <v>1440</v>
          </cell>
          <cell r="K423">
            <v>0</v>
          </cell>
          <cell r="L423">
            <v>0</v>
          </cell>
          <cell r="M423">
            <v>0</v>
          </cell>
          <cell r="N423">
            <v>456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1595.06</v>
          </cell>
          <cell r="U423">
            <v>12</v>
          </cell>
        </row>
        <row r="424">
          <cell r="A424" t="str">
            <v>MCSO</v>
          </cell>
          <cell r="B424" t="str">
            <v>25-4600</v>
          </cell>
          <cell r="C424" t="str">
            <v>FACILITY SECURITY</v>
          </cell>
          <cell r="D424" t="str">
            <v>1000</v>
          </cell>
          <cell r="E424" t="str">
            <v>601484</v>
          </cell>
          <cell r="F424" t="str">
            <v>E203403</v>
          </cell>
          <cell r="G424" t="str">
            <v>1034</v>
          </cell>
          <cell r="H424">
            <v>6420</v>
          </cell>
          <cell r="I424">
            <v>0.24</v>
          </cell>
          <cell r="J424">
            <v>1440</v>
          </cell>
          <cell r="K424">
            <v>100.79999999999995</v>
          </cell>
          <cell r="L424">
            <v>0</v>
          </cell>
          <cell r="M424">
            <v>0</v>
          </cell>
          <cell r="N424">
            <v>456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1924.34</v>
          </cell>
          <cell r="U424">
            <v>12</v>
          </cell>
        </row>
        <row r="425">
          <cell r="A425" t="str">
            <v>MCSO</v>
          </cell>
          <cell r="B425" t="str">
            <v>25-4600</v>
          </cell>
          <cell r="C425" t="str">
            <v>FACILITY SECURITY</v>
          </cell>
          <cell r="D425" t="str">
            <v>1000</v>
          </cell>
          <cell r="E425" t="str">
            <v>601484</v>
          </cell>
          <cell r="F425" t="str">
            <v>E209679</v>
          </cell>
          <cell r="G425" t="str">
            <v>1034</v>
          </cell>
          <cell r="H425">
            <v>15065</v>
          </cell>
          <cell r="I425">
            <v>0.24</v>
          </cell>
          <cell r="J425">
            <v>1440</v>
          </cell>
          <cell r="K425">
            <v>2175.6</v>
          </cell>
          <cell r="L425">
            <v>0</v>
          </cell>
          <cell r="M425">
            <v>0</v>
          </cell>
          <cell r="N425">
            <v>456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4979.46</v>
          </cell>
          <cell r="U425">
            <v>12</v>
          </cell>
        </row>
        <row r="426">
          <cell r="A426" t="str">
            <v>MCSO</v>
          </cell>
          <cell r="B426" t="str">
            <v>25-4650</v>
          </cell>
          <cell r="C426" t="str">
            <v>FACILITIES ADMIN</v>
          </cell>
          <cell r="D426" t="str">
            <v>1000</v>
          </cell>
          <cell r="E426" t="str">
            <v>601400</v>
          </cell>
          <cell r="F426" t="str">
            <v>XNV511</v>
          </cell>
          <cell r="G426" t="str">
            <v>9022</v>
          </cell>
          <cell r="H426">
            <v>0</v>
          </cell>
          <cell r="I426" t="str">
            <v>Actual</v>
          </cell>
          <cell r="J426">
            <v>0</v>
          </cell>
          <cell r="K426">
            <v>0</v>
          </cell>
          <cell r="L426">
            <v>1250.02</v>
          </cell>
          <cell r="M426">
            <v>351.51</v>
          </cell>
          <cell r="N426">
            <v>456</v>
          </cell>
          <cell r="O426">
            <v>0</v>
          </cell>
          <cell r="P426">
            <v>0</v>
          </cell>
          <cell r="Q426">
            <v>106</v>
          </cell>
          <cell r="R426">
            <v>0</v>
          </cell>
          <cell r="S426">
            <v>0</v>
          </cell>
          <cell r="T426">
            <v>2133.5300000000002</v>
          </cell>
          <cell r="U426">
            <v>12</v>
          </cell>
        </row>
        <row r="427">
          <cell r="A427" t="str">
            <v>MCSO</v>
          </cell>
          <cell r="B427" t="str">
            <v>25-4700</v>
          </cell>
          <cell r="C427" t="str">
            <v>COURT/FAC SEC ADMIN</v>
          </cell>
          <cell r="D427" t="str">
            <v>1000</v>
          </cell>
          <cell r="E427" t="str">
            <v>601490</v>
          </cell>
          <cell r="F427" t="str">
            <v>XPS010</v>
          </cell>
          <cell r="G427" t="str">
            <v>1024</v>
          </cell>
          <cell r="H427">
            <v>10878</v>
          </cell>
          <cell r="I427">
            <v>0.15</v>
          </cell>
          <cell r="J427">
            <v>900</v>
          </cell>
          <cell r="K427">
            <v>731.7</v>
          </cell>
          <cell r="L427">
            <v>0</v>
          </cell>
          <cell r="M427">
            <v>0</v>
          </cell>
          <cell r="N427">
            <v>456</v>
          </cell>
          <cell r="O427">
            <v>125</v>
          </cell>
          <cell r="P427">
            <v>1500</v>
          </cell>
          <cell r="Q427">
            <v>0</v>
          </cell>
          <cell r="R427">
            <v>0</v>
          </cell>
          <cell r="S427">
            <v>0</v>
          </cell>
          <cell r="T427">
            <v>3617.7</v>
          </cell>
          <cell r="U427">
            <v>12</v>
          </cell>
        </row>
        <row r="428">
          <cell r="A428" t="str">
            <v>MCSO</v>
          </cell>
          <cell r="B428" t="str">
            <v>25-4800</v>
          </cell>
          <cell r="C428" t="str">
            <v>MCRC</v>
          </cell>
          <cell r="D428" t="str">
            <v>1000</v>
          </cell>
          <cell r="E428" t="str">
            <v>601330</v>
          </cell>
          <cell r="F428" t="str">
            <v>E211389</v>
          </cell>
          <cell r="G428" t="str">
            <v>1031</v>
          </cell>
          <cell r="H428">
            <v>2694</v>
          </cell>
          <cell r="I428">
            <v>0.2</v>
          </cell>
          <cell r="J428">
            <v>1200</v>
          </cell>
          <cell r="K428">
            <v>0</v>
          </cell>
          <cell r="L428">
            <v>0</v>
          </cell>
          <cell r="M428">
            <v>0</v>
          </cell>
          <cell r="N428">
            <v>456</v>
          </cell>
          <cell r="O428">
            <v>181</v>
          </cell>
          <cell r="P428">
            <v>2172</v>
          </cell>
          <cell r="Q428">
            <v>0</v>
          </cell>
          <cell r="R428">
            <v>0</v>
          </cell>
          <cell r="S428">
            <v>0</v>
          </cell>
          <cell r="T428">
            <v>3478</v>
          </cell>
          <cell r="U428">
            <v>12</v>
          </cell>
        </row>
        <row r="429">
          <cell r="A429" t="str">
            <v>MCSO</v>
          </cell>
          <cell r="B429" t="str">
            <v>25-4800</v>
          </cell>
          <cell r="C429" t="str">
            <v>MCRC</v>
          </cell>
          <cell r="D429" t="str">
            <v>1000</v>
          </cell>
          <cell r="E429" t="str">
            <v>601330</v>
          </cell>
          <cell r="F429" t="str">
            <v>XQE002</v>
          </cell>
          <cell r="G429" t="str">
            <v>1024</v>
          </cell>
          <cell r="H429">
            <v>14281</v>
          </cell>
          <cell r="I429">
            <v>0.15</v>
          </cell>
          <cell r="J429">
            <v>900</v>
          </cell>
          <cell r="K429">
            <v>1242.1500000000001</v>
          </cell>
          <cell r="L429">
            <v>0</v>
          </cell>
          <cell r="M429">
            <v>0</v>
          </cell>
          <cell r="N429">
            <v>456</v>
          </cell>
          <cell r="O429">
            <v>125</v>
          </cell>
          <cell r="P429">
            <v>1500</v>
          </cell>
          <cell r="Q429">
            <v>170</v>
          </cell>
          <cell r="R429">
            <v>0</v>
          </cell>
          <cell r="S429">
            <v>0</v>
          </cell>
          <cell r="T429">
            <v>4242.05</v>
          </cell>
          <cell r="U429">
            <v>12</v>
          </cell>
        </row>
        <row r="430">
          <cell r="A430" t="str">
            <v>MCSO</v>
          </cell>
          <cell r="B430" t="str">
            <v>25-4850</v>
          </cell>
          <cell r="C430" t="str">
            <v>WAPATO</v>
          </cell>
          <cell r="D430" t="str">
            <v>1514</v>
          </cell>
          <cell r="E430" t="str">
            <v>601446</v>
          </cell>
          <cell r="F430" t="str">
            <v>E192806</v>
          </cell>
          <cell r="G430" t="str">
            <v>1024</v>
          </cell>
          <cell r="H430">
            <v>7595</v>
          </cell>
          <cell r="I430">
            <v>0.15</v>
          </cell>
          <cell r="J430">
            <v>900</v>
          </cell>
          <cell r="K430">
            <v>239.25</v>
          </cell>
          <cell r="L430">
            <v>0</v>
          </cell>
          <cell r="M430">
            <v>0</v>
          </cell>
          <cell r="N430">
            <v>456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1578</v>
          </cell>
          <cell r="U430">
            <v>12</v>
          </cell>
        </row>
        <row r="431">
          <cell r="A431" t="str">
            <v>MCSO</v>
          </cell>
          <cell r="B431" t="str">
            <v>25-4850</v>
          </cell>
          <cell r="C431" t="str">
            <v>WAPATO</v>
          </cell>
          <cell r="D431" t="str">
            <v>1514</v>
          </cell>
          <cell r="E431" t="str">
            <v>601446</v>
          </cell>
          <cell r="F431" t="str">
            <v>WUA540</v>
          </cell>
          <cell r="G431" t="str">
            <v>1212</v>
          </cell>
          <cell r="H431">
            <v>14665</v>
          </cell>
          <cell r="I431">
            <v>0.2</v>
          </cell>
          <cell r="J431">
            <v>1200</v>
          </cell>
          <cell r="K431">
            <v>1733</v>
          </cell>
          <cell r="L431">
            <v>0</v>
          </cell>
          <cell r="M431">
            <v>0</v>
          </cell>
          <cell r="N431">
            <v>456</v>
          </cell>
          <cell r="O431">
            <v>285</v>
          </cell>
          <cell r="P431">
            <v>3420</v>
          </cell>
          <cell r="Q431">
            <v>0</v>
          </cell>
          <cell r="R431">
            <v>0</v>
          </cell>
          <cell r="S431">
            <v>0</v>
          </cell>
          <cell r="T431">
            <v>6949</v>
          </cell>
          <cell r="U431">
            <v>12</v>
          </cell>
        </row>
        <row r="432">
          <cell r="A432" t="str">
            <v>MCSO</v>
          </cell>
          <cell r="B432" t="str">
            <v>25-4905</v>
          </cell>
          <cell r="C432" t="str">
            <v>INMATE PROGRAMS</v>
          </cell>
          <cell r="D432" t="str">
            <v>1000</v>
          </cell>
          <cell r="E432" t="str">
            <v>601217</v>
          </cell>
          <cell r="F432" t="str">
            <v>E203437</v>
          </cell>
          <cell r="G432" t="str">
            <v>1020</v>
          </cell>
          <cell r="H432">
            <v>850</v>
          </cell>
          <cell r="I432">
            <v>0.13</v>
          </cell>
          <cell r="L432">
            <v>0</v>
          </cell>
          <cell r="M432">
            <v>0</v>
          </cell>
          <cell r="N432">
            <v>38</v>
          </cell>
          <cell r="O432">
            <v>116</v>
          </cell>
          <cell r="Q432">
            <v>0</v>
          </cell>
          <cell r="R432">
            <v>0</v>
          </cell>
          <cell r="S432">
            <v>0</v>
          </cell>
          <cell r="T432">
            <v>261.5</v>
          </cell>
          <cell r="U432">
            <v>1</v>
          </cell>
        </row>
        <row r="433">
          <cell r="A433" t="str">
            <v>MCSO</v>
          </cell>
          <cell r="B433" t="str">
            <v>25-4905</v>
          </cell>
          <cell r="C433" t="str">
            <v>INMATE PROGRAMS</v>
          </cell>
          <cell r="D433" t="str">
            <v>1000</v>
          </cell>
          <cell r="E433" t="str">
            <v>601217</v>
          </cell>
          <cell r="F433" t="str">
            <v>TEV577</v>
          </cell>
          <cell r="G433" t="str">
            <v>1024</v>
          </cell>
          <cell r="H433">
            <v>237</v>
          </cell>
          <cell r="I433">
            <v>0.15</v>
          </cell>
          <cell r="L433">
            <v>0</v>
          </cell>
          <cell r="M433">
            <v>0</v>
          </cell>
          <cell r="N433">
            <v>38</v>
          </cell>
          <cell r="O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95</v>
          </cell>
          <cell r="U433">
            <v>1</v>
          </cell>
        </row>
        <row r="434">
          <cell r="A434" t="str">
            <v>MCSO</v>
          </cell>
          <cell r="B434" t="str">
            <v>25-4905</v>
          </cell>
          <cell r="C434" t="str">
            <v>INMATE PROGRAMS</v>
          </cell>
          <cell r="D434" t="str">
            <v>1000</v>
          </cell>
          <cell r="E434" t="str">
            <v>601217</v>
          </cell>
          <cell r="F434" t="str">
            <v>E198935</v>
          </cell>
          <cell r="G434" t="str">
            <v>1020</v>
          </cell>
          <cell r="H434">
            <v>6331</v>
          </cell>
          <cell r="I434">
            <v>0.13</v>
          </cell>
          <cell r="L434">
            <v>0</v>
          </cell>
          <cell r="M434">
            <v>0</v>
          </cell>
          <cell r="N434">
            <v>38</v>
          </cell>
          <cell r="O434">
            <v>116</v>
          </cell>
          <cell r="Q434">
            <v>0</v>
          </cell>
          <cell r="R434">
            <v>0</v>
          </cell>
          <cell r="S434">
            <v>0</v>
          </cell>
          <cell r="T434">
            <v>4465.03</v>
          </cell>
          <cell r="U434">
            <v>8</v>
          </cell>
        </row>
        <row r="435">
          <cell r="A435" t="str">
            <v>MCSO</v>
          </cell>
          <cell r="B435" t="str">
            <v>25-4905</v>
          </cell>
          <cell r="C435" t="str">
            <v>INMATE PROGRAMS</v>
          </cell>
          <cell r="D435" t="str">
            <v>1000</v>
          </cell>
          <cell r="E435" t="str">
            <v>601217</v>
          </cell>
          <cell r="F435" t="str">
            <v>E192816</v>
          </cell>
          <cell r="G435" t="str">
            <v>1031</v>
          </cell>
          <cell r="H435">
            <v>2698</v>
          </cell>
          <cell r="I435">
            <v>0.2</v>
          </cell>
          <cell r="J435">
            <v>1200</v>
          </cell>
          <cell r="K435">
            <v>0</v>
          </cell>
          <cell r="L435">
            <v>0</v>
          </cell>
          <cell r="M435">
            <v>0</v>
          </cell>
          <cell r="N435">
            <v>456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1306</v>
          </cell>
          <cell r="U435">
            <v>12</v>
          </cell>
        </row>
        <row r="436">
          <cell r="A436" t="str">
            <v>MCSO</v>
          </cell>
          <cell r="B436" t="str">
            <v>25-4905</v>
          </cell>
          <cell r="C436" t="str">
            <v>INMATE PROGRAMS</v>
          </cell>
          <cell r="D436" t="str">
            <v>1000</v>
          </cell>
          <cell r="E436" t="str">
            <v>601217</v>
          </cell>
          <cell r="F436" t="str">
            <v>E209651</v>
          </cell>
          <cell r="G436" t="str">
            <v>1024</v>
          </cell>
          <cell r="H436">
            <v>2202</v>
          </cell>
          <cell r="I436">
            <v>0.15</v>
          </cell>
          <cell r="J436">
            <v>900</v>
          </cell>
          <cell r="K436">
            <v>0</v>
          </cell>
          <cell r="L436">
            <v>0</v>
          </cell>
          <cell r="M436">
            <v>0</v>
          </cell>
          <cell r="N436">
            <v>456</v>
          </cell>
          <cell r="O436">
            <v>141</v>
          </cell>
          <cell r="P436">
            <v>1692</v>
          </cell>
          <cell r="Q436">
            <v>0</v>
          </cell>
          <cell r="R436">
            <v>0</v>
          </cell>
          <cell r="S436">
            <v>0</v>
          </cell>
          <cell r="T436">
            <v>2965.2</v>
          </cell>
          <cell r="U436">
            <v>12</v>
          </cell>
        </row>
        <row r="437">
          <cell r="A437" t="str">
            <v>MCSO</v>
          </cell>
          <cell r="B437" t="str">
            <v>25-4905</v>
          </cell>
          <cell r="C437" t="str">
            <v>INMATE PROGRAMS</v>
          </cell>
          <cell r="D437" t="str">
            <v>1000</v>
          </cell>
          <cell r="E437" t="str">
            <v>601217</v>
          </cell>
          <cell r="F437" t="str">
            <v>E203444</v>
          </cell>
          <cell r="G437" t="str">
            <v>1020</v>
          </cell>
          <cell r="H437">
            <v>1958</v>
          </cell>
          <cell r="I437">
            <v>0.13</v>
          </cell>
          <cell r="J437">
            <v>780</v>
          </cell>
          <cell r="K437">
            <v>0</v>
          </cell>
          <cell r="L437">
            <v>0</v>
          </cell>
          <cell r="M437">
            <v>0</v>
          </cell>
          <cell r="N437">
            <v>456</v>
          </cell>
          <cell r="O437">
            <v>111</v>
          </cell>
          <cell r="P437">
            <v>1332</v>
          </cell>
          <cell r="Q437">
            <v>0</v>
          </cell>
          <cell r="R437">
            <v>0</v>
          </cell>
          <cell r="S437">
            <v>0</v>
          </cell>
          <cell r="T437">
            <v>2458</v>
          </cell>
          <cell r="U437">
            <v>12</v>
          </cell>
        </row>
        <row r="438">
          <cell r="A438" t="str">
            <v>MCSO</v>
          </cell>
          <cell r="B438" t="str">
            <v>25-4905</v>
          </cell>
          <cell r="C438" t="str">
            <v>INMATE PROGRAMS</v>
          </cell>
          <cell r="D438" t="str">
            <v>1000</v>
          </cell>
          <cell r="E438" t="str">
            <v>601217</v>
          </cell>
          <cell r="F438" t="str">
            <v>E192808</v>
          </cell>
          <cell r="G438" t="str">
            <v>1024</v>
          </cell>
          <cell r="H438">
            <v>3744</v>
          </cell>
          <cell r="I438">
            <v>0.15</v>
          </cell>
          <cell r="J438">
            <v>900</v>
          </cell>
          <cell r="K438">
            <v>0</v>
          </cell>
          <cell r="L438">
            <v>0</v>
          </cell>
          <cell r="M438">
            <v>0</v>
          </cell>
          <cell r="N438">
            <v>456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1261.05</v>
          </cell>
          <cell r="U438">
            <v>12</v>
          </cell>
        </row>
        <row r="439">
          <cell r="A439" t="str">
            <v>MCSO</v>
          </cell>
          <cell r="B439" t="str">
            <v>25-4905</v>
          </cell>
          <cell r="C439" t="str">
            <v>INMATE PROGRAMS</v>
          </cell>
          <cell r="D439" t="str">
            <v>1000</v>
          </cell>
          <cell r="E439" t="str">
            <v>601217</v>
          </cell>
          <cell r="F439" t="str">
            <v>E198927</v>
          </cell>
          <cell r="G439" t="str">
            <v>1020</v>
          </cell>
          <cell r="H439">
            <v>3805</v>
          </cell>
          <cell r="I439">
            <v>0.13</v>
          </cell>
          <cell r="J439">
            <v>780</v>
          </cell>
          <cell r="K439">
            <v>0</v>
          </cell>
          <cell r="L439">
            <v>0</v>
          </cell>
          <cell r="M439">
            <v>0</v>
          </cell>
          <cell r="N439">
            <v>456</v>
          </cell>
          <cell r="O439">
            <v>111</v>
          </cell>
          <cell r="P439">
            <v>1332</v>
          </cell>
          <cell r="Q439">
            <v>0</v>
          </cell>
          <cell r="R439">
            <v>0</v>
          </cell>
          <cell r="S439">
            <v>0</v>
          </cell>
          <cell r="T439">
            <v>2587.7399999999998</v>
          </cell>
          <cell r="U439">
            <v>12</v>
          </cell>
        </row>
        <row r="440">
          <cell r="A440" t="str">
            <v>MCSO</v>
          </cell>
          <cell r="B440" t="str">
            <v>25-4905</v>
          </cell>
          <cell r="C440" t="str">
            <v>INMATE PROGRAMS</v>
          </cell>
          <cell r="D440" t="str">
            <v>1000</v>
          </cell>
          <cell r="E440" t="str">
            <v>601217</v>
          </cell>
          <cell r="F440" t="str">
            <v>E203438</v>
          </cell>
          <cell r="G440" t="str">
            <v>1020</v>
          </cell>
          <cell r="H440">
            <v>4167</v>
          </cell>
          <cell r="I440">
            <v>0.13</v>
          </cell>
          <cell r="J440">
            <v>780</v>
          </cell>
          <cell r="K440">
            <v>0</v>
          </cell>
          <cell r="L440">
            <v>0</v>
          </cell>
          <cell r="M440">
            <v>0</v>
          </cell>
          <cell r="N440">
            <v>456</v>
          </cell>
          <cell r="O440">
            <v>111</v>
          </cell>
          <cell r="P440">
            <v>1332</v>
          </cell>
          <cell r="Q440">
            <v>0</v>
          </cell>
          <cell r="R440">
            <v>0</v>
          </cell>
          <cell r="S440">
            <v>0</v>
          </cell>
          <cell r="T440">
            <v>2475.6799999999998</v>
          </cell>
          <cell r="U440">
            <v>12</v>
          </cell>
        </row>
        <row r="441">
          <cell r="A441" t="str">
            <v>MCSO</v>
          </cell>
          <cell r="B441" t="str">
            <v>25-4905</v>
          </cell>
          <cell r="C441" t="str">
            <v>INMATE PROGRAMS</v>
          </cell>
          <cell r="D441" t="str">
            <v>1000</v>
          </cell>
          <cell r="E441" t="str">
            <v>601217</v>
          </cell>
          <cell r="F441" t="str">
            <v>YLT595</v>
          </cell>
          <cell r="G441" t="str">
            <v>1020</v>
          </cell>
          <cell r="H441">
            <v>6406</v>
          </cell>
          <cell r="I441">
            <v>0.13</v>
          </cell>
          <cell r="J441">
            <v>780</v>
          </cell>
          <cell r="K441">
            <v>52.779999999999973</v>
          </cell>
          <cell r="L441">
            <v>0</v>
          </cell>
          <cell r="M441">
            <v>0</v>
          </cell>
          <cell r="N441">
            <v>456</v>
          </cell>
          <cell r="O441">
            <v>125</v>
          </cell>
          <cell r="P441">
            <v>1500</v>
          </cell>
          <cell r="Q441">
            <v>0</v>
          </cell>
          <cell r="R441">
            <v>0</v>
          </cell>
          <cell r="S441">
            <v>0</v>
          </cell>
          <cell r="T441">
            <v>2835.79</v>
          </cell>
          <cell r="U441">
            <v>12</v>
          </cell>
        </row>
        <row r="442">
          <cell r="A442" t="str">
            <v>MCSO</v>
          </cell>
          <cell r="B442" t="str">
            <v>25-4905</v>
          </cell>
          <cell r="C442" t="str">
            <v>INMATE PROGRAMS</v>
          </cell>
          <cell r="D442" t="str">
            <v>1000</v>
          </cell>
          <cell r="E442" t="str">
            <v>601217</v>
          </cell>
          <cell r="F442" t="str">
            <v>E198928</v>
          </cell>
          <cell r="G442" t="str">
            <v>1020</v>
          </cell>
          <cell r="H442">
            <v>9910</v>
          </cell>
          <cell r="I442">
            <v>0.13</v>
          </cell>
          <cell r="J442">
            <v>780</v>
          </cell>
          <cell r="K442">
            <v>508.29999999999995</v>
          </cell>
          <cell r="L442">
            <v>0</v>
          </cell>
          <cell r="M442">
            <v>0</v>
          </cell>
          <cell r="N442">
            <v>456</v>
          </cell>
          <cell r="O442">
            <v>111</v>
          </cell>
          <cell r="P442">
            <v>1332</v>
          </cell>
          <cell r="Q442">
            <v>0</v>
          </cell>
          <cell r="R442">
            <v>0</v>
          </cell>
          <cell r="S442">
            <v>0</v>
          </cell>
          <cell r="T442">
            <v>3149.08</v>
          </cell>
          <cell r="U442">
            <v>12</v>
          </cell>
        </row>
        <row r="443">
          <cell r="A443" t="str">
            <v>MCSO</v>
          </cell>
          <cell r="B443" t="str">
            <v>25-4905</v>
          </cell>
          <cell r="C443" t="str">
            <v>INMATE PROGRAMS</v>
          </cell>
          <cell r="D443" t="str">
            <v>1000</v>
          </cell>
          <cell r="E443" t="str">
            <v>601217</v>
          </cell>
          <cell r="F443" t="str">
            <v>E203434</v>
          </cell>
          <cell r="G443" t="str">
            <v>1020</v>
          </cell>
          <cell r="H443">
            <v>11011</v>
          </cell>
          <cell r="I443">
            <v>0.13</v>
          </cell>
          <cell r="J443">
            <v>780</v>
          </cell>
          <cell r="K443">
            <v>651.43000000000006</v>
          </cell>
          <cell r="L443">
            <v>0</v>
          </cell>
          <cell r="M443">
            <v>0</v>
          </cell>
          <cell r="N443">
            <v>456</v>
          </cell>
          <cell r="O443">
            <v>111</v>
          </cell>
          <cell r="P443">
            <v>1332</v>
          </cell>
          <cell r="Q443">
            <v>0</v>
          </cell>
          <cell r="R443">
            <v>0</v>
          </cell>
          <cell r="S443">
            <v>0</v>
          </cell>
          <cell r="T443">
            <v>3239.43</v>
          </cell>
          <cell r="U443">
            <v>12</v>
          </cell>
        </row>
        <row r="444">
          <cell r="A444" t="str">
            <v>MCSO</v>
          </cell>
          <cell r="B444" t="str">
            <v>25-4905</v>
          </cell>
          <cell r="C444" t="str">
            <v>INMATE PROGRAMS</v>
          </cell>
          <cell r="D444" t="str">
            <v>1000</v>
          </cell>
          <cell r="E444" t="str">
            <v>601217</v>
          </cell>
          <cell r="F444" t="str">
            <v>E203442</v>
          </cell>
          <cell r="G444" t="str">
            <v>1020</v>
          </cell>
          <cell r="H444">
            <v>19137</v>
          </cell>
          <cell r="I444">
            <v>0.13</v>
          </cell>
          <cell r="J444">
            <v>780</v>
          </cell>
          <cell r="K444">
            <v>1707.81</v>
          </cell>
          <cell r="L444">
            <v>0</v>
          </cell>
          <cell r="M444">
            <v>0</v>
          </cell>
          <cell r="N444">
            <v>456</v>
          </cell>
          <cell r="O444">
            <v>111</v>
          </cell>
          <cell r="P444">
            <v>1332</v>
          </cell>
          <cell r="Q444">
            <v>0</v>
          </cell>
          <cell r="R444">
            <v>0</v>
          </cell>
          <cell r="S444">
            <v>0</v>
          </cell>
          <cell r="T444">
            <v>3504.89</v>
          </cell>
          <cell r="U444">
            <v>12</v>
          </cell>
        </row>
        <row r="445">
          <cell r="A445" t="str">
            <v>MCSO</v>
          </cell>
          <cell r="B445" t="str">
            <v>25-4905</v>
          </cell>
          <cell r="C445" t="str">
            <v>INMATE PROGRAMS</v>
          </cell>
          <cell r="D445" t="str">
            <v>1000</v>
          </cell>
          <cell r="E445" t="str">
            <v>601217</v>
          </cell>
          <cell r="F445" t="str">
            <v>WDY277</v>
          </cell>
          <cell r="G445" t="str">
            <v>1212</v>
          </cell>
          <cell r="H445">
            <v>15026</v>
          </cell>
          <cell r="I445">
            <v>0.2</v>
          </cell>
          <cell r="J445">
            <v>1200</v>
          </cell>
          <cell r="K445">
            <v>1805.2000000000003</v>
          </cell>
          <cell r="L445">
            <v>0</v>
          </cell>
          <cell r="M445">
            <v>0</v>
          </cell>
          <cell r="N445">
            <v>456</v>
          </cell>
          <cell r="O445">
            <v>285</v>
          </cell>
          <cell r="P445">
            <v>3420</v>
          </cell>
          <cell r="Q445">
            <v>0</v>
          </cell>
          <cell r="R445">
            <v>0</v>
          </cell>
          <cell r="S445">
            <v>0</v>
          </cell>
          <cell r="T445">
            <v>7054.2</v>
          </cell>
          <cell r="U445">
            <v>12</v>
          </cell>
        </row>
        <row r="446">
          <cell r="A446" t="str">
            <v>MCSO</v>
          </cell>
          <cell r="B446" t="str">
            <v>25-4905</v>
          </cell>
          <cell r="C446" t="str">
            <v>INMATE PROGRAMS</v>
          </cell>
          <cell r="D446" t="str">
            <v>1000</v>
          </cell>
          <cell r="E446" t="str">
            <v>601217</v>
          </cell>
          <cell r="F446" t="str">
            <v>E218980</v>
          </cell>
          <cell r="G446" t="str">
            <v>1020</v>
          </cell>
          <cell r="H446">
            <v>23412</v>
          </cell>
          <cell r="I446">
            <v>0.13</v>
          </cell>
          <cell r="J446">
            <v>780</v>
          </cell>
          <cell r="K446">
            <v>2263.56</v>
          </cell>
          <cell r="L446">
            <v>0</v>
          </cell>
          <cell r="M446">
            <v>0</v>
          </cell>
          <cell r="N446">
            <v>456</v>
          </cell>
          <cell r="O446">
            <v>125</v>
          </cell>
          <cell r="P446">
            <v>1500</v>
          </cell>
          <cell r="Q446">
            <v>401.27</v>
          </cell>
          <cell r="R446">
            <v>0</v>
          </cell>
          <cell r="S446">
            <v>0</v>
          </cell>
          <cell r="T446">
            <v>5448</v>
          </cell>
          <cell r="U446">
            <v>12</v>
          </cell>
        </row>
        <row r="447">
          <cell r="A447" t="str">
            <v>MCSO</v>
          </cell>
          <cell r="B447" t="str">
            <v>25-4905</v>
          </cell>
          <cell r="C447" t="str">
            <v>INMATE PROGRAMS</v>
          </cell>
          <cell r="D447" t="str">
            <v>1000</v>
          </cell>
          <cell r="E447" t="str">
            <v>601217</v>
          </cell>
          <cell r="F447" t="str">
            <v>E203440</v>
          </cell>
          <cell r="G447" t="str">
            <v>1020</v>
          </cell>
          <cell r="H447">
            <v>39148</v>
          </cell>
          <cell r="I447">
            <v>0.13</v>
          </cell>
          <cell r="J447">
            <v>780</v>
          </cell>
          <cell r="K447">
            <v>4309.24</v>
          </cell>
          <cell r="L447">
            <v>0</v>
          </cell>
          <cell r="M447">
            <v>0</v>
          </cell>
          <cell r="N447">
            <v>456</v>
          </cell>
          <cell r="O447">
            <v>111</v>
          </cell>
          <cell r="P447">
            <v>1332</v>
          </cell>
          <cell r="Q447">
            <v>712.13</v>
          </cell>
          <cell r="R447">
            <v>0</v>
          </cell>
          <cell r="S447">
            <v>0</v>
          </cell>
          <cell r="T447">
            <v>7609.37</v>
          </cell>
          <cell r="U447">
            <v>12</v>
          </cell>
        </row>
        <row r="448">
          <cell r="A448" t="str">
            <v>MCSO</v>
          </cell>
          <cell r="B448" t="str">
            <v>25-4905</v>
          </cell>
          <cell r="C448" t="str">
            <v>INMATE PROGRAMS</v>
          </cell>
          <cell r="D448" t="str">
            <v>1000</v>
          </cell>
          <cell r="E448" t="str">
            <v>601217</v>
          </cell>
          <cell r="F448" t="str">
            <v>E206782</v>
          </cell>
          <cell r="G448" t="str">
            <v>1212</v>
          </cell>
          <cell r="H448">
            <v>27940</v>
          </cell>
          <cell r="I448">
            <v>0.2</v>
          </cell>
          <cell r="J448">
            <v>1200</v>
          </cell>
          <cell r="K448">
            <v>4388</v>
          </cell>
          <cell r="L448">
            <v>0</v>
          </cell>
          <cell r="M448">
            <v>0</v>
          </cell>
          <cell r="N448">
            <v>456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6014</v>
          </cell>
          <cell r="U448">
            <v>12</v>
          </cell>
        </row>
        <row r="449">
          <cell r="A449" t="str">
            <v>MCSO</v>
          </cell>
          <cell r="B449" t="str">
            <v>25-5000</v>
          </cell>
          <cell r="C449" t="str">
            <v>ALARMS</v>
          </cell>
          <cell r="D449" t="str">
            <v>1516</v>
          </cell>
          <cell r="F449" t="str">
            <v>E187744</v>
          </cell>
          <cell r="G449" t="str">
            <v>1024</v>
          </cell>
          <cell r="H449">
            <v>0</v>
          </cell>
          <cell r="I449">
            <v>0.15</v>
          </cell>
          <cell r="L449">
            <v>0</v>
          </cell>
          <cell r="M449">
            <v>0</v>
          </cell>
          <cell r="N449">
            <v>38</v>
          </cell>
          <cell r="O449">
            <v>125</v>
          </cell>
          <cell r="Q449">
            <v>0</v>
          </cell>
          <cell r="R449">
            <v>0</v>
          </cell>
          <cell r="S449">
            <v>0</v>
          </cell>
          <cell r="T449">
            <v>220</v>
          </cell>
          <cell r="U449">
            <v>1</v>
          </cell>
        </row>
        <row r="450">
          <cell r="A450" t="str">
            <v>DBCS</v>
          </cell>
          <cell r="B450" t="str">
            <v>30-1100</v>
          </cell>
          <cell r="C450" t="str">
            <v>LAND USE PLAN</v>
          </cell>
          <cell r="D450" t="str">
            <v>1000</v>
          </cell>
          <cell r="E450" t="str">
            <v>901000</v>
          </cell>
          <cell r="F450" t="str">
            <v>E198917</v>
          </cell>
          <cell r="G450" t="str">
            <v>1209</v>
          </cell>
          <cell r="H450">
            <v>835</v>
          </cell>
          <cell r="I450">
            <v>0.25</v>
          </cell>
          <cell r="L450">
            <v>0</v>
          </cell>
          <cell r="M450">
            <v>0</v>
          </cell>
          <cell r="N450">
            <v>38</v>
          </cell>
          <cell r="O450">
            <v>378</v>
          </cell>
          <cell r="Q450">
            <v>0</v>
          </cell>
          <cell r="R450">
            <v>0</v>
          </cell>
          <cell r="S450">
            <v>0</v>
          </cell>
          <cell r="T450">
            <v>735</v>
          </cell>
          <cell r="U450">
            <v>3</v>
          </cell>
        </row>
        <row r="451">
          <cell r="A451" t="str">
            <v>DBCS</v>
          </cell>
          <cell r="B451" t="str">
            <v>30-1100</v>
          </cell>
          <cell r="C451" t="str">
            <v>LAND USE PLAN</v>
          </cell>
          <cell r="D451" t="str">
            <v>1000</v>
          </cell>
          <cell r="E451" t="str">
            <v>901000</v>
          </cell>
          <cell r="F451" t="str">
            <v>E220702</v>
          </cell>
          <cell r="G451" t="str">
            <v>1209</v>
          </cell>
          <cell r="H451">
            <v>2097</v>
          </cell>
          <cell r="I451">
            <v>0.25</v>
          </cell>
          <cell r="L451">
            <v>0</v>
          </cell>
          <cell r="M451">
            <v>0</v>
          </cell>
          <cell r="N451">
            <v>38</v>
          </cell>
          <cell r="O451">
            <v>129</v>
          </cell>
          <cell r="Q451">
            <v>0</v>
          </cell>
          <cell r="R451">
            <v>0</v>
          </cell>
          <cell r="S451">
            <v>0</v>
          </cell>
          <cell r="T451">
            <v>2299</v>
          </cell>
          <cell r="U451">
            <v>9</v>
          </cell>
        </row>
        <row r="452">
          <cell r="A452" t="str">
            <v>DBCS-TRANS</v>
          </cell>
          <cell r="B452" t="str">
            <v>30-1300</v>
          </cell>
          <cell r="C452" t="str">
            <v>TRANS ENG</v>
          </cell>
          <cell r="D452" t="str">
            <v>1501</v>
          </cell>
          <cell r="E452" t="str">
            <v>905110</v>
          </cell>
          <cell r="F452" t="str">
            <v>16</v>
          </cell>
          <cell r="G452" t="str">
            <v>1020</v>
          </cell>
          <cell r="H452">
            <v>560</v>
          </cell>
          <cell r="I452">
            <v>0.13</v>
          </cell>
          <cell r="L452">
            <v>0</v>
          </cell>
          <cell r="M452">
            <v>0</v>
          </cell>
          <cell r="N452">
            <v>38</v>
          </cell>
          <cell r="O452">
            <v>116</v>
          </cell>
          <cell r="Q452">
            <v>0</v>
          </cell>
          <cell r="R452">
            <v>0</v>
          </cell>
          <cell r="S452">
            <v>0</v>
          </cell>
          <cell r="T452">
            <v>406</v>
          </cell>
          <cell r="U452">
            <v>2</v>
          </cell>
        </row>
        <row r="453">
          <cell r="A453" t="str">
            <v>DBCS-TRANS</v>
          </cell>
          <cell r="B453" t="str">
            <v>30-1300</v>
          </cell>
          <cell r="C453" t="str">
            <v>TRANS ENG</v>
          </cell>
          <cell r="D453" t="str">
            <v>1501</v>
          </cell>
          <cell r="E453" t="str">
            <v>905110</v>
          </cell>
          <cell r="F453" t="str">
            <v>17</v>
          </cell>
          <cell r="G453" t="str">
            <v>1020</v>
          </cell>
          <cell r="H453">
            <v>738</v>
          </cell>
          <cell r="I453">
            <v>0.13</v>
          </cell>
          <cell r="L453">
            <v>0</v>
          </cell>
          <cell r="M453">
            <v>0</v>
          </cell>
          <cell r="N453">
            <v>38</v>
          </cell>
          <cell r="O453">
            <v>116</v>
          </cell>
          <cell r="Q453">
            <v>0</v>
          </cell>
          <cell r="R453">
            <v>0</v>
          </cell>
          <cell r="S453">
            <v>0</v>
          </cell>
          <cell r="T453">
            <v>609.52</v>
          </cell>
          <cell r="U453">
            <v>3</v>
          </cell>
        </row>
        <row r="454">
          <cell r="A454" t="str">
            <v>DBCS-TRANS</v>
          </cell>
          <cell r="B454" t="str">
            <v>30-1300</v>
          </cell>
          <cell r="C454" t="str">
            <v>TRANS ENG</v>
          </cell>
          <cell r="D454" t="str">
            <v>1501</v>
          </cell>
          <cell r="E454" t="str">
            <v>905110</v>
          </cell>
          <cell r="F454" t="str">
            <v>P20</v>
          </cell>
          <cell r="G454" t="str">
            <v>1300</v>
          </cell>
          <cell r="H454">
            <v>0</v>
          </cell>
          <cell r="I454" t="str">
            <v>Actual</v>
          </cell>
          <cell r="L454">
            <v>3235.68</v>
          </cell>
          <cell r="M454">
            <v>453.45</v>
          </cell>
          <cell r="N454">
            <v>38</v>
          </cell>
          <cell r="O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4039.13</v>
          </cell>
          <cell r="U454">
            <v>10</v>
          </cell>
        </row>
        <row r="455">
          <cell r="A455" t="str">
            <v>DBCS-TRANS</v>
          </cell>
          <cell r="B455" t="str">
            <v>30-1300</v>
          </cell>
          <cell r="C455" t="str">
            <v>TRANS ENG</v>
          </cell>
          <cell r="D455" t="str">
            <v>1501</v>
          </cell>
          <cell r="E455" t="str">
            <v>905110</v>
          </cell>
          <cell r="F455" t="str">
            <v>P15</v>
          </cell>
          <cell r="G455" t="str">
            <v>1200</v>
          </cell>
          <cell r="H455">
            <v>4661</v>
          </cell>
          <cell r="I455">
            <v>0.21</v>
          </cell>
          <cell r="J455">
            <v>1260</v>
          </cell>
          <cell r="K455">
            <v>0</v>
          </cell>
          <cell r="L455">
            <v>0</v>
          </cell>
          <cell r="M455">
            <v>0</v>
          </cell>
          <cell r="N455">
            <v>456</v>
          </cell>
          <cell r="O455">
            <v>103</v>
          </cell>
          <cell r="P455">
            <v>1236</v>
          </cell>
          <cell r="Q455">
            <v>0</v>
          </cell>
          <cell r="R455">
            <v>0</v>
          </cell>
          <cell r="S455">
            <v>0</v>
          </cell>
          <cell r="T455">
            <v>2863.41</v>
          </cell>
          <cell r="U455">
            <v>12</v>
          </cell>
        </row>
        <row r="456">
          <cell r="A456" t="str">
            <v>DBCS-TRANS</v>
          </cell>
          <cell r="B456" t="str">
            <v>30-1300</v>
          </cell>
          <cell r="C456" t="str">
            <v>TRANS ENG</v>
          </cell>
          <cell r="D456" t="str">
            <v>1501</v>
          </cell>
          <cell r="E456" t="str">
            <v>905110</v>
          </cell>
          <cell r="F456" t="str">
            <v>P63</v>
          </cell>
          <cell r="G456" t="str">
            <v>1201</v>
          </cell>
          <cell r="H456">
            <v>5428</v>
          </cell>
          <cell r="I456">
            <v>0.21</v>
          </cell>
          <cell r="J456">
            <v>1260</v>
          </cell>
          <cell r="K456">
            <v>0</v>
          </cell>
          <cell r="L456">
            <v>0</v>
          </cell>
          <cell r="M456">
            <v>0</v>
          </cell>
          <cell r="N456">
            <v>456</v>
          </cell>
          <cell r="O456">
            <v>129</v>
          </cell>
          <cell r="P456">
            <v>1548</v>
          </cell>
          <cell r="Q456">
            <v>0</v>
          </cell>
          <cell r="R456">
            <v>0</v>
          </cell>
          <cell r="S456">
            <v>0</v>
          </cell>
          <cell r="T456">
            <v>3420.06</v>
          </cell>
          <cell r="U456">
            <v>12</v>
          </cell>
        </row>
        <row r="457">
          <cell r="A457" t="str">
            <v>DBCS-TRANS</v>
          </cell>
          <cell r="B457" t="str">
            <v>30-1300</v>
          </cell>
          <cell r="C457" t="str">
            <v>TRANS ENG</v>
          </cell>
          <cell r="D457" t="str">
            <v>1501</v>
          </cell>
          <cell r="E457" t="str">
            <v>905110</v>
          </cell>
          <cell r="F457" t="str">
            <v>ENGRS (Misc)</v>
          </cell>
          <cell r="G457" t="str">
            <v>XXXX</v>
          </cell>
          <cell r="H457">
            <v>0</v>
          </cell>
          <cell r="I457" t="str">
            <v>Actual</v>
          </cell>
          <cell r="J457">
            <v>0</v>
          </cell>
          <cell r="K457">
            <v>0</v>
          </cell>
          <cell r="L457">
            <v>166.4</v>
          </cell>
          <cell r="M457">
            <v>0</v>
          </cell>
          <cell r="N457">
            <v>456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8.74</v>
          </cell>
          <cell r="T457">
            <v>601.14</v>
          </cell>
          <cell r="U457">
            <v>12</v>
          </cell>
        </row>
        <row r="458">
          <cell r="A458" t="str">
            <v>DBCS-TRANS</v>
          </cell>
          <cell r="B458" t="str">
            <v>30-1500</v>
          </cell>
          <cell r="C458" t="str">
            <v>RIGHT OF WAY</v>
          </cell>
          <cell r="D458" t="str">
            <v>1501</v>
          </cell>
          <cell r="E458" t="str">
            <v>905140</v>
          </cell>
          <cell r="F458" t="str">
            <v>P64</v>
          </cell>
          <cell r="G458" t="str">
            <v>1201</v>
          </cell>
          <cell r="H458">
            <v>2677</v>
          </cell>
          <cell r="I458">
            <v>0.21</v>
          </cell>
          <cell r="J458">
            <v>1260</v>
          </cell>
          <cell r="K458">
            <v>0</v>
          </cell>
          <cell r="L458">
            <v>0</v>
          </cell>
          <cell r="M458">
            <v>0</v>
          </cell>
          <cell r="N458">
            <v>456</v>
          </cell>
          <cell r="O458">
            <v>129</v>
          </cell>
          <cell r="P458">
            <v>1548</v>
          </cell>
          <cell r="Q458">
            <v>0</v>
          </cell>
          <cell r="R458">
            <v>0</v>
          </cell>
          <cell r="S458">
            <v>0</v>
          </cell>
          <cell r="T458">
            <v>3145.59</v>
          </cell>
          <cell r="U458">
            <v>12</v>
          </cell>
        </row>
        <row r="459">
          <cell r="A459" t="str">
            <v>DBCS-TRANS</v>
          </cell>
          <cell r="B459" t="str">
            <v>30-1500</v>
          </cell>
          <cell r="C459" t="str">
            <v>RIGHT OF WAY</v>
          </cell>
          <cell r="D459" t="str">
            <v>1501</v>
          </cell>
          <cell r="E459" t="str">
            <v>905140</v>
          </cell>
          <cell r="F459" t="str">
            <v>P65</v>
          </cell>
          <cell r="G459" t="str">
            <v>1201</v>
          </cell>
          <cell r="H459">
            <v>3363</v>
          </cell>
          <cell r="I459">
            <v>0.21</v>
          </cell>
          <cell r="J459">
            <v>1260</v>
          </cell>
          <cell r="K459">
            <v>0</v>
          </cell>
          <cell r="L459">
            <v>0</v>
          </cell>
          <cell r="M459">
            <v>0</v>
          </cell>
          <cell r="N459">
            <v>456</v>
          </cell>
          <cell r="O459">
            <v>129</v>
          </cell>
          <cell r="P459">
            <v>1548</v>
          </cell>
          <cell r="Q459">
            <v>0</v>
          </cell>
          <cell r="R459">
            <v>0</v>
          </cell>
          <cell r="S459">
            <v>0</v>
          </cell>
          <cell r="T459">
            <v>3223.71</v>
          </cell>
          <cell r="U459">
            <v>12</v>
          </cell>
        </row>
        <row r="460">
          <cell r="A460" t="str">
            <v>DBCS-TRANS</v>
          </cell>
          <cell r="B460" t="str">
            <v>30-1500</v>
          </cell>
          <cell r="C460" t="str">
            <v>RIGHT OF WAY</v>
          </cell>
          <cell r="D460" t="str">
            <v>1501</v>
          </cell>
          <cell r="E460" t="str">
            <v>905140</v>
          </cell>
          <cell r="F460" t="str">
            <v>P67</v>
          </cell>
          <cell r="G460" t="str">
            <v>1201</v>
          </cell>
          <cell r="H460">
            <v>7527</v>
          </cell>
          <cell r="I460">
            <v>0.21</v>
          </cell>
          <cell r="J460">
            <v>1260</v>
          </cell>
          <cell r="K460">
            <v>320.66999999999985</v>
          </cell>
          <cell r="L460">
            <v>0</v>
          </cell>
          <cell r="M460">
            <v>0</v>
          </cell>
          <cell r="N460">
            <v>456</v>
          </cell>
          <cell r="O460">
            <v>129</v>
          </cell>
          <cell r="P460">
            <v>1548</v>
          </cell>
          <cell r="Q460">
            <v>0</v>
          </cell>
          <cell r="R460">
            <v>0</v>
          </cell>
          <cell r="S460">
            <v>0</v>
          </cell>
          <cell r="T460">
            <v>3638.67</v>
          </cell>
          <cell r="U460">
            <v>12</v>
          </cell>
        </row>
        <row r="461">
          <cell r="A461" t="str">
            <v>DBCS-TRANS</v>
          </cell>
          <cell r="B461" t="str">
            <v>30-1500</v>
          </cell>
          <cell r="C461" t="str">
            <v>RIGHT OF WAY</v>
          </cell>
          <cell r="D461" t="str">
            <v>1501</v>
          </cell>
          <cell r="E461" t="str">
            <v>905140</v>
          </cell>
          <cell r="F461" t="str">
            <v>P62</v>
          </cell>
          <cell r="G461" t="str">
            <v>1201</v>
          </cell>
          <cell r="H461">
            <v>8704</v>
          </cell>
          <cell r="I461">
            <v>0.21</v>
          </cell>
          <cell r="J461">
            <v>1260</v>
          </cell>
          <cell r="K461">
            <v>567.83999999999992</v>
          </cell>
          <cell r="L461">
            <v>0</v>
          </cell>
          <cell r="M461">
            <v>0</v>
          </cell>
          <cell r="N461">
            <v>456</v>
          </cell>
          <cell r="O461">
            <v>129</v>
          </cell>
          <cell r="P461">
            <v>1548</v>
          </cell>
          <cell r="Q461">
            <v>0</v>
          </cell>
          <cell r="R461">
            <v>0</v>
          </cell>
          <cell r="S461">
            <v>0</v>
          </cell>
          <cell r="T461">
            <v>4137.84</v>
          </cell>
          <cell r="U461">
            <v>12</v>
          </cell>
        </row>
        <row r="462">
          <cell r="A462" t="str">
            <v>DBCS-TRANS</v>
          </cell>
          <cell r="B462" t="str">
            <v>30-1500</v>
          </cell>
          <cell r="C462" t="str">
            <v>RIGHT OF WAY</v>
          </cell>
          <cell r="D462" t="str">
            <v>1501</v>
          </cell>
          <cell r="E462" t="str">
            <v>905140</v>
          </cell>
          <cell r="F462" t="str">
            <v>P68</v>
          </cell>
          <cell r="G462" t="str">
            <v>1201</v>
          </cell>
          <cell r="H462">
            <v>17531</v>
          </cell>
          <cell r="I462">
            <v>0.21</v>
          </cell>
          <cell r="J462">
            <v>1260</v>
          </cell>
          <cell r="K462">
            <v>2421.5099999999998</v>
          </cell>
          <cell r="L462">
            <v>0</v>
          </cell>
          <cell r="M462">
            <v>0</v>
          </cell>
          <cell r="N462">
            <v>456</v>
          </cell>
          <cell r="O462">
            <v>129</v>
          </cell>
          <cell r="P462">
            <v>1548</v>
          </cell>
          <cell r="Q462">
            <v>199.5</v>
          </cell>
          <cell r="R462">
            <v>0</v>
          </cell>
          <cell r="S462">
            <v>0</v>
          </cell>
          <cell r="T462">
            <v>5939.01</v>
          </cell>
          <cell r="U462">
            <v>12</v>
          </cell>
        </row>
        <row r="463">
          <cell r="A463" t="str">
            <v>DBCS-TRANS</v>
          </cell>
          <cell r="B463" t="str">
            <v>30-1500</v>
          </cell>
          <cell r="C463" t="str">
            <v>RIGHT OF WAY</v>
          </cell>
          <cell r="D463" t="str">
            <v>1501</v>
          </cell>
          <cell r="E463" t="str">
            <v>905140</v>
          </cell>
          <cell r="F463" t="str">
            <v>P66</v>
          </cell>
          <cell r="G463" t="str">
            <v>1201</v>
          </cell>
          <cell r="H463">
            <v>17583</v>
          </cell>
          <cell r="I463">
            <v>0.21</v>
          </cell>
          <cell r="J463">
            <v>1260</v>
          </cell>
          <cell r="K463">
            <v>2432.4299999999998</v>
          </cell>
          <cell r="L463">
            <v>0</v>
          </cell>
          <cell r="M463">
            <v>0</v>
          </cell>
          <cell r="N463">
            <v>456</v>
          </cell>
          <cell r="O463">
            <v>129</v>
          </cell>
          <cell r="P463">
            <v>1548</v>
          </cell>
          <cell r="Q463">
            <v>0</v>
          </cell>
          <cell r="R463">
            <v>0</v>
          </cell>
          <cell r="S463">
            <v>0</v>
          </cell>
          <cell r="T463">
            <v>5750.43</v>
          </cell>
          <cell r="U463">
            <v>12</v>
          </cell>
        </row>
        <row r="464">
          <cell r="A464" t="str">
            <v>DBCS-TRANS</v>
          </cell>
          <cell r="B464" t="str">
            <v>30-1600</v>
          </cell>
          <cell r="C464" t="str">
            <v>SURVEY</v>
          </cell>
          <cell r="D464" t="str">
            <v>1501</v>
          </cell>
          <cell r="E464" t="str">
            <v>905200</v>
          </cell>
          <cell r="F464" t="str">
            <v>C29</v>
          </cell>
          <cell r="G464" t="str">
            <v>XXXX</v>
          </cell>
          <cell r="H464">
            <v>0</v>
          </cell>
          <cell r="I464" t="str">
            <v>Actual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12</v>
          </cell>
        </row>
        <row r="465">
          <cell r="A465" t="str">
            <v>DBCS-TRANS</v>
          </cell>
          <cell r="B465" t="str">
            <v>30-1600</v>
          </cell>
          <cell r="C465" t="str">
            <v>SURVEY</v>
          </cell>
          <cell r="D465" t="str">
            <v>1501</v>
          </cell>
          <cell r="E465" t="str">
            <v>905200</v>
          </cell>
          <cell r="F465" t="str">
            <v>SURVEYORS (Misc)</v>
          </cell>
          <cell r="G465" t="str">
            <v>XXXX</v>
          </cell>
          <cell r="H465">
            <v>0</v>
          </cell>
          <cell r="I465" t="str">
            <v>Actual</v>
          </cell>
          <cell r="J465">
            <v>0</v>
          </cell>
          <cell r="K465">
            <v>0</v>
          </cell>
          <cell r="L465">
            <v>182.3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3.46</v>
          </cell>
          <cell r="T465">
            <v>185.76</v>
          </cell>
          <cell r="U465">
            <v>12</v>
          </cell>
        </row>
        <row r="466">
          <cell r="A466" t="str">
            <v>DBCS-TRANS</v>
          </cell>
          <cell r="B466" t="str">
            <v>30-1600</v>
          </cell>
          <cell r="C466" t="str">
            <v>SURVEY</v>
          </cell>
          <cell r="D466" t="str">
            <v>1501</v>
          </cell>
          <cell r="E466" t="str">
            <v>905200</v>
          </cell>
          <cell r="F466" t="str">
            <v>P79</v>
          </cell>
          <cell r="G466" t="str">
            <v>1252</v>
          </cell>
          <cell r="H466">
            <v>6441</v>
          </cell>
          <cell r="I466">
            <v>0.3</v>
          </cell>
          <cell r="J466">
            <v>1800</v>
          </cell>
          <cell r="K466">
            <v>132.29999999999995</v>
          </cell>
          <cell r="L466">
            <v>0</v>
          </cell>
          <cell r="M466">
            <v>0</v>
          </cell>
          <cell r="N466">
            <v>456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2706.3</v>
          </cell>
          <cell r="U466">
            <v>12</v>
          </cell>
        </row>
        <row r="467">
          <cell r="A467" t="str">
            <v>DBCS-TRANS</v>
          </cell>
          <cell r="B467" t="str">
            <v>30-1600</v>
          </cell>
          <cell r="C467" t="str">
            <v>SURVEY</v>
          </cell>
          <cell r="D467" t="str">
            <v>1501</v>
          </cell>
          <cell r="E467" t="str">
            <v>905200</v>
          </cell>
          <cell r="F467" t="str">
            <v>P54</v>
          </cell>
          <cell r="G467" t="str">
            <v>1250</v>
          </cell>
          <cell r="H467">
            <v>7893</v>
          </cell>
          <cell r="I467">
            <v>0.3</v>
          </cell>
          <cell r="J467">
            <v>1800</v>
          </cell>
          <cell r="K467">
            <v>567.90000000000009</v>
          </cell>
          <cell r="L467">
            <v>0</v>
          </cell>
          <cell r="M467">
            <v>0</v>
          </cell>
          <cell r="N467">
            <v>456</v>
          </cell>
          <cell r="O467">
            <v>240</v>
          </cell>
          <cell r="P467">
            <v>2880</v>
          </cell>
          <cell r="Q467">
            <v>0</v>
          </cell>
          <cell r="R467">
            <v>0</v>
          </cell>
          <cell r="S467">
            <v>0</v>
          </cell>
          <cell r="T467">
            <v>5689.8</v>
          </cell>
          <cell r="U467">
            <v>12</v>
          </cell>
        </row>
        <row r="468">
          <cell r="A468" t="str">
            <v>DBCS-TRANS</v>
          </cell>
          <cell r="B468" t="str">
            <v>30-1600</v>
          </cell>
          <cell r="C468" t="str">
            <v>SURVEY</v>
          </cell>
          <cell r="D468" t="str">
            <v>1501</v>
          </cell>
          <cell r="E468" t="str">
            <v>905200</v>
          </cell>
          <cell r="F468" t="str">
            <v>P80</v>
          </cell>
          <cell r="G468" t="str">
            <v>1250</v>
          </cell>
          <cell r="H468">
            <v>12617</v>
          </cell>
          <cell r="I468">
            <v>0.3</v>
          </cell>
          <cell r="J468">
            <v>1800</v>
          </cell>
          <cell r="K468">
            <v>1985.1</v>
          </cell>
          <cell r="L468">
            <v>0</v>
          </cell>
          <cell r="M468">
            <v>0</v>
          </cell>
          <cell r="N468">
            <v>456</v>
          </cell>
          <cell r="O468">
            <v>240</v>
          </cell>
          <cell r="P468">
            <v>2880</v>
          </cell>
          <cell r="Q468">
            <v>0</v>
          </cell>
          <cell r="R468">
            <v>0</v>
          </cell>
          <cell r="S468">
            <v>0</v>
          </cell>
          <cell r="T468">
            <v>7091.1</v>
          </cell>
          <cell r="U468">
            <v>12</v>
          </cell>
        </row>
        <row r="469">
          <cell r="A469" t="str">
            <v>DBCS-TRANS</v>
          </cell>
          <cell r="B469" t="str">
            <v>30-1700</v>
          </cell>
          <cell r="C469" t="str">
            <v>SURVEY-CF</v>
          </cell>
          <cell r="D469" t="str">
            <v>1512</v>
          </cell>
          <cell r="E469" t="str">
            <v>905580</v>
          </cell>
          <cell r="F469" t="str">
            <v>P57</v>
          </cell>
          <cell r="G469" t="str">
            <v>1200</v>
          </cell>
          <cell r="H469">
            <v>1043</v>
          </cell>
          <cell r="I469">
            <v>0.21</v>
          </cell>
          <cell r="L469">
            <v>0</v>
          </cell>
          <cell r="M469">
            <v>0</v>
          </cell>
          <cell r="N469">
            <v>38</v>
          </cell>
          <cell r="O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413.49</v>
          </cell>
          <cell r="U469">
            <v>3</v>
          </cell>
        </row>
        <row r="470">
          <cell r="A470" t="str">
            <v>DBCS-TRANS</v>
          </cell>
          <cell r="B470" t="str">
            <v>30-1700</v>
          </cell>
          <cell r="C470" t="str">
            <v>SURVEY-CF</v>
          </cell>
          <cell r="D470" t="str">
            <v>1512</v>
          </cell>
          <cell r="E470" t="str">
            <v>905580</v>
          </cell>
          <cell r="F470" t="str">
            <v>D1</v>
          </cell>
          <cell r="G470" t="str">
            <v>XXXX</v>
          </cell>
          <cell r="H470">
            <v>0</v>
          </cell>
          <cell r="I470" t="str">
            <v>Actual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12</v>
          </cell>
        </row>
        <row r="471">
          <cell r="A471" t="str">
            <v>DBCS-TRANS</v>
          </cell>
          <cell r="B471" t="str">
            <v>30-1700</v>
          </cell>
          <cell r="C471" t="str">
            <v>SURVEY-CF</v>
          </cell>
          <cell r="D471" t="str">
            <v>1512</v>
          </cell>
          <cell r="E471" t="str">
            <v>905580</v>
          </cell>
          <cell r="F471" t="str">
            <v>P72</v>
          </cell>
          <cell r="G471" t="str">
            <v>1200</v>
          </cell>
          <cell r="H471">
            <v>4497</v>
          </cell>
          <cell r="I471">
            <v>0.21</v>
          </cell>
          <cell r="J471">
            <v>1260</v>
          </cell>
          <cell r="K471">
            <v>0</v>
          </cell>
          <cell r="L471">
            <v>0</v>
          </cell>
          <cell r="M471">
            <v>0</v>
          </cell>
          <cell r="N471">
            <v>456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1640.22</v>
          </cell>
          <cell r="U471">
            <v>12</v>
          </cell>
        </row>
        <row r="472">
          <cell r="A472" t="str">
            <v>DBCS-TRANS</v>
          </cell>
          <cell r="B472" t="str">
            <v>30-1700</v>
          </cell>
          <cell r="C472" t="str">
            <v>SURVEY-CF</v>
          </cell>
          <cell r="D472" t="str">
            <v>1512</v>
          </cell>
          <cell r="E472" t="str">
            <v>905580</v>
          </cell>
          <cell r="F472" t="str">
            <v>P53</v>
          </cell>
          <cell r="G472" t="str">
            <v>1200</v>
          </cell>
          <cell r="H472">
            <v>8116</v>
          </cell>
          <cell r="I472">
            <v>0.21</v>
          </cell>
          <cell r="J472">
            <v>1260</v>
          </cell>
          <cell r="K472">
            <v>444.3599999999999</v>
          </cell>
          <cell r="L472">
            <v>0</v>
          </cell>
          <cell r="M472">
            <v>0</v>
          </cell>
          <cell r="N472">
            <v>456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2183.4899999999998</v>
          </cell>
          <cell r="U472">
            <v>12</v>
          </cell>
        </row>
        <row r="473">
          <cell r="A473" t="str">
            <v>DBCS-TRANS</v>
          </cell>
          <cell r="B473" t="str">
            <v>30-1700</v>
          </cell>
          <cell r="C473" t="str">
            <v>SURVEY-CF</v>
          </cell>
          <cell r="D473" t="str">
            <v>1512</v>
          </cell>
          <cell r="E473" t="str">
            <v>905580</v>
          </cell>
          <cell r="F473" t="str">
            <v>P30</v>
          </cell>
          <cell r="G473" t="str">
            <v>1252</v>
          </cell>
          <cell r="H473">
            <v>10602</v>
          </cell>
          <cell r="I473">
            <v>0.3</v>
          </cell>
          <cell r="J473">
            <v>1800</v>
          </cell>
          <cell r="K473">
            <v>1380.6</v>
          </cell>
          <cell r="L473">
            <v>0</v>
          </cell>
          <cell r="M473">
            <v>0</v>
          </cell>
          <cell r="N473">
            <v>456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3606.6</v>
          </cell>
          <cell r="U473">
            <v>12</v>
          </cell>
        </row>
        <row r="474">
          <cell r="A474" t="str">
            <v>DBCS-TRANS</v>
          </cell>
          <cell r="B474" t="str">
            <v>30-1700</v>
          </cell>
          <cell r="C474" t="str">
            <v>SURVEY-CF</v>
          </cell>
          <cell r="D474" t="str">
            <v>1512</v>
          </cell>
          <cell r="E474" t="str">
            <v>905580</v>
          </cell>
          <cell r="F474" t="str">
            <v>P40</v>
          </cell>
          <cell r="G474" t="str">
            <v>1252</v>
          </cell>
          <cell r="H474">
            <v>15901</v>
          </cell>
          <cell r="I474">
            <v>0.3</v>
          </cell>
          <cell r="J474">
            <v>1800</v>
          </cell>
          <cell r="K474">
            <v>2970.3</v>
          </cell>
          <cell r="L474">
            <v>0</v>
          </cell>
          <cell r="M474">
            <v>0</v>
          </cell>
          <cell r="N474">
            <v>456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5196.3</v>
          </cell>
          <cell r="U474">
            <v>12</v>
          </cell>
        </row>
        <row r="475">
          <cell r="A475" t="str">
            <v>DBCS-TRANS</v>
          </cell>
          <cell r="B475" t="str">
            <v>30-1800</v>
          </cell>
          <cell r="C475" t="str">
            <v>ROAD MAINT</v>
          </cell>
          <cell r="D475" t="str">
            <v>1501</v>
          </cell>
          <cell r="E475" t="str">
            <v>905300</v>
          </cell>
          <cell r="F475" t="str">
            <v>R5</v>
          </cell>
          <cell r="G475" t="str">
            <v>1640</v>
          </cell>
          <cell r="H475">
            <v>0</v>
          </cell>
          <cell r="I475" t="str">
            <v>Actual</v>
          </cell>
          <cell r="L475">
            <v>0</v>
          </cell>
          <cell r="M475">
            <v>0</v>
          </cell>
          <cell r="N475">
            <v>0</v>
          </cell>
          <cell r="O475">
            <v>217</v>
          </cell>
          <cell r="Q475">
            <v>0</v>
          </cell>
          <cell r="R475">
            <v>0</v>
          </cell>
          <cell r="S475">
            <v>0</v>
          </cell>
          <cell r="T475">
            <v>217</v>
          </cell>
          <cell r="U475">
            <v>1</v>
          </cell>
        </row>
        <row r="476">
          <cell r="A476" t="str">
            <v>DBCS-TRANS</v>
          </cell>
          <cell r="B476" t="str">
            <v>30-1800</v>
          </cell>
          <cell r="C476" t="str">
            <v>ROAD MAINT</v>
          </cell>
          <cell r="D476" t="str">
            <v>1501</v>
          </cell>
          <cell r="E476" t="str">
            <v>905300</v>
          </cell>
          <cell r="F476" t="str">
            <v>R7</v>
          </cell>
          <cell r="G476" t="str">
            <v>1640</v>
          </cell>
          <cell r="H476">
            <v>0</v>
          </cell>
          <cell r="I476" t="str">
            <v>Actual</v>
          </cell>
          <cell r="L476">
            <v>0</v>
          </cell>
          <cell r="M476">
            <v>0</v>
          </cell>
          <cell r="N476">
            <v>0</v>
          </cell>
          <cell r="O476">
            <v>217</v>
          </cell>
          <cell r="Q476">
            <v>0</v>
          </cell>
          <cell r="R476">
            <v>0</v>
          </cell>
          <cell r="S476">
            <v>0</v>
          </cell>
          <cell r="T476">
            <v>217</v>
          </cell>
          <cell r="U476">
            <v>1</v>
          </cell>
        </row>
        <row r="477">
          <cell r="A477" t="str">
            <v>DBCS-TRANS</v>
          </cell>
          <cell r="B477" t="str">
            <v>30-1800</v>
          </cell>
          <cell r="C477" t="str">
            <v>ROAD MAINT</v>
          </cell>
          <cell r="D477" t="str">
            <v>1501</v>
          </cell>
          <cell r="E477" t="str">
            <v>905300</v>
          </cell>
          <cell r="F477" t="str">
            <v>CH3</v>
          </cell>
          <cell r="G477" t="str">
            <v>1500</v>
          </cell>
          <cell r="H477">
            <v>0</v>
          </cell>
          <cell r="I477" t="str">
            <v>Actual</v>
          </cell>
          <cell r="L477">
            <v>26.14</v>
          </cell>
          <cell r="M477">
            <v>20.58</v>
          </cell>
          <cell r="N477">
            <v>38</v>
          </cell>
          <cell r="O477">
            <v>102</v>
          </cell>
          <cell r="Q477">
            <v>0</v>
          </cell>
          <cell r="R477">
            <v>0</v>
          </cell>
          <cell r="S477">
            <v>0</v>
          </cell>
          <cell r="T477">
            <v>326.72000000000003</v>
          </cell>
          <cell r="U477">
            <v>2</v>
          </cell>
        </row>
        <row r="478">
          <cell r="A478" t="str">
            <v>DBCS-TRANS</v>
          </cell>
          <cell r="B478" t="str">
            <v>30-1800</v>
          </cell>
          <cell r="C478" t="str">
            <v>ROAD MAINT</v>
          </cell>
          <cell r="D478" t="str">
            <v>1501</v>
          </cell>
          <cell r="E478" t="str">
            <v>905300</v>
          </cell>
          <cell r="F478" t="str">
            <v>CH5</v>
          </cell>
          <cell r="G478" t="str">
            <v>1500</v>
          </cell>
          <cell r="H478">
            <v>0</v>
          </cell>
          <cell r="I478" t="str">
            <v>Actual</v>
          </cell>
          <cell r="L478">
            <v>26.1</v>
          </cell>
          <cell r="M478">
            <v>0</v>
          </cell>
          <cell r="N478">
            <v>38</v>
          </cell>
          <cell r="O478">
            <v>102</v>
          </cell>
          <cell r="Q478">
            <v>0</v>
          </cell>
          <cell r="R478">
            <v>0</v>
          </cell>
          <cell r="S478">
            <v>0</v>
          </cell>
          <cell r="T478">
            <v>306.10000000000002</v>
          </cell>
          <cell r="U478">
            <v>2</v>
          </cell>
        </row>
        <row r="479">
          <cell r="A479" t="str">
            <v>DBCS-TRANS</v>
          </cell>
          <cell r="B479" t="str">
            <v>30-1800</v>
          </cell>
          <cell r="C479" t="str">
            <v>ROAD MAINT</v>
          </cell>
          <cell r="D479" t="str">
            <v>1501</v>
          </cell>
          <cell r="E479" t="str">
            <v>905300</v>
          </cell>
          <cell r="F479" t="str">
            <v>P5</v>
          </cell>
          <cell r="G479" t="str">
            <v>1210</v>
          </cell>
          <cell r="H479">
            <v>2110</v>
          </cell>
          <cell r="I479">
            <v>0.35</v>
          </cell>
          <cell r="L479">
            <v>0</v>
          </cell>
          <cell r="M479">
            <v>0</v>
          </cell>
          <cell r="N479">
            <v>38</v>
          </cell>
          <cell r="O479">
            <v>0</v>
          </cell>
          <cell r="Q479">
            <v>0</v>
          </cell>
          <cell r="R479">
            <v>1378.99</v>
          </cell>
          <cell r="S479">
            <v>0</v>
          </cell>
          <cell r="T479">
            <v>2324.7399999999998</v>
          </cell>
          <cell r="U479">
            <v>4</v>
          </cell>
        </row>
        <row r="480">
          <cell r="A480" t="str">
            <v>DBCS-TRANS</v>
          </cell>
          <cell r="B480" t="str">
            <v>30-1800</v>
          </cell>
          <cell r="C480" t="str">
            <v>ROAD MAINT</v>
          </cell>
          <cell r="D480" t="str">
            <v>1501</v>
          </cell>
          <cell r="E480" t="str">
            <v>905300</v>
          </cell>
          <cell r="F480" t="str">
            <v>CH2</v>
          </cell>
          <cell r="G480" t="str">
            <v>1500</v>
          </cell>
          <cell r="H480">
            <v>0</v>
          </cell>
          <cell r="I480" t="str">
            <v>Actual</v>
          </cell>
          <cell r="L480">
            <v>0</v>
          </cell>
          <cell r="M480">
            <v>0</v>
          </cell>
          <cell r="N480">
            <v>38</v>
          </cell>
          <cell r="O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175</v>
          </cell>
          <cell r="U480">
            <v>5</v>
          </cell>
        </row>
        <row r="481">
          <cell r="A481" t="str">
            <v>DBCS-TRANS</v>
          </cell>
          <cell r="B481" t="str">
            <v>30-1800</v>
          </cell>
          <cell r="C481" t="str">
            <v>ROAD MAINT</v>
          </cell>
          <cell r="D481" t="str">
            <v>1501</v>
          </cell>
          <cell r="E481" t="str">
            <v>905300</v>
          </cell>
          <cell r="F481" t="str">
            <v>CH4</v>
          </cell>
          <cell r="G481" t="str">
            <v>1500</v>
          </cell>
          <cell r="H481">
            <v>0</v>
          </cell>
          <cell r="I481" t="str">
            <v>Actual</v>
          </cell>
          <cell r="L481">
            <v>561.72</v>
          </cell>
          <cell r="M481">
            <v>25.07</v>
          </cell>
          <cell r="N481">
            <v>38</v>
          </cell>
          <cell r="O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761.79</v>
          </cell>
          <cell r="U481">
            <v>5</v>
          </cell>
        </row>
        <row r="482">
          <cell r="A482" t="str">
            <v>DBCS-TRANS</v>
          </cell>
          <cell r="B482" t="str">
            <v>30-1800</v>
          </cell>
          <cell r="C482" t="str">
            <v>ROAD MAINT</v>
          </cell>
          <cell r="D482" t="str">
            <v>1501</v>
          </cell>
          <cell r="E482" t="str">
            <v>905300</v>
          </cell>
          <cell r="F482" t="str">
            <v>R12</v>
          </cell>
          <cell r="G482" t="str">
            <v>1640</v>
          </cell>
          <cell r="H482">
            <v>0</v>
          </cell>
          <cell r="I482" t="str">
            <v>Actual</v>
          </cell>
          <cell r="L482">
            <v>0</v>
          </cell>
          <cell r="M482">
            <v>0</v>
          </cell>
          <cell r="N482">
            <v>38</v>
          </cell>
          <cell r="O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245</v>
          </cell>
          <cell r="U482">
            <v>7</v>
          </cell>
        </row>
        <row r="483">
          <cell r="A483" t="str">
            <v>DBCS-TRANS</v>
          </cell>
          <cell r="B483" t="str">
            <v>30-1800</v>
          </cell>
          <cell r="C483" t="str">
            <v>ROAD MAINT</v>
          </cell>
          <cell r="D483" t="str">
            <v>1501</v>
          </cell>
          <cell r="E483" t="str">
            <v>905300</v>
          </cell>
          <cell r="F483" t="str">
            <v>MAINTSUPP</v>
          </cell>
          <cell r="G483" t="str">
            <v>XXXX</v>
          </cell>
          <cell r="H483">
            <v>0</v>
          </cell>
          <cell r="I483" t="str">
            <v>Actual</v>
          </cell>
          <cell r="L483">
            <v>253.43</v>
          </cell>
          <cell r="M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  <cell r="S483">
            <v>37.549999999999997</v>
          </cell>
          <cell r="T483">
            <v>290.98</v>
          </cell>
          <cell r="U483">
            <v>8</v>
          </cell>
        </row>
        <row r="484">
          <cell r="A484" t="str">
            <v>DBCS-TRANS</v>
          </cell>
          <cell r="B484" t="str">
            <v>30-1800</v>
          </cell>
          <cell r="C484" t="str">
            <v>ROAD MAINT</v>
          </cell>
          <cell r="D484" t="str">
            <v>1501</v>
          </cell>
          <cell r="E484" t="str">
            <v>905300</v>
          </cell>
          <cell r="F484" t="str">
            <v>T16</v>
          </cell>
          <cell r="G484" t="str">
            <v>1665</v>
          </cell>
          <cell r="H484">
            <v>0</v>
          </cell>
          <cell r="I484" t="str">
            <v>Actual</v>
          </cell>
          <cell r="L484">
            <v>1138.07</v>
          </cell>
          <cell r="M484">
            <v>13.67</v>
          </cell>
          <cell r="N484">
            <v>38</v>
          </cell>
          <cell r="O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1396.74</v>
          </cell>
          <cell r="U484">
            <v>8</v>
          </cell>
        </row>
        <row r="485">
          <cell r="A485" t="str">
            <v>DBCS-TRANS</v>
          </cell>
          <cell r="B485" t="str">
            <v>30-1800</v>
          </cell>
          <cell r="C485" t="str">
            <v>ROAD MAINT</v>
          </cell>
          <cell r="D485" t="str">
            <v>1501</v>
          </cell>
          <cell r="E485" t="str">
            <v>905300</v>
          </cell>
          <cell r="F485" t="str">
            <v>T6</v>
          </cell>
          <cell r="G485" t="str">
            <v>1310</v>
          </cell>
          <cell r="H485">
            <v>0</v>
          </cell>
          <cell r="I485" t="str">
            <v>Actual</v>
          </cell>
          <cell r="L485">
            <v>30.58</v>
          </cell>
          <cell r="M485">
            <v>61.8</v>
          </cell>
          <cell r="N485">
            <v>38</v>
          </cell>
          <cell r="O485">
            <v>0</v>
          </cell>
          <cell r="Q485">
            <v>0</v>
          </cell>
          <cell r="R485">
            <v>344.5</v>
          </cell>
          <cell r="S485">
            <v>0</v>
          </cell>
          <cell r="T485">
            <v>681.88</v>
          </cell>
          <cell r="U485">
            <v>8</v>
          </cell>
        </row>
        <row r="486">
          <cell r="A486" t="str">
            <v>DBCS-TRANS</v>
          </cell>
          <cell r="B486" t="str">
            <v>30-1800</v>
          </cell>
          <cell r="C486" t="str">
            <v>ROAD MAINT</v>
          </cell>
          <cell r="D486" t="str">
            <v>1501</v>
          </cell>
          <cell r="E486" t="str">
            <v>905300</v>
          </cell>
          <cell r="F486" t="str">
            <v>8</v>
          </cell>
          <cell r="G486" t="str">
            <v>1212</v>
          </cell>
          <cell r="H486">
            <v>4454</v>
          </cell>
          <cell r="I486">
            <v>0.2</v>
          </cell>
          <cell r="L486">
            <v>0</v>
          </cell>
          <cell r="M486">
            <v>0</v>
          </cell>
          <cell r="N486">
            <v>38</v>
          </cell>
          <cell r="O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1196.5999999999999</v>
          </cell>
          <cell r="U486">
            <v>9</v>
          </cell>
        </row>
        <row r="487">
          <cell r="A487" t="str">
            <v>DBCS-TRANS</v>
          </cell>
          <cell r="B487" t="str">
            <v>30-1800</v>
          </cell>
          <cell r="C487" t="str">
            <v>ROAD MAINT</v>
          </cell>
          <cell r="D487" t="str">
            <v>1501</v>
          </cell>
          <cell r="E487" t="str">
            <v>905300</v>
          </cell>
          <cell r="F487" t="str">
            <v>P60</v>
          </cell>
          <cell r="G487" t="str">
            <v>1204</v>
          </cell>
          <cell r="H487">
            <v>5998</v>
          </cell>
          <cell r="I487">
            <v>0.24</v>
          </cell>
          <cell r="L487">
            <v>0</v>
          </cell>
          <cell r="M487">
            <v>0</v>
          </cell>
          <cell r="N487">
            <v>38</v>
          </cell>
          <cell r="O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1817.12</v>
          </cell>
          <cell r="U487">
            <v>10</v>
          </cell>
        </row>
        <row r="488">
          <cell r="A488" t="str">
            <v>DBCS-TRANS</v>
          </cell>
          <cell r="B488" t="str">
            <v>30-1800</v>
          </cell>
          <cell r="C488" t="str">
            <v>ROAD MAINT</v>
          </cell>
          <cell r="D488" t="str">
            <v>1501</v>
          </cell>
          <cell r="E488" t="str">
            <v>905300</v>
          </cell>
          <cell r="F488" t="str">
            <v>R9</v>
          </cell>
          <cell r="G488" t="str">
            <v>1640</v>
          </cell>
          <cell r="H488">
            <v>0</v>
          </cell>
          <cell r="I488" t="str">
            <v>Actual</v>
          </cell>
          <cell r="L488">
            <v>318</v>
          </cell>
          <cell r="M488">
            <v>3.7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671.7</v>
          </cell>
          <cell r="U488">
            <v>11</v>
          </cell>
        </row>
        <row r="489">
          <cell r="A489" t="str">
            <v>DBCS-TRANS</v>
          </cell>
          <cell r="B489" t="str">
            <v>30-1800</v>
          </cell>
          <cell r="C489" t="str">
            <v>ROAD MAINT</v>
          </cell>
          <cell r="D489" t="str">
            <v>1501</v>
          </cell>
          <cell r="E489" t="str">
            <v>905300</v>
          </cell>
          <cell r="F489" t="str">
            <v>L9</v>
          </cell>
          <cell r="G489" t="str">
            <v>1665</v>
          </cell>
          <cell r="H489">
            <v>0</v>
          </cell>
          <cell r="I489" t="str">
            <v>Actual</v>
          </cell>
          <cell r="L489">
            <v>5037.92</v>
          </cell>
          <cell r="M489">
            <v>362.84</v>
          </cell>
          <cell r="N489">
            <v>38</v>
          </cell>
          <cell r="O489">
            <v>584</v>
          </cell>
          <cell r="Q489">
            <v>172.25</v>
          </cell>
          <cell r="R489">
            <v>238.56</v>
          </cell>
          <cell r="S489">
            <v>0</v>
          </cell>
          <cell r="T489">
            <v>12626.57</v>
          </cell>
          <cell r="U489">
            <v>11</v>
          </cell>
        </row>
        <row r="490">
          <cell r="A490" t="str">
            <v>DBCS-TRANS</v>
          </cell>
          <cell r="B490" t="str">
            <v>30-1800</v>
          </cell>
          <cell r="C490" t="str">
            <v>ROAD MAINT</v>
          </cell>
          <cell r="D490" t="str">
            <v>1501</v>
          </cell>
          <cell r="E490" t="str">
            <v>905300</v>
          </cell>
          <cell r="F490" t="str">
            <v>CHAINSAWS ©</v>
          </cell>
          <cell r="G490" t="str">
            <v>XXXX</v>
          </cell>
          <cell r="H490">
            <v>0</v>
          </cell>
          <cell r="I490" t="str">
            <v>Actual</v>
          </cell>
          <cell r="J490">
            <v>0</v>
          </cell>
          <cell r="K490">
            <v>0</v>
          </cell>
          <cell r="L490">
            <v>226.6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226.6</v>
          </cell>
          <cell r="U490">
            <v>12</v>
          </cell>
        </row>
        <row r="491">
          <cell r="A491" t="str">
            <v>DBCS-TRANS</v>
          </cell>
          <cell r="B491" t="str">
            <v>30-1800</v>
          </cell>
          <cell r="C491" t="str">
            <v>ROAD MAINT</v>
          </cell>
          <cell r="D491" t="str">
            <v>1501</v>
          </cell>
          <cell r="E491" t="str">
            <v>905300</v>
          </cell>
          <cell r="F491" t="str">
            <v>F1</v>
          </cell>
          <cell r="G491" t="str">
            <v>2010</v>
          </cell>
          <cell r="H491">
            <v>0</v>
          </cell>
          <cell r="I491" t="str">
            <v>Actual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12</v>
          </cell>
        </row>
        <row r="492">
          <cell r="A492" t="str">
            <v>DBCS-TRANS</v>
          </cell>
          <cell r="B492" t="str">
            <v>30-1800</v>
          </cell>
          <cell r="C492" t="str">
            <v>ROAD MAINT</v>
          </cell>
          <cell r="D492" t="str">
            <v>1501</v>
          </cell>
          <cell r="E492" t="str">
            <v>905300</v>
          </cell>
          <cell r="F492" t="str">
            <v>H8 (Snowblower)</v>
          </cell>
          <cell r="G492" t="str">
            <v>1668</v>
          </cell>
          <cell r="H492">
            <v>0</v>
          </cell>
          <cell r="I492" t="str">
            <v>Actual</v>
          </cell>
          <cell r="J492">
            <v>0</v>
          </cell>
          <cell r="K492">
            <v>0</v>
          </cell>
          <cell r="L492">
            <v>4076.24</v>
          </cell>
          <cell r="M492">
            <v>11.19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4087.43</v>
          </cell>
          <cell r="U492">
            <v>12</v>
          </cell>
        </row>
        <row r="493">
          <cell r="A493" t="str">
            <v>DBCS-TRANS</v>
          </cell>
          <cell r="B493" t="str">
            <v>30-1800</v>
          </cell>
          <cell r="C493" t="str">
            <v>ROAD MAINT</v>
          </cell>
          <cell r="D493" t="str">
            <v>1501</v>
          </cell>
          <cell r="E493" t="str">
            <v>905300</v>
          </cell>
          <cell r="F493" t="str">
            <v>MISC SM EQUIP (RM)</v>
          </cell>
          <cell r="G493" t="str">
            <v>XXXX</v>
          </cell>
          <cell r="H493">
            <v>0</v>
          </cell>
          <cell r="I493" t="str">
            <v>Actual</v>
          </cell>
          <cell r="J493">
            <v>0</v>
          </cell>
          <cell r="K493">
            <v>0</v>
          </cell>
          <cell r="L493">
            <v>778.35</v>
          </cell>
          <cell r="M493">
            <v>2.48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535.83000000000004</v>
          </cell>
          <cell r="U493">
            <v>12</v>
          </cell>
        </row>
        <row r="494">
          <cell r="A494" t="str">
            <v>DBCS-TRANS</v>
          </cell>
          <cell r="B494" t="str">
            <v>30-1800</v>
          </cell>
          <cell r="C494" t="str">
            <v>ROAD MAINT</v>
          </cell>
          <cell r="D494" t="str">
            <v>1501</v>
          </cell>
          <cell r="E494" t="str">
            <v>905300</v>
          </cell>
          <cell r="F494" t="str">
            <v>MISCROAD</v>
          </cell>
          <cell r="G494" t="str">
            <v>XXXX</v>
          </cell>
          <cell r="H494">
            <v>0</v>
          </cell>
          <cell r="I494" t="str">
            <v>Actual</v>
          </cell>
          <cell r="J494">
            <v>0</v>
          </cell>
          <cell r="K494">
            <v>0</v>
          </cell>
          <cell r="L494">
            <v>6192</v>
          </cell>
          <cell r="M494">
            <v>88.79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286.61</v>
          </cell>
          <cell r="T494">
            <v>6567.4</v>
          </cell>
          <cell r="U494">
            <v>12</v>
          </cell>
        </row>
        <row r="495">
          <cell r="A495" t="str">
            <v>DBCS-TRANS</v>
          </cell>
          <cell r="B495" t="str">
            <v>30-1800</v>
          </cell>
          <cell r="C495" t="str">
            <v>ROAD MAINT</v>
          </cell>
          <cell r="D495" t="str">
            <v>1501</v>
          </cell>
          <cell r="E495" t="str">
            <v>905300</v>
          </cell>
          <cell r="F495" t="str">
            <v>MT EQUIP (U)</v>
          </cell>
          <cell r="G495" t="str">
            <v>XXXX</v>
          </cell>
          <cell r="H495">
            <v>0</v>
          </cell>
          <cell r="I495" t="str">
            <v>Actual</v>
          </cell>
          <cell r="J495">
            <v>0</v>
          </cell>
          <cell r="K495">
            <v>0</v>
          </cell>
          <cell r="L495">
            <v>4978.8100000000004</v>
          </cell>
          <cell r="M495">
            <v>112.8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5091.6099999999997</v>
          </cell>
          <cell r="U495">
            <v>12</v>
          </cell>
        </row>
        <row r="496">
          <cell r="A496" t="str">
            <v>DBCS-TRANS</v>
          </cell>
          <cell r="B496" t="str">
            <v>30-1800</v>
          </cell>
          <cell r="C496" t="str">
            <v>ROAD MAINT</v>
          </cell>
          <cell r="D496" t="str">
            <v>1501</v>
          </cell>
          <cell r="E496" t="str">
            <v>905300</v>
          </cell>
          <cell r="F496" t="str">
            <v>SNOWPLOWS (Q)</v>
          </cell>
          <cell r="G496" t="str">
            <v>3004</v>
          </cell>
          <cell r="H496">
            <v>0</v>
          </cell>
          <cell r="I496" t="str">
            <v>Actual</v>
          </cell>
          <cell r="J496">
            <v>0</v>
          </cell>
          <cell r="K496">
            <v>0</v>
          </cell>
          <cell r="L496">
            <v>9995.76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9995.76</v>
          </cell>
          <cell r="U496">
            <v>12</v>
          </cell>
        </row>
        <row r="497">
          <cell r="A497" t="str">
            <v>DBCS-TRANS</v>
          </cell>
          <cell r="B497" t="str">
            <v>30-1800</v>
          </cell>
          <cell r="C497" t="str">
            <v>ROAD MAINT</v>
          </cell>
          <cell r="D497" t="str">
            <v>1501</v>
          </cell>
          <cell r="E497" t="str">
            <v>905300</v>
          </cell>
          <cell r="F497" t="str">
            <v>TRAILER (J)</v>
          </cell>
          <cell r="G497" t="str">
            <v>3007</v>
          </cell>
          <cell r="H497">
            <v>0</v>
          </cell>
          <cell r="I497" t="str">
            <v>Actual</v>
          </cell>
          <cell r="J497">
            <v>0</v>
          </cell>
          <cell r="K497">
            <v>0</v>
          </cell>
          <cell r="L497">
            <v>4810.74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4810.74</v>
          </cell>
          <cell r="U497">
            <v>12</v>
          </cell>
        </row>
        <row r="498">
          <cell r="A498" t="str">
            <v>DBCS-TRANS</v>
          </cell>
          <cell r="B498" t="str">
            <v>30-1800</v>
          </cell>
          <cell r="C498" t="str">
            <v>ROAD MAINT</v>
          </cell>
          <cell r="D498" t="str">
            <v>1501</v>
          </cell>
          <cell r="E498" t="str">
            <v>905300</v>
          </cell>
          <cell r="F498" t="str">
            <v>P61</v>
          </cell>
          <cell r="G498" t="str">
            <v>1208</v>
          </cell>
          <cell r="H498">
            <v>219</v>
          </cell>
          <cell r="I498">
            <v>0.35</v>
          </cell>
          <cell r="J498">
            <v>2100</v>
          </cell>
          <cell r="K498">
            <v>0</v>
          </cell>
          <cell r="L498">
            <v>0</v>
          </cell>
          <cell r="M498">
            <v>0</v>
          </cell>
          <cell r="N498">
            <v>456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2176</v>
          </cell>
          <cell r="U498">
            <v>12</v>
          </cell>
        </row>
        <row r="499">
          <cell r="A499" t="str">
            <v>DBCS-TRANS</v>
          </cell>
          <cell r="B499" t="str">
            <v>30-1800</v>
          </cell>
          <cell r="C499" t="str">
            <v>ROAD MAINT</v>
          </cell>
          <cell r="D499" t="str">
            <v>1501</v>
          </cell>
          <cell r="E499" t="str">
            <v>905300</v>
          </cell>
          <cell r="F499" t="str">
            <v>P27</v>
          </cell>
          <cell r="G499" t="str">
            <v>1255</v>
          </cell>
          <cell r="H499">
            <v>3985</v>
          </cell>
          <cell r="I499">
            <v>0.65</v>
          </cell>
          <cell r="J499">
            <v>3900</v>
          </cell>
          <cell r="K499">
            <v>0</v>
          </cell>
          <cell r="L499">
            <v>0</v>
          </cell>
          <cell r="M499">
            <v>0</v>
          </cell>
          <cell r="N499">
            <v>456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4181.7</v>
          </cell>
          <cell r="U499">
            <v>12</v>
          </cell>
        </row>
        <row r="500">
          <cell r="A500" t="str">
            <v>DBCS-TRANS</v>
          </cell>
          <cell r="B500" t="str">
            <v>30-1800</v>
          </cell>
          <cell r="C500" t="str">
            <v>ROAD MAINT</v>
          </cell>
          <cell r="D500" t="str">
            <v>1501</v>
          </cell>
          <cell r="E500" t="str">
            <v>905300</v>
          </cell>
          <cell r="F500" t="str">
            <v>78</v>
          </cell>
          <cell r="G500" t="str">
            <v>1212</v>
          </cell>
          <cell r="H500">
            <v>1427</v>
          </cell>
          <cell r="I500">
            <v>0.2</v>
          </cell>
          <cell r="J500">
            <v>1200</v>
          </cell>
          <cell r="K500">
            <v>0</v>
          </cell>
          <cell r="L500">
            <v>0</v>
          </cell>
          <cell r="M500">
            <v>0</v>
          </cell>
          <cell r="N500">
            <v>456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1426</v>
          </cell>
          <cell r="U500">
            <v>12</v>
          </cell>
        </row>
        <row r="501">
          <cell r="A501" t="str">
            <v>DBCS-TRANS</v>
          </cell>
          <cell r="B501" t="str">
            <v>30-1800</v>
          </cell>
          <cell r="C501" t="str">
            <v>ROAD MAINT</v>
          </cell>
          <cell r="D501" t="str">
            <v>1501</v>
          </cell>
          <cell r="E501" t="str">
            <v>905300</v>
          </cell>
          <cell r="F501" t="str">
            <v>P87</v>
          </cell>
          <cell r="G501" t="str">
            <v>1254</v>
          </cell>
          <cell r="H501">
            <v>5517</v>
          </cell>
          <cell r="I501">
            <v>0.65</v>
          </cell>
          <cell r="J501">
            <v>3900</v>
          </cell>
          <cell r="K501">
            <v>0</v>
          </cell>
          <cell r="L501">
            <v>0</v>
          </cell>
          <cell r="M501">
            <v>0</v>
          </cell>
          <cell r="N501">
            <v>456</v>
          </cell>
          <cell r="O501">
            <v>218</v>
          </cell>
          <cell r="P501">
            <v>2616</v>
          </cell>
          <cell r="Q501">
            <v>0</v>
          </cell>
          <cell r="R501">
            <v>0</v>
          </cell>
          <cell r="S501">
            <v>0</v>
          </cell>
          <cell r="T501">
            <v>7328.75</v>
          </cell>
          <cell r="U501">
            <v>12</v>
          </cell>
        </row>
        <row r="502">
          <cell r="A502" t="str">
            <v>DBCS-TRANS</v>
          </cell>
          <cell r="B502" t="str">
            <v>30-1800</v>
          </cell>
          <cell r="C502" t="str">
            <v>ROAD MAINT</v>
          </cell>
          <cell r="D502" t="str">
            <v>1501</v>
          </cell>
          <cell r="E502" t="str">
            <v>905300</v>
          </cell>
          <cell r="F502" t="str">
            <v>P23</v>
          </cell>
          <cell r="G502" t="str">
            <v>1202</v>
          </cell>
          <cell r="H502">
            <v>5487</v>
          </cell>
          <cell r="I502">
            <v>0.21</v>
          </cell>
          <cell r="J502">
            <v>1260</v>
          </cell>
          <cell r="K502">
            <v>0</v>
          </cell>
          <cell r="L502">
            <v>0</v>
          </cell>
          <cell r="M502">
            <v>0</v>
          </cell>
          <cell r="N502">
            <v>456</v>
          </cell>
          <cell r="O502">
            <v>140</v>
          </cell>
          <cell r="P502">
            <v>1680</v>
          </cell>
          <cell r="Q502">
            <v>0</v>
          </cell>
          <cell r="R502">
            <v>0</v>
          </cell>
          <cell r="S502">
            <v>0</v>
          </cell>
          <cell r="T502">
            <v>3571.85</v>
          </cell>
          <cell r="U502">
            <v>12</v>
          </cell>
        </row>
        <row r="503">
          <cell r="A503" t="str">
            <v>DBCS-TRANS</v>
          </cell>
          <cell r="B503" t="str">
            <v>30-1800</v>
          </cell>
          <cell r="C503" t="str">
            <v>ROAD MAINT</v>
          </cell>
          <cell r="D503" t="str">
            <v>1501</v>
          </cell>
          <cell r="E503" t="str">
            <v>905300</v>
          </cell>
          <cell r="F503" t="str">
            <v>1Unimog (H8)</v>
          </cell>
          <cell r="G503" t="str">
            <v>1668</v>
          </cell>
          <cell r="H503">
            <v>0</v>
          </cell>
          <cell r="I503" t="str">
            <v>Actual</v>
          </cell>
          <cell r="J503">
            <v>0</v>
          </cell>
          <cell r="K503">
            <v>0</v>
          </cell>
          <cell r="L503">
            <v>1716.39</v>
          </cell>
          <cell r="M503">
            <v>326.22000000000003</v>
          </cell>
          <cell r="N503">
            <v>456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2468.61</v>
          </cell>
          <cell r="U503">
            <v>12</v>
          </cell>
        </row>
        <row r="504">
          <cell r="A504" t="str">
            <v>DBCS-TRANS</v>
          </cell>
          <cell r="B504" t="str">
            <v>30-1800</v>
          </cell>
          <cell r="C504" t="str">
            <v>ROAD MAINT</v>
          </cell>
          <cell r="D504" t="str">
            <v>1501</v>
          </cell>
          <cell r="E504" t="str">
            <v>905300</v>
          </cell>
          <cell r="F504" t="str">
            <v>B1</v>
          </cell>
          <cell r="G504" t="str">
            <v>1335</v>
          </cell>
          <cell r="H504">
            <v>0</v>
          </cell>
          <cell r="I504" t="str">
            <v>Actual</v>
          </cell>
          <cell r="J504">
            <v>0</v>
          </cell>
          <cell r="K504">
            <v>0</v>
          </cell>
          <cell r="L504">
            <v>6007.55</v>
          </cell>
          <cell r="M504">
            <v>888.09</v>
          </cell>
          <cell r="N504">
            <v>456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20311.64</v>
          </cell>
          <cell r="U504">
            <v>12</v>
          </cell>
        </row>
        <row r="505">
          <cell r="A505" t="str">
            <v>DBCS-TRANS</v>
          </cell>
          <cell r="B505" t="str">
            <v>30-1800</v>
          </cell>
          <cell r="C505" t="str">
            <v>ROAD MAINT</v>
          </cell>
          <cell r="D505" t="str">
            <v>1501</v>
          </cell>
          <cell r="E505" t="str">
            <v>905300</v>
          </cell>
          <cell r="F505" t="str">
            <v>B2</v>
          </cell>
          <cell r="G505" t="str">
            <v>1335</v>
          </cell>
          <cell r="H505">
            <v>0</v>
          </cell>
          <cell r="I505" t="str">
            <v>Actual</v>
          </cell>
          <cell r="J505">
            <v>0</v>
          </cell>
          <cell r="K505">
            <v>0</v>
          </cell>
          <cell r="L505">
            <v>9858.5400000000009</v>
          </cell>
          <cell r="M505">
            <v>2113.9499999999998</v>
          </cell>
          <cell r="N505">
            <v>456</v>
          </cell>
          <cell r="O505">
            <v>1299</v>
          </cell>
          <cell r="P505">
            <v>15588</v>
          </cell>
          <cell r="Q505">
            <v>0</v>
          </cell>
          <cell r="R505">
            <v>0</v>
          </cell>
          <cell r="S505">
            <v>0</v>
          </cell>
          <cell r="T505">
            <v>27986.49</v>
          </cell>
          <cell r="U505">
            <v>12</v>
          </cell>
        </row>
        <row r="506">
          <cell r="A506" t="str">
            <v>DBCS-TRANS</v>
          </cell>
          <cell r="B506" t="str">
            <v>30-1800</v>
          </cell>
          <cell r="C506" t="str">
            <v>ROAD MAINT</v>
          </cell>
          <cell r="D506" t="str">
            <v>1501</v>
          </cell>
          <cell r="E506" t="str">
            <v>905300</v>
          </cell>
          <cell r="F506" t="str">
            <v>B4</v>
          </cell>
          <cell r="G506" t="str">
            <v>1500</v>
          </cell>
          <cell r="H506">
            <v>0</v>
          </cell>
          <cell r="I506" t="str">
            <v>Actual</v>
          </cell>
          <cell r="J506">
            <v>0</v>
          </cell>
          <cell r="K506">
            <v>0</v>
          </cell>
          <cell r="L506">
            <v>5997.54</v>
          </cell>
          <cell r="M506">
            <v>324.08</v>
          </cell>
          <cell r="N506">
            <v>456</v>
          </cell>
          <cell r="O506">
            <v>151</v>
          </cell>
          <cell r="P506">
            <v>1812</v>
          </cell>
          <cell r="Q506">
            <v>0</v>
          </cell>
          <cell r="R506">
            <v>0</v>
          </cell>
          <cell r="S506">
            <v>0</v>
          </cell>
          <cell r="T506">
            <v>8559.6200000000008</v>
          </cell>
          <cell r="U506">
            <v>12</v>
          </cell>
        </row>
        <row r="507">
          <cell r="A507" t="str">
            <v>DBCS-TRANS</v>
          </cell>
          <cell r="B507" t="str">
            <v>30-1800</v>
          </cell>
          <cell r="C507" t="str">
            <v>ROAD MAINT</v>
          </cell>
          <cell r="D507" t="str">
            <v>1501</v>
          </cell>
          <cell r="E507" t="str">
            <v>905300</v>
          </cell>
          <cell r="F507" t="str">
            <v>B5</v>
          </cell>
          <cell r="G507" t="str">
            <v>1665</v>
          </cell>
          <cell r="H507">
            <v>0</v>
          </cell>
          <cell r="I507" t="str">
            <v>Actual</v>
          </cell>
          <cell r="J507">
            <v>0</v>
          </cell>
          <cell r="K507">
            <v>0</v>
          </cell>
          <cell r="L507">
            <v>7123.51</v>
          </cell>
          <cell r="M507">
            <v>300.25</v>
          </cell>
          <cell r="N507">
            <v>456</v>
          </cell>
          <cell r="O507">
            <v>326</v>
          </cell>
          <cell r="P507">
            <v>3912</v>
          </cell>
          <cell r="Q507">
            <v>0</v>
          </cell>
          <cell r="R507">
            <v>0</v>
          </cell>
          <cell r="S507">
            <v>0</v>
          </cell>
          <cell r="T507">
            <v>11761.76</v>
          </cell>
          <cell r="U507">
            <v>12</v>
          </cell>
        </row>
        <row r="508">
          <cell r="A508" t="str">
            <v>DBCS-TRANS</v>
          </cell>
          <cell r="B508" t="str">
            <v>30-1800</v>
          </cell>
          <cell r="C508" t="str">
            <v>ROAD MAINT</v>
          </cell>
          <cell r="D508" t="str">
            <v>1501</v>
          </cell>
          <cell r="E508" t="str">
            <v>905300</v>
          </cell>
          <cell r="F508" t="str">
            <v>CH1</v>
          </cell>
          <cell r="G508" t="str">
            <v>1500</v>
          </cell>
          <cell r="H508">
            <v>0</v>
          </cell>
          <cell r="I508" t="str">
            <v>Actual</v>
          </cell>
          <cell r="J508">
            <v>0</v>
          </cell>
          <cell r="K508">
            <v>0</v>
          </cell>
          <cell r="L508">
            <v>659.57</v>
          </cell>
          <cell r="M508">
            <v>45.68</v>
          </cell>
          <cell r="N508">
            <v>456</v>
          </cell>
          <cell r="O508">
            <v>92</v>
          </cell>
          <cell r="P508">
            <v>1104</v>
          </cell>
          <cell r="Q508">
            <v>0</v>
          </cell>
          <cell r="R508">
            <v>0</v>
          </cell>
          <cell r="S508">
            <v>0</v>
          </cell>
          <cell r="T508">
            <v>2245.25</v>
          </cell>
          <cell r="U508">
            <v>12</v>
          </cell>
        </row>
        <row r="509">
          <cell r="A509" t="str">
            <v>DBCS-TRANS</v>
          </cell>
          <cell r="B509" t="str">
            <v>30-1800</v>
          </cell>
          <cell r="C509" t="str">
            <v>ROAD MAINT</v>
          </cell>
          <cell r="D509" t="str">
            <v>1501</v>
          </cell>
          <cell r="E509" t="str">
            <v>905300</v>
          </cell>
          <cell r="F509" t="str">
            <v>G4</v>
          </cell>
          <cell r="G509" t="str">
            <v>1600</v>
          </cell>
          <cell r="H509">
            <v>0</v>
          </cell>
          <cell r="I509" t="str">
            <v>Actual</v>
          </cell>
          <cell r="J509">
            <v>0</v>
          </cell>
          <cell r="K509">
            <v>0</v>
          </cell>
          <cell r="L509">
            <v>11342.59</v>
          </cell>
          <cell r="M509">
            <v>619.99</v>
          </cell>
          <cell r="N509">
            <v>456</v>
          </cell>
          <cell r="O509">
            <v>985</v>
          </cell>
          <cell r="P509">
            <v>11820</v>
          </cell>
          <cell r="Q509">
            <v>0</v>
          </cell>
          <cell r="R509">
            <v>0</v>
          </cell>
          <cell r="S509">
            <v>0</v>
          </cell>
          <cell r="T509">
            <v>24208.58</v>
          </cell>
          <cell r="U509">
            <v>12</v>
          </cell>
        </row>
        <row r="510">
          <cell r="A510" t="str">
            <v>DBCS-TRANS</v>
          </cell>
          <cell r="B510" t="str">
            <v>30-1800</v>
          </cell>
          <cell r="C510" t="str">
            <v>ROAD MAINT</v>
          </cell>
          <cell r="D510" t="str">
            <v>1501</v>
          </cell>
          <cell r="E510" t="str">
            <v>905300</v>
          </cell>
          <cell r="F510" t="str">
            <v>H1</v>
          </cell>
          <cell r="G510" t="str">
            <v>1665</v>
          </cell>
          <cell r="H510">
            <v>0</v>
          </cell>
          <cell r="I510" t="str">
            <v>Actual</v>
          </cell>
          <cell r="J510">
            <v>0</v>
          </cell>
          <cell r="K510">
            <v>0</v>
          </cell>
          <cell r="L510">
            <v>911.11</v>
          </cell>
          <cell r="M510">
            <v>322.88</v>
          </cell>
          <cell r="N510">
            <v>456</v>
          </cell>
          <cell r="O510">
            <v>708</v>
          </cell>
          <cell r="P510">
            <v>8496</v>
          </cell>
          <cell r="Q510">
            <v>0</v>
          </cell>
          <cell r="R510">
            <v>0</v>
          </cell>
          <cell r="S510">
            <v>0</v>
          </cell>
          <cell r="T510">
            <v>10155.99</v>
          </cell>
          <cell r="U510">
            <v>12</v>
          </cell>
        </row>
        <row r="511">
          <cell r="A511" t="str">
            <v>DBCS-TRANS</v>
          </cell>
          <cell r="B511" t="str">
            <v>30-1800</v>
          </cell>
          <cell r="C511" t="str">
            <v>ROAD MAINT</v>
          </cell>
          <cell r="D511" t="str">
            <v>1501</v>
          </cell>
          <cell r="E511" t="str">
            <v>905300</v>
          </cell>
          <cell r="F511" t="str">
            <v>H2</v>
          </cell>
          <cell r="G511" t="str">
            <v>1665</v>
          </cell>
          <cell r="H511">
            <v>0</v>
          </cell>
          <cell r="I511" t="str">
            <v>Actual</v>
          </cell>
          <cell r="J511">
            <v>0</v>
          </cell>
          <cell r="K511">
            <v>0</v>
          </cell>
          <cell r="L511">
            <v>1858.34</v>
          </cell>
          <cell r="M511">
            <v>167.19</v>
          </cell>
          <cell r="N511">
            <v>456</v>
          </cell>
          <cell r="O511">
            <v>346</v>
          </cell>
          <cell r="P511">
            <v>4152</v>
          </cell>
          <cell r="Q511">
            <v>0</v>
          </cell>
          <cell r="R511">
            <v>0</v>
          </cell>
          <cell r="S511">
            <v>0</v>
          </cell>
          <cell r="T511">
            <v>6603.53</v>
          </cell>
          <cell r="U511">
            <v>12</v>
          </cell>
        </row>
        <row r="512">
          <cell r="A512" t="str">
            <v>DBCS-TRANS</v>
          </cell>
          <cell r="B512" t="str">
            <v>30-1800</v>
          </cell>
          <cell r="C512" t="str">
            <v>ROAD MAINT</v>
          </cell>
          <cell r="D512" t="str">
            <v>1501</v>
          </cell>
          <cell r="E512" t="str">
            <v>905300</v>
          </cell>
          <cell r="F512" t="str">
            <v>H4</v>
          </cell>
          <cell r="G512" t="str">
            <v>1667</v>
          </cell>
          <cell r="H512">
            <v>0</v>
          </cell>
          <cell r="I512" t="str">
            <v>Actual</v>
          </cell>
          <cell r="J512">
            <v>0</v>
          </cell>
          <cell r="K512">
            <v>0</v>
          </cell>
          <cell r="L512">
            <v>6170.59</v>
          </cell>
          <cell r="M512">
            <v>396.12</v>
          </cell>
          <cell r="N512">
            <v>456</v>
          </cell>
          <cell r="O512">
            <v>672</v>
          </cell>
          <cell r="P512">
            <v>8064</v>
          </cell>
          <cell r="Q512">
            <v>0</v>
          </cell>
          <cell r="R512">
            <v>0</v>
          </cell>
          <cell r="S512">
            <v>0</v>
          </cell>
          <cell r="T512">
            <v>15056.71</v>
          </cell>
          <cell r="U512">
            <v>12</v>
          </cell>
        </row>
        <row r="513">
          <cell r="A513" t="str">
            <v>DBCS-TRANS</v>
          </cell>
          <cell r="B513" t="str">
            <v>30-1800</v>
          </cell>
          <cell r="C513" t="str">
            <v>ROAD MAINT</v>
          </cell>
          <cell r="D513" t="str">
            <v>1501</v>
          </cell>
          <cell r="E513" t="str">
            <v>905300</v>
          </cell>
          <cell r="F513" t="str">
            <v>H5</v>
          </cell>
          <cell r="G513" t="str">
            <v>1667</v>
          </cell>
          <cell r="H513">
            <v>0</v>
          </cell>
          <cell r="I513" t="str">
            <v>Actual</v>
          </cell>
          <cell r="J513">
            <v>0</v>
          </cell>
          <cell r="K513">
            <v>0</v>
          </cell>
          <cell r="L513">
            <v>0</v>
          </cell>
          <cell r="M513">
            <v>59.67</v>
          </cell>
          <cell r="N513">
            <v>456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485.67</v>
          </cell>
          <cell r="U513">
            <v>12</v>
          </cell>
        </row>
        <row r="514">
          <cell r="A514" t="str">
            <v>DBCS-TRANS</v>
          </cell>
          <cell r="B514" t="str">
            <v>30-1800</v>
          </cell>
          <cell r="C514" t="str">
            <v>ROAD MAINT</v>
          </cell>
          <cell r="D514" t="str">
            <v>1501</v>
          </cell>
          <cell r="E514" t="str">
            <v>905300</v>
          </cell>
          <cell r="F514" t="str">
            <v>H6</v>
          </cell>
          <cell r="G514" t="str">
            <v>1667</v>
          </cell>
          <cell r="H514">
            <v>0</v>
          </cell>
          <cell r="I514" t="str">
            <v>Actual</v>
          </cell>
          <cell r="J514">
            <v>0</v>
          </cell>
          <cell r="K514">
            <v>0</v>
          </cell>
          <cell r="L514">
            <v>1843.77</v>
          </cell>
          <cell r="M514">
            <v>0</v>
          </cell>
          <cell r="N514">
            <v>456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2269.77</v>
          </cell>
          <cell r="U514">
            <v>12</v>
          </cell>
        </row>
        <row r="515">
          <cell r="A515" t="str">
            <v>DBCS-TRANS</v>
          </cell>
          <cell r="B515" t="str">
            <v>30-1800</v>
          </cell>
          <cell r="C515" t="str">
            <v>ROAD MAINT</v>
          </cell>
          <cell r="D515" t="str">
            <v>1501</v>
          </cell>
          <cell r="E515" t="str">
            <v>905300</v>
          </cell>
          <cell r="F515" t="str">
            <v>H7</v>
          </cell>
          <cell r="G515" t="str">
            <v>1665</v>
          </cell>
          <cell r="H515">
            <v>0</v>
          </cell>
          <cell r="I515" t="str">
            <v>Actual</v>
          </cell>
          <cell r="J515">
            <v>0</v>
          </cell>
          <cell r="K515">
            <v>0</v>
          </cell>
          <cell r="L515">
            <v>24771.040000000001</v>
          </cell>
          <cell r="M515">
            <v>552.04</v>
          </cell>
          <cell r="N515">
            <v>456</v>
          </cell>
          <cell r="O515">
            <v>1033</v>
          </cell>
          <cell r="P515">
            <v>12396</v>
          </cell>
          <cell r="Q515">
            <v>0</v>
          </cell>
          <cell r="R515">
            <v>0</v>
          </cell>
          <cell r="S515">
            <v>0</v>
          </cell>
          <cell r="T515">
            <v>38145.08</v>
          </cell>
          <cell r="U515">
            <v>12</v>
          </cell>
        </row>
        <row r="516">
          <cell r="A516" t="str">
            <v>DBCS-TRANS</v>
          </cell>
          <cell r="B516" t="str">
            <v>30-1800</v>
          </cell>
          <cell r="C516" t="str">
            <v>ROAD MAINT</v>
          </cell>
          <cell r="D516" t="str">
            <v>1501</v>
          </cell>
          <cell r="E516" t="str">
            <v>905300</v>
          </cell>
          <cell r="F516" t="str">
            <v>L1</v>
          </cell>
          <cell r="G516" t="str">
            <v>1620</v>
          </cell>
          <cell r="H516">
            <v>0</v>
          </cell>
          <cell r="I516" t="str">
            <v>Actual</v>
          </cell>
          <cell r="J516">
            <v>0</v>
          </cell>
          <cell r="K516">
            <v>0</v>
          </cell>
          <cell r="L516">
            <v>5496.68</v>
          </cell>
          <cell r="M516">
            <v>52.02</v>
          </cell>
          <cell r="N516">
            <v>456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12644.7</v>
          </cell>
          <cell r="U516">
            <v>12</v>
          </cell>
        </row>
        <row r="517">
          <cell r="A517" t="str">
            <v>DBCS-TRANS</v>
          </cell>
          <cell r="B517" t="str">
            <v>30-1800</v>
          </cell>
          <cell r="C517" t="str">
            <v>ROAD MAINT</v>
          </cell>
          <cell r="D517" t="str">
            <v>1501</v>
          </cell>
          <cell r="E517" t="str">
            <v>905300</v>
          </cell>
          <cell r="F517" t="str">
            <v>L14</v>
          </cell>
          <cell r="G517" t="str">
            <v>1665</v>
          </cell>
          <cell r="H517">
            <v>0</v>
          </cell>
          <cell r="I517" t="str">
            <v>Actual</v>
          </cell>
          <cell r="J517">
            <v>0</v>
          </cell>
          <cell r="K517">
            <v>0</v>
          </cell>
          <cell r="L517">
            <v>1170.58</v>
          </cell>
          <cell r="M517">
            <v>45.4</v>
          </cell>
          <cell r="N517">
            <v>456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1641.98</v>
          </cell>
          <cell r="U517">
            <v>12</v>
          </cell>
        </row>
        <row r="518">
          <cell r="A518" t="str">
            <v>DBCS-TRANS</v>
          </cell>
          <cell r="B518" t="str">
            <v>30-1800</v>
          </cell>
          <cell r="C518" t="str">
            <v>ROAD MAINT</v>
          </cell>
          <cell r="D518" t="str">
            <v>1501</v>
          </cell>
          <cell r="E518" t="str">
            <v>905300</v>
          </cell>
          <cell r="F518" t="str">
            <v>L2</v>
          </cell>
          <cell r="G518" t="str">
            <v>1620</v>
          </cell>
          <cell r="H518">
            <v>0</v>
          </cell>
          <cell r="I518" t="str">
            <v>Actual</v>
          </cell>
          <cell r="J518">
            <v>0</v>
          </cell>
          <cell r="K518">
            <v>0</v>
          </cell>
          <cell r="L518">
            <v>7158.42</v>
          </cell>
          <cell r="M518">
            <v>1342.26</v>
          </cell>
          <cell r="N518">
            <v>456</v>
          </cell>
          <cell r="O518">
            <v>688</v>
          </cell>
          <cell r="P518">
            <v>8256</v>
          </cell>
          <cell r="Q518">
            <v>0</v>
          </cell>
          <cell r="R518">
            <v>0</v>
          </cell>
          <cell r="S518">
            <v>0</v>
          </cell>
          <cell r="T518">
            <v>17182.68</v>
          </cell>
          <cell r="U518">
            <v>12</v>
          </cell>
        </row>
        <row r="519">
          <cell r="A519" t="str">
            <v>DBCS-TRANS</v>
          </cell>
          <cell r="B519" t="str">
            <v>30-1800</v>
          </cell>
          <cell r="C519" t="str">
            <v>ROAD MAINT</v>
          </cell>
          <cell r="D519" t="str">
            <v>1501</v>
          </cell>
          <cell r="E519" t="str">
            <v>905300</v>
          </cell>
          <cell r="F519" t="str">
            <v>L3</v>
          </cell>
          <cell r="G519" t="str">
            <v>1665</v>
          </cell>
          <cell r="H519">
            <v>0</v>
          </cell>
          <cell r="I519" t="str">
            <v>Actual</v>
          </cell>
          <cell r="J519">
            <v>0</v>
          </cell>
          <cell r="K519">
            <v>0</v>
          </cell>
          <cell r="L519">
            <v>10491.55</v>
          </cell>
          <cell r="M519">
            <v>429.35</v>
          </cell>
          <cell r="N519">
            <v>456</v>
          </cell>
          <cell r="O519">
            <v>584</v>
          </cell>
          <cell r="P519">
            <v>7008</v>
          </cell>
          <cell r="Q519">
            <v>0</v>
          </cell>
          <cell r="R519">
            <v>0</v>
          </cell>
          <cell r="S519">
            <v>0</v>
          </cell>
          <cell r="T519">
            <v>18354.900000000001</v>
          </cell>
          <cell r="U519">
            <v>12</v>
          </cell>
        </row>
        <row r="520">
          <cell r="A520" t="str">
            <v>DBCS-TRANS</v>
          </cell>
          <cell r="B520" t="str">
            <v>30-1800</v>
          </cell>
          <cell r="C520" t="str">
            <v>ROAD MAINT</v>
          </cell>
          <cell r="D520" t="str">
            <v>1501</v>
          </cell>
          <cell r="E520" t="str">
            <v>905300</v>
          </cell>
          <cell r="F520" t="str">
            <v>L4</v>
          </cell>
          <cell r="G520" t="str">
            <v>1665</v>
          </cell>
          <cell r="H520">
            <v>0</v>
          </cell>
          <cell r="I520" t="str">
            <v>Actual</v>
          </cell>
          <cell r="J520">
            <v>0</v>
          </cell>
          <cell r="K520">
            <v>0</v>
          </cell>
          <cell r="L520">
            <v>10462.81</v>
          </cell>
          <cell r="M520">
            <v>387.86</v>
          </cell>
          <cell r="N520">
            <v>456</v>
          </cell>
          <cell r="O520">
            <v>584</v>
          </cell>
          <cell r="P520">
            <v>7008</v>
          </cell>
          <cell r="Q520">
            <v>558.38</v>
          </cell>
          <cell r="R520">
            <v>0</v>
          </cell>
          <cell r="S520">
            <v>0</v>
          </cell>
          <cell r="T520">
            <v>18843.05</v>
          </cell>
          <cell r="U520">
            <v>12</v>
          </cell>
        </row>
        <row r="521">
          <cell r="A521" t="str">
            <v>DBCS-TRANS</v>
          </cell>
          <cell r="B521" t="str">
            <v>30-1800</v>
          </cell>
          <cell r="C521" t="str">
            <v>ROAD MAINT</v>
          </cell>
          <cell r="D521" t="str">
            <v>1501</v>
          </cell>
          <cell r="E521" t="str">
            <v>905300</v>
          </cell>
          <cell r="F521" t="str">
            <v>L7</v>
          </cell>
          <cell r="G521" t="str">
            <v>1665</v>
          </cell>
          <cell r="H521">
            <v>0</v>
          </cell>
          <cell r="I521" t="str">
            <v>Actual</v>
          </cell>
          <cell r="J521">
            <v>0</v>
          </cell>
          <cell r="K521">
            <v>0</v>
          </cell>
          <cell r="L521">
            <v>4693.6000000000004</v>
          </cell>
          <cell r="M521">
            <v>532.42999999999995</v>
          </cell>
          <cell r="N521">
            <v>456</v>
          </cell>
          <cell r="O521">
            <v>584</v>
          </cell>
          <cell r="P521">
            <v>7008</v>
          </cell>
          <cell r="Q521">
            <v>525.04999999999995</v>
          </cell>
          <cell r="R521">
            <v>0</v>
          </cell>
          <cell r="S521">
            <v>0</v>
          </cell>
          <cell r="T521">
            <v>13185.08</v>
          </cell>
          <cell r="U521">
            <v>12</v>
          </cell>
        </row>
        <row r="522">
          <cell r="A522" t="str">
            <v>DBCS-TRANS</v>
          </cell>
          <cell r="B522" t="str">
            <v>30-1800</v>
          </cell>
          <cell r="C522" t="str">
            <v>ROAD MAINT</v>
          </cell>
          <cell r="D522" t="str">
            <v>1501</v>
          </cell>
          <cell r="E522" t="str">
            <v>905300</v>
          </cell>
          <cell r="F522" t="str">
            <v>L8</v>
          </cell>
          <cell r="G522" t="str">
            <v>1665</v>
          </cell>
          <cell r="H522">
            <v>0</v>
          </cell>
          <cell r="I522" t="str">
            <v>Actual</v>
          </cell>
          <cell r="J522">
            <v>0</v>
          </cell>
          <cell r="K522">
            <v>0</v>
          </cell>
          <cell r="L522">
            <v>13441.94</v>
          </cell>
          <cell r="M522">
            <v>612.23</v>
          </cell>
          <cell r="N522">
            <v>456</v>
          </cell>
          <cell r="O522">
            <v>584</v>
          </cell>
          <cell r="P522">
            <v>7008</v>
          </cell>
          <cell r="Q522">
            <v>0</v>
          </cell>
          <cell r="R522">
            <v>0</v>
          </cell>
          <cell r="S522">
            <v>0</v>
          </cell>
          <cell r="T522">
            <v>21488.17</v>
          </cell>
          <cell r="U522">
            <v>12</v>
          </cell>
        </row>
        <row r="523">
          <cell r="A523" t="str">
            <v>DBCS-TRANS</v>
          </cell>
          <cell r="B523" t="str">
            <v>30-1800</v>
          </cell>
          <cell r="C523" t="str">
            <v>ROAD MAINT</v>
          </cell>
          <cell r="D523" t="str">
            <v>1501</v>
          </cell>
          <cell r="E523" t="str">
            <v>905300</v>
          </cell>
          <cell r="F523" t="str">
            <v>M1</v>
          </cell>
          <cell r="G523" t="str">
            <v>1625</v>
          </cell>
          <cell r="H523">
            <v>0</v>
          </cell>
          <cell r="I523" t="str">
            <v>Actual</v>
          </cell>
          <cell r="J523">
            <v>0</v>
          </cell>
          <cell r="K523">
            <v>0</v>
          </cell>
          <cell r="L523">
            <v>9278.2900000000009</v>
          </cell>
          <cell r="M523">
            <v>776.38</v>
          </cell>
          <cell r="N523">
            <v>456</v>
          </cell>
          <cell r="O523">
            <v>667</v>
          </cell>
          <cell r="P523">
            <v>8004</v>
          </cell>
          <cell r="Q523">
            <v>0</v>
          </cell>
          <cell r="R523">
            <v>0</v>
          </cell>
          <cell r="S523">
            <v>0</v>
          </cell>
          <cell r="T523">
            <v>18484.669999999998</v>
          </cell>
          <cell r="U523">
            <v>12</v>
          </cell>
        </row>
        <row r="524">
          <cell r="A524" t="str">
            <v>DBCS-TRANS</v>
          </cell>
          <cell r="B524" t="str">
            <v>30-1800</v>
          </cell>
          <cell r="C524" t="str">
            <v>ROAD MAINT</v>
          </cell>
          <cell r="D524" t="str">
            <v>1501</v>
          </cell>
          <cell r="E524" t="str">
            <v>905300</v>
          </cell>
          <cell r="F524" t="str">
            <v>M2</v>
          </cell>
          <cell r="G524" t="str">
            <v>1625</v>
          </cell>
          <cell r="H524">
            <v>0</v>
          </cell>
          <cell r="I524" t="str">
            <v>Actual</v>
          </cell>
          <cell r="J524">
            <v>0</v>
          </cell>
          <cell r="K524">
            <v>0</v>
          </cell>
          <cell r="L524">
            <v>15243.92</v>
          </cell>
          <cell r="M524">
            <v>920.55</v>
          </cell>
          <cell r="N524">
            <v>456</v>
          </cell>
          <cell r="O524">
            <v>667</v>
          </cell>
          <cell r="P524">
            <v>8004</v>
          </cell>
          <cell r="Q524">
            <v>0</v>
          </cell>
          <cell r="R524">
            <v>0</v>
          </cell>
          <cell r="S524">
            <v>0</v>
          </cell>
          <cell r="T524">
            <v>24594.47</v>
          </cell>
          <cell r="U524">
            <v>12</v>
          </cell>
        </row>
        <row r="525">
          <cell r="A525" t="str">
            <v>DBCS-TRANS</v>
          </cell>
          <cell r="B525" t="str">
            <v>30-1800</v>
          </cell>
          <cell r="C525" t="str">
            <v>ROAD MAINT</v>
          </cell>
          <cell r="D525" t="str">
            <v>1501</v>
          </cell>
          <cell r="E525" t="str">
            <v>905300</v>
          </cell>
          <cell r="F525" t="str">
            <v>M6</v>
          </cell>
          <cell r="G525" t="str">
            <v>1625</v>
          </cell>
          <cell r="H525">
            <v>0</v>
          </cell>
          <cell r="I525" t="str">
            <v>Actual</v>
          </cell>
          <cell r="J525">
            <v>0</v>
          </cell>
          <cell r="K525">
            <v>0</v>
          </cell>
          <cell r="L525">
            <v>5453.97</v>
          </cell>
          <cell r="M525">
            <v>440.08</v>
          </cell>
          <cell r="N525">
            <v>456</v>
          </cell>
          <cell r="O525">
            <v>667</v>
          </cell>
          <cell r="P525">
            <v>8004</v>
          </cell>
          <cell r="Q525">
            <v>8389.3799999999992</v>
          </cell>
          <cell r="R525">
            <v>0</v>
          </cell>
          <cell r="S525">
            <v>0</v>
          </cell>
          <cell r="T525">
            <v>22713.43</v>
          </cell>
          <cell r="U525">
            <v>12</v>
          </cell>
        </row>
        <row r="526">
          <cell r="A526" t="str">
            <v>DBCS-TRANS</v>
          </cell>
          <cell r="B526" t="str">
            <v>30-1800</v>
          </cell>
          <cell r="C526" t="str">
            <v>ROAD MAINT</v>
          </cell>
          <cell r="D526" t="str">
            <v>1501</v>
          </cell>
          <cell r="E526" t="str">
            <v>905300</v>
          </cell>
          <cell r="F526" t="str">
            <v>M7</v>
          </cell>
          <cell r="G526" t="str">
            <v>1625</v>
          </cell>
          <cell r="H526">
            <v>0</v>
          </cell>
          <cell r="I526" t="str">
            <v>Actual</v>
          </cell>
          <cell r="J526">
            <v>0</v>
          </cell>
          <cell r="K526">
            <v>0</v>
          </cell>
          <cell r="L526">
            <v>8047.03</v>
          </cell>
          <cell r="M526">
            <v>186.6</v>
          </cell>
          <cell r="N526">
            <v>456</v>
          </cell>
          <cell r="O526">
            <v>667</v>
          </cell>
          <cell r="P526">
            <v>8004</v>
          </cell>
          <cell r="Q526">
            <v>880.66</v>
          </cell>
          <cell r="R526">
            <v>0</v>
          </cell>
          <cell r="S526">
            <v>0</v>
          </cell>
          <cell r="T526">
            <v>17544.29</v>
          </cell>
          <cell r="U526">
            <v>12</v>
          </cell>
        </row>
        <row r="527">
          <cell r="A527" t="str">
            <v>DBCS-TRANS</v>
          </cell>
          <cell r="B527" t="str">
            <v>30-1800</v>
          </cell>
          <cell r="C527" t="str">
            <v>ROAD MAINT</v>
          </cell>
          <cell r="D527" t="str">
            <v>1501</v>
          </cell>
          <cell r="E527" t="str">
            <v>905300</v>
          </cell>
          <cell r="F527" t="str">
            <v>N1</v>
          </cell>
          <cell r="G527" t="str">
            <v>1667</v>
          </cell>
          <cell r="H527">
            <v>0</v>
          </cell>
          <cell r="I527" t="str">
            <v>Actual</v>
          </cell>
          <cell r="J527">
            <v>0</v>
          </cell>
          <cell r="K527">
            <v>0</v>
          </cell>
          <cell r="L527">
            <v>323.32</v>
          </cell>
          <cell r="M527">
            <v>160.69</v>
          </cell>
          <cell r="N527">
            <v>456</v>
          </cell>
          <cell r="O527">
            <v>286</v>
          </cell>
          <cell r="P527">
            <v>3432</v>
          </cell>
          <cell r="Q527">
            <v>0</v>
          </cell>
          <cell r="R527">
            <v>0</v>
          </cell>
          <cell r="S527">
            <v>0</v>
          </cell>
          <cell r="T527">
            <v>4342.01</v>
          </cell>
          <cell r="U527">
            <v>12</v>
          </cell>
        </row>
        <row r="528">
          <cell r="A528" t="str">
            <v>DBCS-TRANS</v>
          </cell>
          <cell r="B528" t="str">
            <v>30-1800</v>
          </cell>
          <cell r="C528" t="str">
            <v>ROAD MAINT</v>
          </cell>
          <cell r="D528" t="str">
            <v>1501</v>
          </cell>
          <cell r="E528" t="str">
            <v>905300</v>
          </cell>
          <cell r="F528" t="str">
            <v>P43</v>
          </cell>
          <cell r="G528" t="str">
            <v>1256</v>
          </cell>
          <cell r="H528">
            <v>0</v>
          </cell>
          <cell r="I528" t="str">
            <v>Actual</v>
          </cell>
          <cell r="J528">
            <v>0</v>
          </cell>
          <cell r="K528">
            <v>0</v>
          </cell>
          <cell r="L528">
            <v>2303.83</v>
          </cell>
          <cell r="M528">
            <v>2069.7800000000002</v>
          </cell>
          <cell r="N528">
            <v>456</v>
          </cell>
          <cell r="O528">
            <v>277</v>
          </cell>
          <cell r="P528">
            <v>3324</v>
          </cell>
          <cell r="Q528">
            <v>0</v>
          </cell>
          <cell r="R528">
            <v>0</v>
          </cell>
          <cell r="S528">
            <v>0</v>
          </cell>
          <cell r="T528">
            <v>8123.61</v>
          </cell>
          <cell r="U528">
            <v>12</v>
          </cell>
        </row>
        <row r="529">
          <cell r="A529" t="str">
            <v>DBCS-TRANS</v>
          </cell>
          <cell r="B529" t="str">
            <v>30-1800</v>
          </cell>
          <cell r="C529" t="str">
            <v>ROAD MAINT</v>
          </cell>
          <cell r="D529" t="str">
            <v>1501</v>
          </cell>
          <cell r="E529" t="str">
            <v>905300</v>
          </cell>
          <cell r="F529" t="str">
            <v>P44</v>
          </cell>
          <cell r="G529" t="str">
            <v>1211</v>
          </cell>
          <cell r="H529">
            <v>0</v>
          </cell>
          <cell r="I529" t="str">
            <v>Actual</v>
          </cell>
          <cell r="J529">
            <v>0</v>
          </cell>
          <cell r="K529">
            <v>0</v>
          </cell>
          <cell r="L529">
            <v>631.55999999999995</v>
          </cell>
          <cell r="M529">
            <v>1300.07</v>
          </cell>
          <cell r="N529">
            <v>456</v>
          </cell>
          <cell r="O529">
            <v>148</v>
          </cell>
          <cell r="P529">
            <v>1776</v>
          </cell>
          <cell r="Q529">
            <v>0</v>
          </cell>
          <cell r="R529">
            <v>0</v>
          </cell>
          <cell r="S529">
            <v>0</v>
          </cell>
          <cell r="T529">
            <v>4133.63</v>
          </cell>
          <cell r="U529">
            <v>12</v>
          </cell>
        </row>
        <row r="530">
          <cell r="A530" t="str">
            <v>DBCS-TRANS</v>
          </cell>
          <cell r="B530" t="str">
            <v>30-1800</v>
          </cell>
          <cell r="C530" t="str">
            <v>ROAD MAINT</v>
          </cell>
          <cell r="D530" t="str">
            <v>1501</v>
          </cell>
          <cell r="E530" t="str">
            <v>905300</v>
          </cell>
          <cell r="F530" t="str">
            <v>P45</v>
          </cell>
          <cell r="G530" t="str">
            <v>1256</v>
          </cell>
          <cell r="H530">
            <v>0</v>
          </cell>
          <cell r="I530" t="str">
            <v>Actual</v>
          </cell>
          <cell r="J530">
            <v>0</v>
          </cell>
          <cell r="K530">
            <v>0</v>
          </cell>
          <cell r="L530">
            <v>4853.0200000000004</v>
          </cell>
          <cell r="M530">
            <v>1854.86</v>
          </cell>
          <cell r="N530">
            <v>456</v>
          </cell>
          <cell r="O530">
            <v>277</v>
          </cell>
          <cell r="P530">
            <v>3324</v>
          </cell>
          <cell r="Q530">
            <v>0</v>
          </cell>
          <cell r="R530">
            <v>0</v>
          </cell>
          <cell r="S530">
            <v>0</v>
          </cell>
          <cell r="T530">
            <v>10457.879999999999</v>
          </cell>
          <cell r="U530">
            <v>12</v>
          </cell>
        </row>
        <row r="531">
          <cell r="A531" t="str">
            <v>DBCS-TRANS</v>
          </cell>
          <cell r="B531" t="str">
            <v>30-1800</v>
          </cell>
          <cell r="C531" t="str">
            <v>ROAD MAINT</v>
          </cell>
          <cell r="D531" t="str">
            <v>1501</v>
          </cell>
          <cell r="E531" t="str">
            <v>905300</v>
          </cell>
          <cell r="F531" t="str">
            <v>P50</v>
          </cell>
          <cell r="G531" t="str">
            <v>1256</v>
          </cell>
          <cell r="H531">
            <v>0</v>
          </cell>
          <cell r="I531" t="str">
            <v>Actual</v>
          </cell>
          <cell r="J531">
            <v>0</v>
          </cell>
          <cell r="K531">
            <v>0</v>
          </cell>
          <cell r="L531">
            <v>2468.31</v>
          </cell>
          <cell r="M531">
            <v>1646.64</v>
          </cell>
          <cell r="N531">
            <v>456</v>
          </cell>
          <cell r="O531">
            <v>277</v>
          </cell>
          <cell r="P531">
            <v>3324</v>
          </cell>
          <cell r="Q531">
            <v>0</v>
          </cell>
          <cell r="R531">
            <v>0</v>
          </cell>
          <cell r="S531">
            <v>0</v>
          </cell>
          <cell r="T531">
            <v>7864.95</v>
          </cell>
          <cell r="U531">
            <v>12</v>
          </cell>
        </row>
        <row r="532">
          <cell r="A532" t="str">
            <v>DBCS-TRANS</v>
          </cell>
          <cell r="B532" t="str">
            <v>30-1800</v>
          </cell>
          <cell r="C532" t="str">
            <v>ROAD MAINT</v>
          </cell>
          <cell r="D532" t="str">
            <v>1501</v>
          </cell>
          <cell r="E532" t="str">
            <v>905300</v>
          </cell>
          <cell r="F532" t="str">
            <v>P73</v>
          </cell>
          <cell r="G532" t="str">
            <v>1256</v>
          </cell>
          <cell r="H532">
            <v>0</v>
          </cell>
          <cell r="I532" t="str">
            <v>Actual</v>
          </cell>
          <cell r="J532">
            <v>0</v>
          </cell>
          <cell r="K532">
            <v>0</v>
          </cell>
          <cell r="L532">
            <v>2288.7800000000002</v>
          </cell>
          <cell r="M532">
            <v>2112.79</v>
          </cell>
          <cell r="N532">
            <v>456</v>
          </cell>
          <cell r="O532">
            <v>234</v>
          </cell>
          <cell r="P532">
            <v>2808</v>
          </cell>
          <cell r="Q532">
            <v>0</v>
          </cell>
          <cell r="R532">
            <v>0</v>
          </cell>
          <cell r="S532">
            <v>0</v>
          </cell>
          <cell r="T532">
            <v>7635.57</v>
          </cell>
          <cell r="U532">
            <v>12</v>
          </cell>
        </row>
        <row r="533">
          <cell r="A533" t="str">
            <v>DBCS-TRANS</v>
          </cell>
          <cell r="B533" t="str">
            <v>30-1800</v>
          </cell>
          <cell r="C533" t="str">
            <v>ROAD MAINT</v>
          </cell>
          <cell r="D533" t="str">
            <v>1501</v>
          </cell>
          <cell r="E533" t="str">
            <v>905300</v>
          </cell>
          <cell r="F533" t="str">
            <v>P74</v>
          </cell>
          <cell r="G533" t="str">
            <v>1256</v>
          </cell>
          <cell r="H533">
            <v>0</v>
          </cell>
          <cell r="I533" t="str">
            <v>Actual</v>
          </cell>
          <cell r="J533">
            <v>0</v>
          </cell>
          <cell r="K533">
            <v>0</v>
          </cell>
          <cell r="L533">
            <v>2181.94</v>
          </cell>
          <cell r="M533">
            <v>1871.33</v>
          </cell>
          <cell r="N533">
            <v>456</v>
          </cell>
          <cell r="O533">
            <v>234</v>
          </cell>
          <cell r="P533">
            <v>2808</v>
          </cell>
          <cell r="Q533">
            <v>0</v>
          </cell>
          <cell r="R533">
            <v>0</v>
          </cell>
          <cell r="S533">
            <v>0</v>
          </cell>
          <cell r="T533">
            <v>7287.27</v>
          </cell>
          <cell r="U533">
            <v>12</v>
          </cell>
        </row>
        <row r="534">
          <cell r="A534" t="str">
            <v>DBCS-TRANS</v>
          </cell>
          <cell r="B534" t="str">
            <v>30-1800</v>
          </cell>
          <cell r="C534" t="str">
            <v>ROAD MAINT</v>
          </cell>
          <cell r="D534" t="str">
            <v>1501</v>
          </cell>
          <cell r="E534" t="str">
            <v>905300</v>
          </cell>
          <cell r="F534" t="str">
            <v>P81</v>
          </cell>
          <cell r="G534" t="str">
            <v>1256</v>
          </cell>
          <cell r="H534">
            <v>0</v>
          </cell>
          <cell r="I534" t="str">
            <v>Actual</v>
          </cell>
          <cell r="J534">
            <v>0</v>
          </cell>
          <cell r="K534">
            <v>0</v>
          </cell>
          <cell r="L534">
            <v>2156.64</v>
          </cell>
          <cell r="M534">
            <v>1482.77</v>
          </cell>
          <cell r="N534">
            <v>456</v>
          </cell>
          <cell r="O534">
            <v>234</v>
          </cell>
          <cell r="P534">
            <v>2808</v>
          </cell>
          <cell r="Q534">
            <v>0</v>
          </cell>
          <cell r="R534">
            <v>0</v>
          </cell>
          <cell r="S534">
            <v>0</v>
          </cell>
          <cell r="T534">
            <v>6873.41</v>
          </cell>
          <cell r="U534">
            <v>12</v>
          </cell>
        </row>
        <row r="535">
          <cell r="A535" t="str">
            <v>DBCS-TRANS</v>
          </cell>
          <cell r="B535" t="str">
            <v>30-1800</v>
          </cell>
          <cell r="C535" t="str">
            <v>ROAD MAINT</v>
          </cell>
          <cell r="D535" t="str">
            <v>1501</v>
          </cell>
          <cell r="E535" t="str">
            <v>905300</v>
          </cell>
          <cell r="F535" t="str">
            <v>P82</v>
          </cell>
          <cell r="G535" t="str">
            <v>1256</v>
          </cell>
          <cell r="H535">
            <v>0</v>
          </cell>
          <cell r="I535" t="str">
            <v>Actual</v>
          </cell>
          <cell r="J535">
            <v>0</v>
          </cell>
          <cell r="K535">
            <v>0</v>
          </cell>
          <cell r="L535">
            <v>5869.81</v>
          </cell>
          <cell r="M535">
            <v>1512.84</v>
          </cell>
          <cell r="N535">
            <v>456</v>
          </cell>
          <cell r="O535">
            <v>234</v>
          </cell>
          <cell r="P535">
            <v>2808</v>
          </cell>
          <cell r="Q535">
            <v>0</v>
          </cell>
          <cell r="R535">
            <v>219</v>
          </cell>
          <cell r="S535">
            <v>0</v>
          </cell>
          <cell r="T535">
            <v>10835.65</v>
          </cell>
          <cell r="U535">
            <v>12</v>
          </cell>
        </row>
        <row r="536">
          <cell r="A536" t="str">
            <v>DBCS-TRANS</v>
          </cell>
          <cell r="B536" t="str">
            <v>30-1800</v>
          </cell>
          <cell r="C536" t="str">
            <v>ROAD MAINT</v>
          </cell>
          <cell r="D536" t="str">
            <v>1501</v>
          </cell>
          <cell r="E536" t="str">
            <v>905300</v>
          </cell>
          <cell r="F536" t="str">
            <v>P83</v>
          </cell>
          <cell r="G536" t="str">
            <v>1256</v>
          </cell>
          <cell r="H536">
            <v>0</v>
          </cell>
          <cell r="I536" t="str">
            <v>Actual</v>
          </cell>
          <cell r="J536">
            <v>0</v>
          </cell>
          <cell r="K536">
            <v>0</v>
          </cell>
          <cell r="L536">
            <v>3121.41</v>
          </cell>
          <cell r="M536">
            <v>1795.79</v>
          </cell>
          <cell r="N536">
            <v>456</v>
          </cell>
          <cell r="O536">
            <v>234</v>
          </cell>
          <cell r="P536">
            <v>2808</v>
          </cell>
          <cell r="Q536">
            <v>0</v>
          </cell>
          <cell r="R536">
            <v>0</v>
          </cell>
          <cell r="S536">
            <v>0</v>
          </cell>
          <cell r="T536">
            <v>8151.2</v>
          </cell>
          <cell r="U536">
            <v>12</v>
          </cell>
        </row>
        <row r="537">
          <cell r="A537" t="str">
            <v>DBCS-TRANS</v>
          </cell>
          <cell r="B537" t="str">
            <v>30-1800</v>
          </cell>
          <cell r="C537" t="str">
            <v>ROAD MAINT</v>
          </cell>
          <cell r="D537" t="str">
            <v>1501</v>
          </cell>
          <cell r="E537" t="str">
            <v>905300</v>
          </cell>
          <cell r="F537" t="str">
            <v>P84</v>
          </cell>
          <cell r="G537" t="str">
            <v>1256</v>
          </cell>
          <cell r="H537">
            <v>0</v>
          </cell>
          <cell r="I537" t="str">
            <v>Actual</v>
          </cell>
          <cell r="J537">
            <v>0</v>
          </cell>
          <cell r="K537">
            <v>0</v>
          </cell>
          <cell r="L537">
            <v>5719.13</v>
          </cell>
          <cell r="M537">
            <v>1166.08</v>
          </cell>
          <cell r="N537">
            <v>456</v>
          </cell>
          <cell r="O537">
            <v>234</v>
          </cell>
          <cell r="P537">
            <v>2808</v>
          </cell>
          <cell r="Q537">
            <v>59</v>
          </cell>
          <cell r="R537">
            <v>0</v>
          </cell>
          <cell r="S537">
            <v>0</v>
          </cell>
          <cell r="T537">
            <v>10178.209999999999</v>
          </cell>
          <cell r="U537">
            <v>12</v>
          </cell>
        </row>
        <row r="538">
          <cell r="A538" t="str">
            <v>DBCS-TRANS</v>
          </cell>
          <cell r="B538" t="str">
            <v>30-1800</v>
          </cell>
          <cell r="C538" t="str">
            <v>ROAD MAINT</v>
          </cell>
          <cell r="D538" t="str">
            <v>1501</v>
          </cell>
          <cell r="E538" t="str">
            <v>905300</v>
          </cell>
          <cell r="F538" t="str">
            <v>R1</v>
          </cell>
          <cell r="G538" t="str">
            <v>1635</v>
          </cell>
          <cell r="H538">
            <v>0</v>
          </cell>
          <cell r="I538" t="str">
            <v>Actual</v>
          </cell>
          <cell r="J538">
            <v>0</v>
          </cell>
          <cell r="K538">
            <v>0</v>
          </cell>
          <cell r="L538">
            <v>1513.05</v>
          </cell>
          <cell r="M538">
            <v>0</v>
          </cell>
          <cell r="N538">
            <v>456</v>
          </cell>
          <cell r="O538">
            <v>184</v>
          </cell>
          <cell r="P538">
            <v>2208</v>
          </cell>
          <cell r="Q538">
            <v>0</v>
          </cell>
          <cell r="R538">
            <v>0</v>
          </cell>
          <cell r="S538">
            <v>0</v>
          </cell>
          <cell r="T538">
            <v>4147.05</v>
          </cell>
          <cell r="U538">
            <v>12</v>
          </cell>
        </row>
        <row r="539">
          <cell r="A539" t="str">
            <v>DBCS-TRANS</v>
          </cell>
          <cell r="B539" t="str">
            <v>30-1800</v>
          </cell>
          <cell r="C539" t="str">
            <v>ROAD MAINT</v>
          </cell>
          <cell r="D539" t="str">
            <v>1501</v>
          </cell>
          <cell r="E539" t="str">
            <v>905300</v>
          </cell>
          <cell r="F539" t="str">
            <v>R10</v>
          </cell>
          <cell r="G539" t="str">
            <v>1640</v>
          </cell>
          <cell r="H539">
            <v>0</v>
          </cell>
          <cell r="I539" t="str">
            <v>Actual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456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1779</v>
          </cell>
          <cell r="U539">
            <v>12</v>
          </cell>
        </row>
        <row r="540">
          <cell r="A540" t="str">
            <v>DBCS-TRANS</v>
          </cell>
          <cell r="B540" t="str">
            <v>30-1800</v>
          </cell>
          <cell r="C540" t="str">
            <v>ROAD MAINT</v>
          </cell>
          <cell r="D540" t="str">
            <v>1501</v>
          </cell>
          <cell r="E540" t="str">
            <v>905300</v>
          </cell>
          <cell r="F540" t="str">
            <v>R13</v>
          </cell>
          <cell r="G540" t="str">
            <v>1640</v>
          </cell>
          <cell r="H540">
            <v>0</v>
          </cell>
          <cell r="I540" t="str">
            <v>Actual</v>
          </cell>
          <cell r="J540">
            <v>0</v>
          </cell>
          <cell r="K540">
            <v>0</v>
          </cell>
          <cell r="L540">
            <v>0</v>
          </cell>
          <cell r="M540">
            <v>16.920000000000002</v>
          </cell>
          <cell r="N540">
            <v>456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1795.92</v>
          </cell>
          <cell r="U540">
            <v>12</v>
          </cell>
        </row>
        <row r="541">
          <cell r="A541" t="str">
            <v>DBCS-TRANS</v>
          </cell>
          <cell r="B541" t="str">
            <v>30-1800</v>
          </cell>
          <cell r="C541" t="str">
            <v>ROAD MAINT</v>
          </cell>
          <cell r="D541" t="str">
            <v>1501</v>
          </cell>
          <cell r="E541" t="str">
            <v>905300</v>
          </cell>
          <cell r="F541" t="str">
            <v>R2</v>
          </cell>
          <cell r="G541" t="str">
            <v>1667</v>
          </cell>
          <cell r="H541">
            <v>0</v>
          </cell>
          <cell r="I541" t="str">
            <v>Actual</v>
          </cell>
          <cell r="J541">
            <v>0</v>
          </cell>
          <cell r="K541">
            <v>0</v>
          </cell>
          <cell r="L541">
            <v>413</v>
          </cell>
          <cell r="M541">
            <v>40.99</v>
          </cell>
          <cell r="N541">
            <v>456</v>
          </cell>
          <cell r="O541">
            <v>201</v>
          </cell>
          <cell r="P541">
            <v>2412</v>
          </cell>
          <cell r="Q541">
            <v>0</v>
          </cell>
          <cell r="R541">
            <v>0</v>
          </cell>
          <cell r="S541">
            <v>0</v>
          </cell>
          <cell r="T541">
            <v>3291.99</v>
          </cell>
          <cell r="U541">
            <v>12</v>
          </cell>
        </row>
        <row r="542">
          <cell r="A542" t="str">
            <v>DBCS-TRANS</v>
          </cell>
          <cell r="B542" t="str">
            <v>30-1800</v>
          </cell>
          <cell r="C542" t="str">
            <v>ROAD MAINT</v>
          </cell>
          <cell r="D542" t="str">
            <v>1501</v>
          </cell>
          <cell r="E542" t="str">
            <v>905300</v>
          </cell>
          <cell r="F542" t="str">
            <v>R3</v>
          </cell>
          <cell r="G542" t="str">
            <v>1640</v>
          </cell>
          <cell r="H542">
            <v>0</v>
          </cell>
          <cell r="I542" t="str">
            <v>Actual</v>
          </cell>
          <cell r="J542">
            <v>0</v>
          </cell>
          <cell r="K542">
            <v>0</v>
          </cell>
          <cell r="L542">
            <v>53</v>
          </cell>
          <cell r="M542">
            <v>8.66</v>
          </cell>
          <cell r="N542">
            <v>456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487.66</v>
          </cell>
          <cell r="U542">
            <v>12</v>
          </cell>
        </row>
        <row r="543">
          <cell r="A543" t="str">
            <v>DBCS-TRANS</v>
          </cell>
          <cell r="B543" t="str">
            <v>30-1800</v>
          </cell>
          <cell r="C543" t="str">
            <v>ROAD MAINT</v>
          </cell>
          <cell r="D543" t="str">
            <v>1501</v>
          </cell>
          <cell r="E543" t="str">
            <v>905300</v>
          </cell>
          <cell r="F543" t="str">
            <v>R4</v>
          </cell>
          <cell r="G543" t="str">
            <v>1640</v>
          </cell>
          <cell r="H543">
            <v>0</v>
          </cell>
          <cell r="I543" t="str">
            <v>Actual</v>
          </cell>
          <cell r="J543">
            <v>0</v>
          </cell>
          <cell r="K543">
            <v>0</v>
          </cell>
          <cell r="L543">
            <v>1644.39</v>
          </cell>
          <cell r="M543">
            <v>44.36</v>
          </cell>
          <cell r="N543">
            <v>456</v>
          </cell>
          <cell r="O543">
            <v>217</v>
          </cell>
          <cell r="P543">
            <v>2604</v>
          </cell>
          <cell r="Q543">
            <v>0</v>
          </cell>
          <cell r="R543">
            <v>0</v>
          </cell>
          <cell r="S543">
            <v>0</v>
          </cell>
          <cell r="T543">
            <v>4718.75</v>
          </cell>
          <cell r="U543">
            <v>12</v>
          </cell>
        </row>
        <row r="544">
          <cell r="A544" t="str">
            <v>DBCS-TRANS</v>
          </cell>
          <cell r="B544" t="str">
            <v>30-1800</v>
          </cell>
          <cell r="C544" t="str">
            <v>ROAD MAINT</v>
          </cell>
          <cell r="D544" t="str">
            <v>1501</v>
          </cell>
          <cell r="E544" t="str">
            <v>905300</v>
          </cell>
          <cell r="F544" t="str">
            <v>R6</v>
          </cell>
          <cell r="G544" t="str">
            <v>1635</v>
          </cell>
          <cell r="H544">
            <v>0</v>
          </cell>
          <cell r="I544" t="str">
            <v>Actual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456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2266</v>
          </cell>
          <cell r="U544">
            <v>12</v>
          </cell>
        </row>
        <row r="545">
          <cell r="A545" t="str">
            <v>DBCS-TRANS</v>
          </cell>
          <cell r="B545" t="str">
            <v>30-1800</v>
          </cell>
          <cell r="C545" t="str">
            <v>ROAD MAINT</v>
          </cell>
          <cell r="D545" t="str">
            <v>1501</v>
          </cell>
          <cell r="E545" t="str">
            <v>905300</v>
          </cell>
          <cell r="F545" t="str">
            <v>T1</v>
          </cell>
          <cell r="G545" t="str">
            <v>1335</v>
          </cell>
          <cell r="H545">
            <v>0</v>
          </cell>
          <cell r="I545" t="str">
            <v>Actual</v>
          </cell>
          <cell r="J545">
            <v>0</v>
          </cell>
          <cell r="K545">
            <v>0</v>
          </cell>
          <cell r="L545">
            <v>112.81</v>
          </cell>
          <cell r="M545">
            <v>191.52</v>
          </cell>
          <cell r="N545">
            <v>456</v>
          </cell>
          <cell r="O545">
            <v>542</v>
          </cell>
          <cell r="P545">
            <v>6504</v>
          </cell>
          <cell r="Q545">
            <v>0</v>
          </cell>
          <cell r="R545">
            <v>0</v>
          </cell>
          <cell r="S545">
            <v>0</v>
          </cell>
          <cell r="T545">
            <v>7234.33</v>
          </cell>
          <cell r="U545">
            <v>12</v>
          </cell>
        </row>
        <row r="546">
          <cell r="A546" t="str">
            <v>DBCS-TRANS</v>
          </cell>
          <cell r="B546" t="str">
            <v>30-1800</v>
          </cell>
          <cell r="C546" t="str">
            <v>ROAD MAINT</v>
          </cell>
          <cell r="D546" t="str">
            <v>1501</v>
          </cell>
          <cell r="E546" t="str">
            <v>905300</v>
          </cell>
          <cell r="F546" t="str">
            <v>T10</v>
          </cell>
          <cell r="G546" t="str">
            <v>1325</v>
          </cell>
          <cell r="H546">
            <v>0</v>
          </cell>
          <cell r="I546" t="str">
            <v>Actual</v>
          </cell>
          <cell r="J546">
            <v>0</v>
          </cell>
          <cell r="K546">
            <v>0</v>
          </cell>
          <cell r="L546">
            <v>5653.23</v>
          </cell>
          <cell r="M546">
            <v>927.28</v>
          </cell>
          <cell r="N546">
            <v>456</v>
          </cell>
          <cell r="O546">
            <v>484</v>
          </cell>
          <cell r="P546">
            <v>5808</v>
          </cell>
          <cell r="Q546">
            <v>0</v>
          </cell>
          <cell r="R546">
            <v>0</v>
          </cell>
          <cell r="S546">
            <v>0</v>
          </cell>
          <cell r="T546">
            <v>12814.51</v>
          </cell>
          <cell r="U546">
            <v>12</v>
          </cell>
        </row>
        <row r="547">
          <cell r="A547" t="str">
            <v>DBCS-TRANS</v>
          </cell>
          <cell r="B547" t="str">
            <v>30-1800</v>
          </cell>
          <cell r="C547" t="str">
            <v>ROAD MAINT</v>
          </cell>
          <cell r="D547" t="str">
            <v>1501</v>
          </cell>
          <cell r="E547" t="str">
            <v>905300</v>
          </cell>
          <cell r="F547" t="str">
            <v>T11</v>
          </cell>
          <cell r="G547" t="str">
            <v>1325</v>
          </cell>
          <cell r="H547">
            <v>0</v>
          </cell>
          <cell r="I547" t="str">
            <v>Actual</v>
          </cell>
          <cell r="J547">
            <v>0</v>
          </cell>
          <cell r="K547">
            <v>0</v>
          </cell>
          <cell r="L547">
            <v>2414.89</v>
          </cell>
          <cell r="M547">
            <v>727.22</v>
          </cell>
          <cell r="N547">
            <v>456</v>
          </cell>
          <cell r="O547">
            <v>484</v>
          </cell>
          <cell r="P547">
            <v>5808</v>
          </cell>
          <cell r="Q547">
            <v>0</v>
          </cell>
          <cell r="R547">
            <v>0</v>
          </cell>
          <cell r="S547">
            <v>0</v>
          </cell>
          <cell r="T547">
            <v>9376.11</v>
          </cell>
          <cell r="U547">
            <v>12</v>
          </cell>
        </row>
        <row r="548">
          <cell r="A548" t="str">
            <v>DBCS-TRANS</v>
          </cell>
          <cell r="B548" t="str">
            <v>30-1800</v>
          </cell>
          <cell r="C548" t="str">
            <v>ROAD MAINT</v>
          </cell>
          <cell r="D548" t="str">
            <v>1501</v>
          </cell>
          <cell r="E548" t="str">
            <v>905300</v>
          </cell>
          <cell r="F548" t="str">
            <v>T12</v>
          </cell>
          <cell r="G548" t="str">
            <v>1335</v>
          </cell>
          <cell r="H548">
            <v>0</v>
          </cell>
          <cell r="I548" t="str">
            <v>Actual</v>
          </cell>
          <cell r="J548">
            <v>0</v>
          </cell>
          <cell r="K548">
            <v>0</v>
          </cell>
          <cell r="L548">
            <v>8971.8700000000008</v>
          </cell>
          <cell r="M548">
            <v>1432.3</v>
          </cell>
          <cell r="N548">
            <v>456</v>
          </cell>
          <cell r="O548">
            <v>595</v>
          </cell>
          <cell r="P548">
            <v>7140</v>
          </cell>
          <cell r="Q548">
            <v>695.24</v>
          </cell>
          <cell r="R548">
            <v>0</v>
          </cell>
          <cell r="S548">
            <v>0</v>
          </cell>
          <cell r="T548">
            <v>18665.41</v>
          </cell>
          <cell r="U548">
            <v>12</v>
          </cell>
        </row>
        <row r="549">
          <cell r="A549" t="str">
            <v>DBCS-TRANS</v>
          </cell>
          <cell r="B549" t="str">
            <v>30-1800</v>
          </cell>
          <cell r="C549" t="str">
            <v>ROAD MAINT</v>
          </cell>
          <cell r="D549" t="str">
            <v>1501</v>
          </cell>
          <cell r="E549" t="str">
            <v>905300</v>
          </cell>
          <cell r="F549" t="str">
            <v>T15</v>
          </cell>
          <cell r="G549" t="str">
            <v>1335</v>
          </cell>
          <cell r="H549">
            <v>0</v>
          </cell>
          <cell r="I549" t="str">
            <v>Actual</v>
          </cell>
          <cell r="J549">
            <v>0</v>
          </cell>
          <cell r="K549">
            <v>0</v>
          </cell>
          <cell r="L549">
            <v>797.83</v>
          </cell>
          <cell r="M549">
            <v>287.2</v>
          </cell>
          <cell r="N549">
            <v>456</v>
          </cell>
          <cell r="O549">
            <v>256</v>
          </cell>
          <cell r="P549">
            <v>3072</v>
          </cell>
          <cell r="Q549">
            <v>0</v>
          </cell>
          <cell r="R549">
            <v>0</v>
          </cell>
          <cell r="S549">
            <v>0</v>
          </cell>
          <cell r="T549">
            <v>4583.03</v>
          </cell>
          <cell r="U549">
            <v>12</v>
          </cell>
        </row>
        <row r="550">
          <cell r="A550" t="str">
            <v>DBCS-TRANS</v>
          </cell>
          <cell r="B550" t="str">
            <v>30-1800</v>
          </cell>
          <cell r="C550" t="str">
            <v>ROAD MAINT</v>
          </cell>
          <cell r="D550" t="str">
            <v>1501</v>
          </cell>
          <cell r="E550" t="str">
            <v>905300</v>
          </cell>
          <cell r="F550" t="str">
            <v>T17</v>
          </cell>
          <cell r="G550" t="str">
            <v>1335</v>
          </cell>
          <cell r="H550">
            <v>0</v>
          </cell>
          <cell r="I550" t="str">
            <v>Actual</v>
          </cell>
          <cell r="J550">
            <v>0</v>
          </cell>
          <cell r="K550">
            <v>0</v>
          </cell>
          <cell r="L550">
            <v>1414.53</v>
          </cell>
          <cell r="M550">
            <v>75.56</v>
          </cell>
          <cell r="N550">
            <v>456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1916.09</v>
          </cell>
          <cell r="U550">
            <v>12</v>
          </cell>
        </row>
        <row r="551">
          <cell r="A551" t="str">
            <v>DBCS-TRANS</v>
          </cell>
          <cell r="B551" t="str">
            <v>30-1800</v>
          </cell>
          <cell r="C551" t="str">
            <v>ROAD MAINT</v>
          </cell>
          <cell r="D551" t="str">
            <v>1501</v>
          </cell>
          <cell r="E551" t="str">
            <v>905300</v>
          </cell>
          <cell r="F551" t="str">
            <v>T2</v>
          </cell>
          <cell r="G551" t="str">
            <v>1310</v>
          </cell>
          <cell r="H551">
            <v>0</v>
          </cell>
          <cell r="I551" t="str">
            <v>Actual</v>
          </cell>
          <cell r="J551">
            <v>0</v>
          </cell>
          <cell r="K551">
            <v>0</v>
          </cell>
          <cell r="L551">
            <v>1441.01</v>
          </cell>
          <cell r="M551">
            <v>416.57</v>
          </cell>
          <cell r="N551">
            <v>456</v>
          </cell>
          <cell r="O551">
            <v>420</v>
          </cell>
          <cell r="P551">
            <v>5040</v>
          </cell>
          <cell r="Q551">
            <v>0</v>
          </cell>
          <cell r="R551">
            <v>0</v>
          </cell>
          <cell r="S551">
            <v>0</v>
          </cell>
          <cell r="T551">
            <v>7323.58</v>
          </cell>
          <cell r="U551">
            <v>12</v>
          </cell>
        </row>
        <row r="552">
          <cell r="A552" t="str">
            <v>DBCS-TRANS</v>
          </cell>
          <cell r="B552" t="str">
            <v>30-1800</v>
          </cell>
          <cell r="C552" t="str">
            <v>ROAD MAINT</v>
          </cell>
          <cell r="D552" t="str">
            <v>1501</v>
          </cell>
          <cell r="E552" t="str">
            <v>905300</v>
          </cell>
          <cell r="F552" t="str">
            <v>T20</v>
          </cell>
          <cell r="G552" t="str">
            <v>1335</v>
          </cell>
          <cell r="H552">
            <v>0</v>
          </cell>
          <cell r="I552" t="str">
            <v>Actual</v>
          </cell>
          <cell r="J552">
            <v>0</v>
          </cell>
          <cell r="K552">
            <v>0</v>
          </cell>
          <cell r="L552">
            <v>159</v>
          </cell>
          <cell r="M552">
            <v>0</v>
          </cell>
          <cell r="N552">
            <v>456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2995</v>
          </cell>
          <cell r="U552">
            <v>12</v>
          </cell>
        </row>
        <row r="553">
          <cell r="A553" t="str">
            <v>DBCS-TRANS</v>
          </cell>
          <cell r="B553" t="str">
            <v>30-1800</v>
          </cell>
          <cell r="C553" t="str">
            <v>ROAD MAINT</v>
          </cell>
          <cell r="D553" t="str">
            <v>1501</v>
          </cell>
          <cell r="E553" t="str">
            <v>905300</v>
          </cell>
          <cell r="F553" t="str">
            <v>T22</v>
          </cell>
          <cell r="G553" t="str">
            <v>1335</v>
          </cell>
          <cell r="H553">
            <v>0</v>
          </cell>
          <cell r="I553" t="str">
            <v>Actual</v>
          </cell>
          <cell r="J553">
            <v>0</v>
          </cell>
          <cell r="K553">
            <v>0</v>
          </cell>
          <cell r="L553">
            <v>1042.6099999999999</v>
          </cell>
          <cell r="M553">
            <v>258.08999999999997</v>
          </cell>
          <cell r="N553">
            <v>456</v>
          </cell>
          <cell r="O553">
            <v>433</v>
          </cell>
          <cell r="P553">
            <v>5196</v>
          </cell>
          <cell r="Q553">
            <v>0</v>
          </cell>
          <cell r="R553">
            <v>0</v>
          </cell>
          <cell r="S553">
            <v>0</v>
          </cell>
          <cell r="T553">
            <v>6922.7</v>
          </cell>
          <cell r="U553">
            <v>12</v>
          </cell>
        </row>
        <row r="554">
          <cell r="A554" t="str">
            <v>DBCS-TRANS</v>
          </cell>
          <cell r="B554" t="str">
            <v>30-1800</v>
          </cell>
          <cell r="C554" t="str">
            <v>ROAD MAINT</v>
          </cell>
          <cell r="D554" t="str">
            <v>1501</v>
          </cell>
          <cell r="E554" t="str">
            <v>905300</v>
          </cell>
          <cell r="F554" t="str">
            <v>T28</v>
          </cell>
          <cell r="G554" t="str">
            <v>1320</v>
          </cell>
          <cell r="H554">
            <v>0</v>
          </cell>
          <cell r="I554" t="str">
            <v>Actual</v>
          </cell>
          <cell r="J554">
            <v>0</v>
          </cell>
          <cell r="K554">
            <v>0</v>
          </cell>
          <cell r="L554">
            <v>1733.35</v>
          </cell>
          <cell r="M554">
            <v>119.36</v>
          </cell>
          <cell r="N554">
            <v>456</v>
          </cell>
          <cell r="O554">
            <v>500</v>
          </cell>
          <cell r="P554">
            <v>6000</v>
          </cell>
          <cell r="Q554">
            <v>0</v>
          </cell>
          <cell r="R554">
            <v>0</v>
          </cell>
          <cell r="S554">
            <v>0</v>
          </cell>
          <cell r="T554">
            <v>8278.7099999999991</v>
          </cell>
          <cell r="U554">
            <v>12</v>
          </cell>
        </row>
        <row r="555">
          <cell r="A555" t="str">
            <v>DBCS-TRANS</v>
          </cell>
          <cell r="B555" t="str">
            <v>30-1800</v>
          </cell>
          <cell r="C555" t="str">
            <v>ROAD MAINT</v>
          </cell>
          <cell r="D555" t="str">
            <v>1501</v>
          </cell>
          <cell r="E555" t="str">
            <v>905300</v>
          </cell>
          <cell r="F555" t="str">
            <v>T29</v>
          </cell>
          <cell r="G555" t="str">
            <v>1320</v>
          </cell>
          <cell r="H555">
            <v>0</v>
          </cell>
          <cell r="I555" t="str">
            <v>Actual</v>
          </cell>
          <cell r="J555">
            <v>0</v>
          </cell>
          <cell r="K555">
            <v>0</v>
          </cell>
          <cell r="L555">
            <v>3906.78</v>
          </cell>
          <cell r="M555">
            <v>192.39</v>
          </cell>
          <cell r="N555">
            <v>456</v>
          </cell>
          <cell r="O555">
            <v>500</v>
          </cell>
          <cell r="P555">
            <v>6000</v>
          </cell>
          <cell r="Q555">
            <v>0</v>
          </cell>
          <cell r="R555">
            <v>0</v>
          </cell>
          <cell r="S555">
            <v>0</v>
          </cell>
          <cell r="T555">
            <v>10525.17</v>
          </cell>
          <cell r="U555">
            <v>12</v>
          </cell>
        </row>
        <row r="556">
          <cell r="A556" t="str">
            <v>DBCS-TRANS</v>
          </cell>
          <cell r="B556" t="str">
            <v>30-1800</v>
          </cell>
          <cell r="C556" t="str">
            <v>ROAD MAINT</v>
          </cell>
          <cell r="D556" t="str">
            <v>1501</v>
          </cell>
          <cell r="E556" t="str">
            <v>905300</v>
          </cell>
          <cell r="F556" t="str">
            <v>T3</v>
          </cell>
          <cell r="G556" t="str">
            <v>1310</v>
          </cell>
          <cell r="H556">
            <v>0</v>
          </cell>
          <cell r="I556" t="str">
            <v>Actual</v>
          </cell>
          <cell r="J556">
            <v>0</v>
          </cell>
          <cell r="K556">
            <v>0</v>
          </cell>
          <cell r="L556">
            <v>1548.34</v>
          </cell>
          <cell r="M556">
            <v>403.72</v>
          </cell>
          <cell r="N556">
            <v>456</v>
          </cell>
          <cell r="O556">
            <v>420</v>
          </cell>
          <cell r="P556">
            <v>5040</v>
          </cell>
          <cell r="Q556">
            <v>0</v>
          </cell>
          <cell r="R556">
            <v>0</v>
          </cell>
          <cell r="S556">
            <v>0</v>
          </cell>
          <cell r="T556">
            <v>7418.06</v>
          </cell>
          <cell r="U556">
            <v>12</v>
          </cell>
        </row>
        <row r="557">
          <cell r="A557" t="str">
            <v>DBCS-TRANS</v>
          </cell>
          <cell r="B557" t="str">
            <v>30-1800</v>
          </cell>
          <cell r="C557" t="str">
            <v>ROAD MAINT</v>
          </cell>
          <cell r="D557" t="str">
            <v>1501</v>
          </cell>
          <cell r="E557" t="str">
            <v>905300</v>
          </cell>
          <cell r="F557" t="str">
            <v>T30</v>
          </cell>
          <cell r="G557" t="str">
            <v>1320</v>
          </cell>
          <cell r="H557">
            <v>0</v>
          </cell>
          <cell r="I557" t="str">
            <v>Actual</v>
          </cell>
          <cell r="J557">
            <v>0</v>
          </cell>
          <cell r="K557">
            <v>0</v>
          </cell>
          <cell r="L557">
            <v>2100.92</v>
          </cell>
          <cell r="M557">
            <v>381.92</v>
          </cell>
          <cell r="N557">
            <v>456</v>
          </cell>
          <cell r="O557">
            <v>500</v>
          </cell>
          <cell r="P557">
            <v>6000</v>
          </cell>
          <cell r="Q557">
            <v>0</v>
          </cell>
          <cell r="R557">
            <v>0</v>
          </cell>
          <cell r="S557">
            <v>0</v>
          </cell>
          <cell r="T557">
            <v>8908.84</v>
          </cell>
          <cell r="U557">
            <v>12</v>
          </cell>
        </row>
        <row r="558">
          <cell r="A558" t="str">
            <v>DBCS-TRANS</v>
          </cell>
          <cell r="B558" t="str">
            <v>30-1800</v>
          </cell>
          <cell r="C558" t="str">
            <v>ROAD MAINT</v>
          </cell>
          <cell r="D558" t="str">
            <v>1501</v>
          </cell>
          <cell r="E558" t="str">
            <v>905300</v>
          </cell>
          <cell r="F558" t="str">
            <v>T35</v>
          </cell>
          <cell r="G558" t="str">
            <v>1325</v>
          </cell>
          <cell r="H558">
            <v>0</v>
          </cell>
          <cell r="I558" t="str">
            <v>Actual</v>
          </cell>
          <cell r="J558">
            <v>0</v>
          </cell>
          <cell r="K558">
            <v>0</v>
          </cell>
          <cell r="L558">
            <v>3582.48</v>
          </cell>
          <cell r="M558">
            <v>274.38</v>
          </cell>
          <cell r="N558">
            <v>456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4282.8599999999997</v>
          </cell>
          <cell r="U558">
            <v>12</v>
          </cell>
        </row>
        <row r="559">
          <cell r="A559" t="str">
            <v>DBCS-TRANS</v>
          </cell>
          <cell r="B559" t="str">
            <v>30-1800</v>
          </cell>
          <cell r="C559" t="str">
            <v>ROAD MAINT</v>
          </cell>
          <cell r="D559" t="str">
            <v>1501</v>
          </cell>
          <cell r="E559" t="str">
            <v>905300</v>
          </cell>
          <cell r="F559" t="str">
            <v>T36</v>
          </cell>
          <cell r="G559" t="str">
            <v>1325</v>
          </cell>
          <cell r="H559">
            <v>0</v>
          </cell>
          <cell r="I559" t="str">
            <v>Actual</v>
          </cell>
          <cell r="J559">
            <v>0</v>
          </cell>
          <cell r="K559">
            <v>0</v>
          </cell>
          <cell r="L559">
            <v>8763.4</v>
          </cell>
          <cell r="M559">
            <v>765.6</v>
          </cell>
          <cell r="N559">
            <v>456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9955</v>
          </cell>
          <cell r="U559">
            <v>12</v>
          </cell>
        </row>
        <row r="560">
          <cell r="A560" t="str">
            <v>DBCS-TRANS</v>
          </cell>
          <cell r="B560" t="str">
            <v>30-1800</v>
          </cell>
          <cell r="C560" t="str">
            <v>ROAD MAINT</v>
          </cell>
          <cell r="D560" t="str">
            <v>1501</v>
          </cell>
          <cell r="E560" t="str">
            <v>905300</v>
          </cell>
          <cell r="F560" t="str">
            <v>T4</v>
          </cell>
          <cell r="G560" t="str">
            <v>1325</v>
          </cell>
          <cell r="H560">
            <v>0</v>
          </cell>
          <cell r="I560" t="str">
            <v>Actual</v>
          </cell>
          <cell r="J560">
            <v>0</v>
          </cell>
          <cell r="K560">
            <v>0</v>
          </cell>
          <cell r="L560">
            <v>3810.63</v>
          </cell>
          <cell r="M560">
            <v>834.32</v>
          </cell>
          <cell r="N560">
            <v>456</v>
          </cell>
          <cell r="O560">
            <v>484</v>
          </cell>
          <cell r="P560">
            <v>5808</v>
          </cell>
          <cell r="Q560">
            <v>0</v>
          </cell>
          <cell r="R560">
            <v>0</v>
          </cell>
          <cell r="S560">
            <v>0</v>
          </cell>
          <cell r="T560">
            <v>10878.95</v>
          </cell>
          <cell r="U560">
            <v>12</v>
          </cell>
        </row>
        <row r="561">
          <cell r="A561" t="str">
            <v>DBCS-TRANS</v>
          </cell>
          <cell r="B561" t="str">
            <v>30-1800</v>
          </cell>
          <cell r="C561" t="str">
            <v>ROAD MAINT</v>
          </cell>
          <cell r="D561" t="str">
            <v>1501</v>
          </cell>
          <cell r="E561" t="str">
            <v>905300</v>
          </cell>
          <cell r="F561" t="str">
            <v>T45</v>
          </cell>
          <cell r="G561" t="str">
            <v>1335</v>
          </cell>
          <cell r="H561">
            <v>0</v>
          </cell>
          <cell r="I561" t="str">
            <v>Actual</v>
          </cell>
          <cell r="J561">
            <v>0</v>
          </cell>
          <cell r="K561">
            <v>0</v>
          </cell>
          <cell r="L561">
            <v>8081.24</v>
          </cell>
          <cell r="M561">
            <v>733.6</v>
          </cell>
          <cell r="N561">
            <v>456</v>
          </cell>
          <cell r="O561">
            <v>444</v>
          </cell>
          <cell r="P561">
            <v>5328</v>
          </cell>
          <cell r="Q561">
            <v>0</v>
          </cell>
          <cell r="R561">
            <v>0</v>
          </cell>
          <cell r="S561">
            <v>0</v>
          </cell>
          <cell r="T561">
            <v>14568.84</v>
          </cell>
          <cell r="U561">
            <v>12</v>
          </cell>
        </row>
        <row r="562">
          <cell r="A562" t="str">
            <v>DBCS-TRANS</v>
          </cell>
          <cell r="B562" t="str">
            <v>30-1800</v>
          </cell>
          <cell r="C562" t="str">
            <v>ROAD MAINT</v>
          </cell>
          <cell r="D562" t="str">
            <v>1501</v>
          </cell>
          <cell r="E562" t="str">
            <v>905300</v>
          </cell>
          <cell r="F562" t="str">
            <v>T49</v>
          </cell>
          <cell r="G562" t="str">
            <v>1335</v>
          </cell>
          <cell r="H562">
            <v>0</v>
          </cell>
          <cell r="I562" t="str">
            <v>Actual</v>
          </cell>
          <cell r="J562">
            <v>0</v>
          </cell>
          <cell r="K562">
            <v>0</v>
          </cell>
          <cell r="L562">
            <v>4017.32</v>
          </cell>
          <cell r="M562">
            <v>419.68</v>
          </cell>
          <cell r="N562">
            <v>456</v>
          </cell>
          <cell r="O562">
            <v>300</v>
          </cell>
          <cell r="P562">
            <v>3600</v>
          </cell>
          <cell r="Q562">
            <v>0</v>
          </cell>
          <cell r="R562">
            <v>0</v>
          </cell>
          <cell r="S562">
            <v>0</v>
          </cell>
          <cell r="T562">
            <v>8463</v>
          </cell>
          <cell r="U562">
            <v>12</v>
          </cell>
        </row>
        <row r="563">
          <cell r="A563" t="str">
            <v>DBCS-TRANS</v>
          </cell>
          <cell r="B563" t="str">
            <v>30-1800</v>
          </cell>
          <cell r="C563" t="str">
            <v>ROAD MAINT</v>
          </cell>
          <cell r="D563" t="str">
            <v>1501</v>
          </cell>
          <cell r="E563" t="str">
            <v>905300</v>
          </cell>
          <cell r="F563" t="str">
            <v>T5</v>
          </cell>
          <cell r="G563" t="str">
            <v>1325</v>
          </cell>
          <cell r="H563">
            <v>0</v>
          </cell>
          <cell r="I563" t="str">
            <v>Actual</v>
          </cell>
          <cell r="J563">
            <v>0</v>
          </cell>
          <cell r="K563">
            <v>0</v>
          </cell>
          <cell r="L563">
            <v>5520.04</v>
          </cell>
          <cell r="M563">
            <v>1160.1600000000001</v>
          </cell>
          <cell r="N563">
            <v>456</v>
          </cell>
          <cell r="O563">
            <v>484</v>
          </cell>
          <cell r="P563">
            <v>5808</v>
          </cell>
          <cell r="Q563">
            <v>1293</v>
          </cell>
          <cell r="R563">
            <v>0</v>
          </cell>
          <cell r="S563">
            <v>0</v>
          </cell>
          <cell r="T563">
            <v>14207.2</v>
          </cell>
          <cell r="U563">
            <v>12</v>
          </cell>
        </row>
        <row r="564">
          <cell r="A564" t="str">
            <v>DBCS-TRANS</v>
          </cell>
          <cell r="B564" t="str">
            <v>30-1800</v>
          </cell>
          <cell r="C564" t="str">
            <v>ROAD MAINT</v>
          </cell>
          <cell r="D564" t="str">
            <v>1501</v>
          </cell>
          <cell r="E564" t="str">
            <v>905300</v>
          </cell>
          <cell r="F564" t="str">
            <v>T7</v>
          </cell>
          <cell r="G564" t="str">
            <v>1325</v>
          </cell>
          <cell r="H564">
            <v>0</v>
          </cell>
          <cell r="I564" t="str">
            <v>Actual</v>
          </cell>
          <cell r="J564">
            <v>0</v>
          </cell>
          <cell r="K564">
            <v>0</v>
          </cell>
          <cell r="L564">
            <v>2582.73</v>
          </cell>
          <cell r="M564">
            <v>906.73</v>
          </cell>
          <cell r="N564">
            <v>456</v>
          </cell>
          <cell r="O564">
            <v>484</v>
          </cell>
          <cell r="P564">
            <v>5808</v>
          </cell>
          <cell r="Q564">
            <v>328.72</v>
          </cell>
          <cell r="R564">
            <v>0</v>
          </cell>
          <cell r="S564">
            <v>0</v>
          </cell>
          <cell r="T564">
            <v>10052.18</v>
          </cell>
          <cell r="U564">
            <v>12</v>
          </cell>
        </row>
        <row r="565">
          <cell r="A565" t="str">
            <v>DBCS-TRANS</v>
          </cell>
          <cell r="B565" t="str">
            <v>30-1800</v>
          </cell>
          <cell r="C565" t="str">
            <v>ROAD MAINT</v>
          </cell>
          <cell r="D565" t="str">
            <v>1501</v>
          </cell>
          <cell r="E565" t="str">
            <v>905300</v>
          </cell>
          <cell r="F565" t="str">
            <v>T8</v>
          </cell>
          <cell r="G565" t="str">
            <v>1325</v>
          </cell>
          <cell r="H565">
            <v>0</v>
          </cell>
          <cell r="I565" t="str">
            <v>Actual</v>
          </cell>
          <cell r="J565">
            <v>0</v>
          </cell>
          <cell r="K565">
            <v>0</v>
          </cell>
          <cell r="L565">
            <v>1819.5</v>
          </cell>
          <cell r="M565">
            <v>809.01</v>
          </cell>
          <cell r="N565">
            <v>456</v>
          </cell>
          <cell r="O565">
            <v>484</v>
          </cell>
          <cell r="P565">
            <v>5808</v>
          </cell>
          <cell r="Q565">
            <v>434.72</v>
          </cell>
          <cell r="R565">
            <v>0</v>
          </cell>
          <cell r="S565">
            <v>0</v>
          </cell>
          <cell r="T565">
            <v>9297.23</v>
          </cell>
          <cell r="U565">
            <v>12</v>
          </cell>
        </row>
        <row r="566">
          <cell r="A566" t="str">
            <v>DBCS-TRANS</v>
          </cell>
          <cell r="B566" t="str">
            <v>30-1800</v>
          </cell>
          <cell r="C566" t="str">
            <v>ROAD MAINT</v>
          </cell>
          <cell r="D566" t="str">
            <v>1501</v>
          </cell>
          <cell r="E566" t="str">
            <v>905300</v>
          </cell>
          <cell r="F566" t="str">
            <v>T9</v>
          </cell>
          <cell r="G566" t="str">
            <v>1325</v>
          </cell>
          <cell r="H566">
            <v>0</v>
          </cell>
          <cell r="I566" t="str">
            <v>Actual</v>
          </cell>
          <cell r="J566">
            <v>0</v>
          </cell>
          <cell r="K566">
            <v>0</v>
          </cell>
          <cell r="L566">
            <v>1110</v>
          </cell>
          <cell r="M566">
            <v>547.64</v>
          </cell>
          <cell r="N566">
            <v>456</v>
          </cell>
          <cell r="O566">
            <v>484</v>
          </cell>
          <cell r="P566">
            <v>5808</v>
          </cell>
          <cell r="Q566">
            <v>0</v>
          </cell>
          <cell r="R566">
            <v>0</v>
          </cell>
          <cell r="S566">
            <v>0</v>
          </cell>
          <cell r="T566">
            <v>7891.64</v>
          </cell>
          <cell r="U566">
            <v>12</v>
          </cell>
        </row>
        <row r="567">
          <cell r="A567" t="str">
            <v>DBCS-TRANS</v>
          </cell>
          <cell r="B567" t="str">
            <v>30-1800</v>
          </cell>
          <cell r="C567" t="str">
            <v>ROAD MAINT</v>
          </cell>
          <cell r="D567" t="str">
            <v>1501</v>
          </cell>
          <cell r="E567" t="str">
            <v>905300</v>
          </cell>
          <cell r="F567" t="str">
            <v>U13</v>
          </cell>
          <cell r="G567" t="str">
            <v>1500</v>
          </cell>
          <cell r="H567">
            <v>0</v>
          </cell>
          <cell r="I567" t="str">
            <v>Actual</v>
          </cell>
          <cell r="J567">
            <v>0</v>
          </cell>
          <cell r="K567">
            <v>0</v>
          </cell>
          <cell r="L567">
            <v>159.4</v>
          </cell>
          <cell r="M567">
            <v>63.47</v>
          </cell>
          <cell r="N567">
            <v>456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648.87</v>
          </cell>
          <cell r="U567">
            <v>12</v>
          </cell>
        </row>
        <row r="568">
          <cell r="A568" t="str">
            <v>DBCS-TRANS</v>
          </cell>
          <cell r="B568" t="str">
            <v>30-1800</v>
          </cell>
          <cell r="C568" t="str">
            <v>ROAD MAINT</v>
          </cell>
          <cell r="D568" t="str">
            <v>1501</v>
          </cell>
          <cell r="E568" t="str">
            <v>905300</v>
          </cell>
          <cell r="F568" t="str">
            <v>U22</v>
          </cell>
          <cell r="G568" t="str">
            <v>2000</v>
          </cell>
          <cell r="H568">
            <v>0</v>
          </cell>
          <cell r="I568" t="str">
            <v>Actual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456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426</v>
          </cell>
          <cell r="U568">
            <v>12</v>
          </cell>
        </row>
        <row r="569">
          <cell r="A569" t="str">
            <v>DBCS-TRANS</v>
          </cell>
          <cell r="B569" t="str">
            <v>30-1800</v>
          </cell>
          <cell r="C569" t="str">
            <v>ROAD MAINT</v>
          </cell>
          <cell r="D569" t="str">
            <v>1501</v>
          </cell>
          <cell r="E569" t="str">
            <v>905300</v>
          </cell>
          <cell r="F569" t="str">
            <v>U23</v>
          </cell>
          <cell r="G569" t="str">
            <v>2000</v>
          </cell>
          <cell r="H569">
            <v>0</v>
          </cell>
          <cell r="I569" t="str">
            <v>Actual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456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426</v>
          </cell>
          <cell r="U569">
            <v>12</v>
          </cell>
        </row>
        <row r="570">
          <cell r="A570" t="str">
            <v>DBCS-TRANS</v>
          </cell>
          <cell r="B570" t="str">
            <v>30-1800</v>
          </cell>
          <cell r="C570" t="str">
            <v>ROAD MAINT</v>
          </cell>
          <cell r="D570" t="str">
            <v>1501</v>
          </cell>
          <cell r="E570" t="str">
            <v>905300</v>
          </cell>
          <cell r="F570" t="str">
            <v>U24</v>
          </cell>
          <cell r="G570" t="str">
            <v>2000</v>
          </cell>
          <cell r="H570">
            <v>0</v>
          </cell>
          <cell r="I570" t="str">
            <v>Actual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456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426</v>
          </cell>
          <cell r="U570">
            <v>12</v>
          </cell>
        </row>
        <row r="571">
          <cell r="A571" t="str">
            <v>DBCS-TRANS</v>
          </cell>
          <cell r="B571" t="str">
            <v>30-1800</v>
          </cell>
          <cell r="C571" t="str">
            <v>ROAD MAINT</v>
          </cell>
          <cell r="D571" t="str">
            <v>1501</v>
          </cell>
          <cell r="E571" t="str">
            <v>905300</v>
          </cell>
          <cell r="F571" t="str">
            <v>P17</v>
          </cell>
          <cell r="G571" t="str">
            <v>1209</v>
          </cell>
          <cell r="H571">
            <v>6763</v>
          </cell>
          <cell r="I571">
            <v>0.25</v>
          </cell>
          <cell r="J571">
            <v>1500</v>
          </cell>
          <cell r="K571">
            <v>190.75</v>
          </cell>
          <cell r="L571">
            <v>0</v>
          </cell>
          <cell r="M571">
            <v>0</v>
          </cell>
          <cell r="N571">
            <v>456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2282.7600000000002</v>
          </cell>
          <cell r="U571">
            <v>12</v>
          </cell>
        </row>
        <row r="572">
          <cell r="A572" t="str">
            <v>DBCS-TRANS</v>
          </cell>
          <cell r="B572" t="str">
            <v>30-1800</v>
          </cell>
          <cell r="C572" t="str">
            <v>ROAD MAINT</v>
          </cell>
          <cell r="D572" t="str">
            <v>1501</v>
          </cell>
          <cell r="E572" t="str">
            <v>905300</v>
          </cell>
          <cell r="F572" t="str">
            <v>P88</v>
          </cell>
          <cell r="G572" t="str">
            <v>1254</v>
          </cell>
          <cell r="H572">
            <v>7058</v>
          </cell>
          <cell r="I572">
            <v>0.65</v>
          </cell>
          <cell r="J572">
            <v>3900</v>
          </cell>
          <cell r="K572">
            <v>687.69999999999982</v>
          </cell>
          <cell r="L572">
            <v>0</v>
          </cell>
          <cell r="M572">
            <v>0</v>
          </cell>
          <cell r="N572">
            <v>456</v>
          </cell>
          <cell r="O572">
            <v>218</v>
          </cell>
          <cell r="P572">
            <v>2616</v>
          </cell>
          <cell r="Q572">
            <v>0</v>
          </cell>
          <cell r="R572">
            <v>0</v>
          </cell>
          <cell r="S572">
            <v>0</v>
          </cell>
          <cell r="T572">
            <v>8485.1</v>
          </cell>
          <cell r="U572">
            <v>12</v>
          </cell>
        </row>
        <row r="573">
          <cell r="A573" t="str">
            <v>DBCS-TRANS</v>
          </cell>
          <cell r="B573" t="str">
            <v>30-1800</v>
          </cell>
          <cell r="C573" t="str">
            <v>ROAD MAINT</v>
          </cell>
          <cell r="D573" t="str">
            <v>1501</v>
          </cell>
          <cell r="E573" t="str">
            <v>905300</v>
          </cell>
          <cell r="F573" t="str">
            <v>P7</v>
          </cell>
          <cell r="G573" t="str">
            <v>1209</v>
          </cell>
          <cell r="H573">
            <v>9788</v>
          </cell>
          <cell r="I573">
            <v>0.25</v>
          </cell>
          <cell r="J573">
            <v>1500</v>
          </cell>
          <cell r="K573">
            <v>947</v>
          </cell>
          <cell r="L573">
            <v>0</v>
          </cell>
          <cell r="M573">
            <v>0</v>
          </cell>
          <cell r="N573">
            <v>456</v>
          </cell>
          <cell r="O573">
            <v>290</v>
          </cell>
          <cell r="P573">
            <v>3480</v>
          </cell>
          <cell r="Q573">
            <v>5111.63</v>
          </cell>
          <cell r="R573">
            <v>0</v>
          </cell>
          <cell r="S573">
            <v>0</v>
          </cell>
          <cell r="T573">
            <v>11494.94</v>
          </cell>
          <cell r="U573">
            <v>12</v>
          </cell>
        </row>
        <row r="574">
          <cell r="A574" t="str">
            <v>DBCS-TRANS</v>
          </cell>
          <cell r="B574" t="str">
            <v>30-1800</v>
          </cell>
          <cell r="C574" t="str">
            <v>ROAD MAINT</v>
          </cell>
          <cell r="D574" t="str">
            <v>1501</v>
          </cell>
          <cell r="E574" t="str">
            <v>905300</v>
          </cell>
          <cell r="F574" t="str">
            <v>P86</v>
          </cell>
          <cell r="G574" t="str">
            <v>1254</v>
          </cell>
          <cell r="H574">
            <v>8089</v>
          </cell>
          <cell r="I574">
            <v>0.65</v>
          </cell>
          <cell r="J574">
            <v>3900</v>
          </cell>
          <cell r="K574">
            <v>1357.8500000000004</v>
          </cell>
          <cell r="L574">
            <v>0</v>
          </cell>
          <cell r="M574">
            <v>0</v>
          </cell>
          <cell r="N574">
            <v>456</v>
          </cell>
          <cell r="O574">
            <v>218</v>
          </cell>
          <cell r="P574">
            <v>2616</v>
          </cell>
          <cell r="Q574">
            <v>0</v>
          </cell>
          <cell r="R574">
            <v>0</v>
          </cell>
          <cell r="S574">
            <v>0</v>
          </cell>
          <cell r="T574">
            <v>8415.5499999999993</v>
          </cell>
          <cell r="U574">
            <v>12</v>
          </cell>
        </row>
        <row r="575">
          <cell r="A575" t="str">
            <v>DBCS-TRANS</v>
          </cell>
          <cell r="B575" t="str">
            <v>30-1800</v>
          </cell>
          <cell r="C575" t="str">
            <v>ROAD MAINT</v>
          </cell>
          <cell r="D575" t="str">
            <v>1501</v>
          </cell>
          <cell r="E575" t="str">
            <v>905300</v>
          </cell>
          <cell r="F575" t="str">
            <v>P59</v>
          </cell>
          <cell r="G575" t="str">
            <v>1255</v>
          </cell>
          <cell r="H575">
            <v>8458</v>
          </cell>
          <cell r="I575">
            <v>0.65</v>
          </cell>
          <cell r="J575">
            <v>3900</v>
          </cell>
          <cell r="K575">
            <v>1597.6999999999998</v>
          </cell>
          <cell r="L575">
            <v>0</v>
          </cell>
          <cell r="M575">
            <v>0</v>
          </cell>
          <cell r="N575">
            <v>456</v>
          </cell>
          <cell r="O575">
            <v>167</v>
          </cell>
          <cell r="P575">
            <v>2004</v>
          </cell>
          <cell r="Q575">
            <v>0</v>
          </cell>
          <cell r="R575">
            <v>0</v>
          </cell>
          <cell r="S575">
            <v>0</v>
          </cell>
          <cell r="T575">
            <v>8502.2999999999993</v>
          </cell>
          <cell r="U575">
            <v>12</v>
          </cell>
        </row>
        <row r="576">
          <cell r="A576" t="str">
            <v>DBCS-TRANS</v>
          </cell>
          <cell r="B576" t="str">
            <v>30-1800</v>
          </cell>
          <cell r="C576" t="str">
            <v>ROAD MAINT</v>
          </cell>
          <cell r="D576" t="str">
            <v>1501</v>
          </cell>
          <cell r="E576" t="str">
            <v>905300</v>
          </cell>
          <cell r="F576" t="str">
            <v>P8</v>
          </cell>
          <cell r="G576" t="str">
            <v>1209</v>
          </cell>
          <cell r="H576">
            <v>12842</v>
          </cell>
          <cell r="I576">
            <v>0.25</v>
          </cell>
          <cell r="J576">
            <v>1500</v>
          </cell>
          <cell r="K576">
            <v>1710.5</v>
          </cell>
          <cell r="L576">
            <v>0</v>
          </cell>
          <cell r="M576">
            <v>0</v>
          </cell>
          <cell r="N576">
            <v>456</v>
          </cell>
          <cell r="O576">
            <v>290</v>
          </cell>
          <cell r="P576">
            <v>3480</v>
          </cell>
          <cell r="Q576">
            <v>241.5</v>
          </cell>
          <cell r="R576">
            <v>0</v>
          </cell>
          <cell r="S576">
            <v>0</v>
          </cell>
          <cell r="T576">
            <v>7168.88</v>
          </cell>
          <cell r="U576">
            <v>12</v>
          </cell>
        </row>
        <row r="577">
          <cell r="A577" t="str">
            <v>DBCS-TRANS</v>
          </cell>
          <cell r="B577" t="str">
            <v>30-1800</v>
          </cell>
          <cell r="C577" t="str">
            <v>ROAD MAINT</v>
          </cell>
          <cell r="D577" t="str">
            <v>1501</v>
          </cell>
          <cell r="E577" t="str">
            <v>905300</v>
          </cell>
          <cell r="F577" t="str">
            <v>P13</v>
          </cell>
          <cell r="G577" t="str">
            <v>1209</v>
          </cell>
          <cell r="H577">
            <v>13165</v>
          </cell>
          <cell r="I577">
            <v>0.25</v>
          </cell>
          <cell r="J577">
            <v>1500</v>
          </cell>
          <cell r="K577">
            <v>1791.25</v>
          </cell>
          <cell r="L577">
            <v>0</v>
          </cell>
          <cell r="M577">
            <v>0</v>
          </cell>
          <cell r="N577">
            <v>456</v>
          </cell>
          <cell r="O577">
            <v>290</v>
          </cell>
          <cell r="P577">
            <v>3480</v>
          </cell>
          <cell r="Q577">
            <v>0</v>
          </cell>
          <cell r="R577">
            <v>0</v>
          </cell>
          <cell r="S577">
            <v>0</v>
          </cell>
          <cell r="T577">
            <v>6750.66</v>
          </cell>
          <cell r="U577">
            <v>12</v>
          </cell>
        </row>
        <row r="578">
          <cell r="A578" t="str">
            <v>DBCS-TRANS</v>
          </cell>
          <cell r="B578" t="str">
            <v>30-1800</v>
          </cell>
          <cell r="C578" t="str">
            <v>ROAD MAINT</v>
          </cell>
          <cell r="D578" t="str">
            <v>1501</v>
          </cell>
          <cell r="E578" t="str">
            <v>905300</v>
          </cell>
          <cell r="F578" t="str">
            <v>P35</v>
          </cell>
          <cell r="G578" t="str">
            <v>1209</v>
          </cell>
          <cell r="H578">
            <v>13545</v>
          </cell>
          <cell r="I578">
            <v>0.25</v>
          </cell>
          <cell r="J578">
            <v>1500</v>
          </cell>
          <cell r="K578">
            <v>1886.25</v>
          </cell>
          <cell r="L578">
            <v>0</v>
          </cell>
          <cell r="M578">
            <v>0</v>
          </cell>
          <cell r="N578">
            <v>456</v>
          </cell>
          <cell r="O578">
            <v>290</v>
          </cell>
          <cell r="P578">
            <v>3480</v>
          </cell>
          <cell r="Q578">
            <v>0</v>
          </cell>
          <cell r="R578">
            <v>0</v>
          </cell>
          <cell r="S578">
            <v>0</v>
          </cell>
          <cell r="T578">
            <v>6914.25</v>
          </cell>
          <cell r="U578">
            <v>12</v>
          </cell>
        </row>
        <row r="579">
          <cell r="A579" t="str">
            <v>DBCS-TRANS</v>
          </cell>
          <cell r="B579" t="str">
            <v>30-1800</v>
          </cell>
          <cell r="C579" t="str">
            <v>ROAD MAINT</v>
          </cell>
          <cell r="D579" t="str">
            <v>1501</v>
          </cell>
          <cell r="E579" t="str">
            <v>905300</v>
          </cell>
          <cell r="F579" t="str">
            <v>P85</v>
          </cell>
          <cell r="G579" t="str">
            <v>1255</v>
          </cell>
          <cell r="H579">
            <v>9126</v>
          </cell>
          <cell r="I579">
            <v>0.65</v>
          </cell>
          <cell r="J579">
            <v>3900</v>
          </cell>
          <cell r="K579">
            <v>2031.9000000000005</v>
          </cell>
          <cell r="L579">
            <v>0</v>
          </cell>
          <cell r="M579">
            <v>0</v>
          </cell>
          <cell r="N579">
            <v>456</v>
          </cell>
          <cell r="O579">
            <v>167</v>
          </cell>
          <cell r="P579">
            <v>2004</v>
          </cell>
          <cell r="Q579">
            <v>0</v>
          </cell>
          <cell r="R579">
            <v>0</v>
          </cell>
          <cell r="S579">
            <v>0</v>
          </cell>
          <cell r="T579">
            <v>9180.9</v>
          </cell>
          <cell r="U579">
            <v>12</v>
          </cell>
        </row>
        <row r="580">
          <cell r="A580" t="str">
            <v>DBCS-TRANS</v>
          </cell>
          <cell r="B580" t="str">
            <v>30-1800</v>
          </cell>
          <cell r="C580" t="str">
            <v>ROAD MAINT</v>
          </cell>
          <cell r="D580" t="str">
            <v>1501</v>
          </cell>
          <cell r="E580" t="str">
            <v>905300</v>
          </cell>
          <cell r="F580" t="str">
            <v>P69</v>
          </cell>
          <cell r="G580" t="str">
            <v>1255</v>
          </cell>
          <cell r="H580">
            <v>9690</v>
          </cell>
          <cell r="I580">
            <v>0.65</v>
          </cell>
          <cell r="J580">
            <v>3900</v>
          </cell>
          <cell r="K580">
            <v>2398.5</v>
          </cell>
          <cell r="L580">
            <v>0</v>
          </cell>
          <cell r="M580">
            <v>0</v>
          </cell>
          <cell r="N580">
            <v>456</v>
          </cell>
          <cell r="O580">
            <v>234</v>
          </cell>
          <cell r="P580">
            <v>2808</v>
          </cell>
          <cell r="Q580">
            <v>550.54999999999995</v>
          </cell>
          <cell r="R580">
            <v>0</v>
          </cell>
          <cell r="S580">
            <v>0</v>
          </cell>
          <cell r="T580">
            <v>10152.6</v>
          </cell>
          <cell r="U580">
            <v>12</v>
          </cell>
        </row>
        <row r="581">
          <cell r="A581" t="str">
            <v>DBCS-TRANS</v>
          </cell>
          <cell r="B581" t="str">
            <v>30-1800</v>
          </cell>
          <cell r="C581" t="str">
            <v>ROAD MAINT</v>
          </cell>
          <cell r="D581" t="str">
            <v>1501</v>
          </cell>
          <cell r="E581" t="str">
            <v>905300</v>
          </cell>
          <cell r="F581" t="str">
            <v>P89</v>
          </cell>
          <cell r="G581" t="str">
            <v>1254</v>
          </cell>
          <cell r="H581">
            <v>9744</v>
          </cell>
          <cell r="I581">
            <v>0.65</v>
          </cell>
          <cell r="J581">
            <v>3900</v>
          </cell>
          <cell r="K581">
            <v>2433.6000000000004</v>
          </cell>
          <cell r="L581">
            <v>0</v>
          </cell>
          <cell r="M581">
            <v>0</v>
          </cell>
          <cell r="N581">
            <v>456</v>
          </cell>
          <cell r="O581">
            <v>218</v>
          </cell>
          <cell r="P581">
            <v>2616</v>
          </cell>
          <cell r="Q581">
            <v>368.29</v>
          </cell>
          <cell r="R581">
            <v>0</v>
          </cell>
          <cell r="S581">
            <v>0</v>
          </cell>
          <cell r="T581">
            <v>10035.74</v>
          </cell>
          <cell r="U581">
            <v>12</v>
          </cell>
        </row>
        <row r="582">
          <cell r="A582" t="str">
            <v>DBCS-TRANS</v>
          </cell>
          <cell r="B582" t="str">
            <v>30-1800</v>
          </cell>
          <cell r="C582" t="str">
            <v>ROAD MAINT</v>
          </cell>
          <cell r="D582" t="str">
            <v>1501</v>
          </cell>
          <cell r="E582" t="str">
            <v>905300</v>
          </cell>
          <cell r="F582" t="str">
            <v>P6</v>
          </cell>
          <cell r="G582" t="str">
            <v>1209</v>
          </cell>
          <cell r="H582">
            <v>20662</v>
          </cell>
          <cell r="I582">
            <v>0.25</v>
          </cell>
          <cell r="J582">
            <v>1500</v>
          </cell>
          <cell r="K582">
            <v>3665.5</v>
          </cell>
          <cell r="L582">
            <v>0</v>
          </cell>
          <cell r="M582">
            <v>0</v>
          </cell>
          <cell r="N582">
            <v>456</v>
          </cell>
          <cell r="O582">
            <v>290</v>
          </cell>
          <cell r="P582">
            <v>3480</v>
          </cell>
          <cell r="Q582">
            <v>0</v>
          </cell>
          <cell r="R582">
            <v>0</v>
          </cell>
          <cell r="S582">
            <v>0</v>
          </cell>
          <cell r="T582">
            <v>8340.58</v>
          </cell>
          <cell r="U582">
            <v>12</v>
          </cell>
        </row>
        <row r="583">
          <cell r="A583" t="str">
            <v>DBCS-TRANS</v>
          </cell>
          <cell r="B583" t="str">
            <v>30-1800</v>
          </cell>
          <cell r="C583" t="str">
            <v>ROAD MAINT</v>
          </cell>
          <cell r="D583" t="str">
            <v>1501</v>
          </cell>
          <cell r="E583" t="str">
            <v>905300</v>
          </cell>
          <cell r="F583" t="str">
            <v>TARPOTS (N)</v>
          </cell>
          <cell r="G583" t="str">
            <v>2020</v>
          </cell>
          <cell r="H583">
            <v>0</v>
          </cell>
          <cell r="I583" t="str">
            <v>Actual</v>
          </cell>
          <cell r="J583">
            <v>0</v>
          </cell>
          <cell r="K583">
            <v>0</v>
          </cell>
          <cell r="L583">
            <v>1472.93</v>
          </cell>
          <cell r="M583">
            <v>434.15</v>
          </cell>
          <cell r="N583">
            <v>2100</v>
          </cell>
          <cell r="O583">
            <v>1008</v>
          </cell>
          <cell r="P583">
            <v>12096</v>
          </cell>
          <cell r="Q583">
            <v>0</v>
          </cell>
          <cell r="R583">
            <v>0</v>
          </cell>
          <cell r="S583">
            <v>0</v>
          </cell>
          <cell r="T583">
            <v>16103.08</v>
          </cell>
          <cell r="U583">
            <v>12</v>
          </cell>
        </row>
        <row r="584">
          <cell r="A584" t="str">
            <v>DBCS-TRANS</v>
          </cell>
          <cell r="B584" t="str">
            <v>30-1800</v>
          </cell>
          <cell r="C584" t="str">
            <v>ROAD MAINT</v>
          </cell>
          <cell r="D584" t="str">
            <v>1501</v>
          </cell>
          <cell r="E584" t="str">
            <v>905300</v>
          </cell>
          <cell r="F584" t="str">
            <v>SANDER (S)</v>
          </cell>
          <cell r="G584" t="str">
            <v>3001</v>
          </cell>
          <cell r="H584">
            <v>0</v>
          </cell>
          <cell r="I584" t="str">
            <v>Actual</v>
          </cell>
          <cell r="J584">
            <v>0</v>
          </cell>
          <cell r="K584">
            <v>0</v>
          </cell>
          <cell r="L584">
            <v>3441.07</v>
          </cell>
          <cell r="M584">
            <v>0</v>
          </cell>
          <cell r="N584">
            <v>8400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11841.07</v>
          </cell>
          <cell r="U584">
            <v>12</v>
          </cell>
        </row>
        <row r="585">
          <cell r="A585" t="str">
            <v>DBCS-TRANS</v>
          </cell>
          <cell r="B585" t="str">
            <v>30-1800</v>
          </cell>
          <cell r="C585" t="str">
            <v>ROAD MAINT</v>
          </cell>
          <cell r="D585" t="str">
            <v>1501</v>
          </cell>
          <cell r="E585" t="str">
            <v>905300</v>
          </cell>
          <cell r="F585" t="str">
            <v>G5</v>
          </cell>
          <cell r="G585" t="str">
            <v>1600</v>
          </cell>
          <cell r="H585">
            <v>0</v>
          </cell>
          <cell r="I585" t="str">
            <v>Actual</v>
          </cell>
          <cell r="J585">
            <v>0</v>
          </cell>
          <cell r="K585">
            <v>0</v>
          </cell>
          <cell r="L585">
            <v>2176.9699999999998</v>
          </cell>
          <cell r="M585">
            <v>512.67999999999995</v>
          </cell>
          <cell r="N585">
            <v>456</v>
          </cell>
          <cell r="O585">
            <v>985</v>
          </cell>
          <cell r="P585">
            <v>11820</v>
          </cell>
          <cell r="Q585">
            <v>0</v>
          </cell>
          <cell r="R585">
            <v>0</v>
          </cell>
          <cell r="S585">
            <v>0</v>
          </cell>
          <cell r="T585">
            <v>15958.65</v>
          </cell>
          <cell r="U585">
            <v>13</v>
          </cell>
        </row>
        <row r="586">
          <cell r="A586" t="str">
            <v>DBCS-TRANS</v>
          </cell>
          <cell r="B586" t="str">
            <v>30-1800</v>
          </cell>
          <cell r="C586" t="str">
            <v>ROAD MAINT</v>
          </cell>
          <cell r="D586" t="str">
            <v>1501</v>
          </cell>
          <cell r="E586" t="str">
            <v>905300</v>
          </cell>
          <cell r="F586" t="str">
            <v>G6</v>
          </cell>
          <cell r="G586" t="str">
            <v>1600</v>
          </cell>
          <cell r="H586">
            <v>0</v>
          </cell>
          <cell r="I586" t="str">
            <v>Actual</v>
          </cell>
          <cell r="J586">
            <v>0</v>
          </cell>
          <cell r="K586">
            <v>0</v>
          </cell>
          <cell r="L586">
            <v>1358.91</v>
          </cell>
          <cell r="M586">
            <v>748.72</v>
          </cell>
          <cell r="N586">
            <v>456</v>
          </cell>
          <cell r="O586">
            <v>985</v>
          </cell>
          <cell r="P586">
            <v>11820</v>
          </cell>
          <cell r="Q586">
            <v>0</v>
          </cell>
          <cell r="R586">
            <v>0</v>
          </cell>
          <cell r="S586">
            <v>0</v>
          </cell>
          <cell r="T586">
            <v>15376.63</v>
          </cell>
          <cell r="U586">
            <v>13</v>
          </cell>
        </row>
        <row r="587">
          <cell r="A587" t="str">
            <v>DBCS-TRANS</v>
          </cell>
          <cell r="B587" t="str">
            <v>30-1900</v>
          </cell>
          <cell r="C587" t="str">
            <v>TRAFFIC AIDS</v>
          </cell>
          <cell r="D587" t="str">
            <v>1501</v>
          </cell>
          <cell r="E587" t="str">
            <v>905400</v>
          </cell>
          <cell r="F587" t="str">
            <v>COMPRESSORS</v>
          </cell>
          <cell r="G587" t="str">
            <v>XXXX</v>
          </cell>
          <cell r="H587">
            <v>0</v>
          </cell>
          <cell r="I587" t="str">
            <v>Actual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12</v>
          </cell>
        </row>
        <row r="588">
          <cell r="A588" t="str">
            <v>DBCS-TRANS</v>
          </cell>
          <cell r="B588" t="str">
            <v>30-1900</v>
          </cell>
          <cell r="C588" t="str">
            <v>TRAFFIC AIDS</v>
          </cell>
          <cell r="D588" t="str">
            <v>1501</v>
          </cell>
          <cell r="E588" t="str">
            <v>905400</v>
          </cell>
          <cell r="F588" t="str">
            <v>MISC SM EQUIP (TA)</v>
          </cell>
          <cell r="G588" t="str">
            <v>XXXX</v>
          </cell>
          <cell r="H588">
            <v>0</v>
          </cell>
          <cell r="I588" t="str">
            <v>Actual</v>
          </cell>
          <cell r="J588">
            <v>0</v>
          </cell>
          <cell r="K588">
            <v>0</v>
          </cell>
          <cell r="L588">
            <v>101.32</v>
          </cell>
          <cell r="M588">
            <v>11.1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112.42</v>
          </cell>
          <cell r="U588">
            <v>12</v>
          </cell>
        </row>
        <row r="589">
          <cell r="A589" t="str">
            <v>DBCS-TRANS</v>
          </cell>
          <cell r="B589" t="str">
            <v>30-1900</v>
          </cell>
          <cell r="C589" t="str">
            <v>TRAFFIC AIDS</v>
          </cell>
          <cell r="D589" t="str">
            <v>1501</v>
          </cell>
          <cell r="E589" t="str">
            <v>905400</v>
          </cell>
          <cell r="F589" t="str">
            <v>STRIPING (Propane)</v>
          </cell>
          <cell r="G589" t="str">
            <v>XXXX</v>
          </cell>
          <cell r="H589">
            <v>0</v>
          </cell>
          <cell r="I589" t="str">
            <v>Actual</v>
          </cell>
          <cell r="J589">
            <v>0</v>
          </cell>
          <cell r="K589">
            <v>0</v>
          </cell>
          <cell r="L589">
            <v>0</v>
          </cell>
          <cell r="M589">
            <v>702.52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702.52</v>
          </cell>
          <cell r="U589">
            <v>12</v>
          </cell>
        </row>
        <row r="590">
          <cell r="A590" t="str">
            <v>DBCS-TRANS</v>
          </cell>
          <cell r="B590" t="str">
            <v>30-1900</v>
          </cell>
          <cell r="C590" t="str">
            <v>TRAFFIC AIDS</v>
          </cell>
          <cell r="D590" t="str">
            <v>1501</v>
          </cell>
          <cell r="E590" t="str">
            <v>905400</v>
          </cell>
          <cell r="F590" t="str">
            <v>TRAFFIC (misc)</v>
          </cell>
          <cell r="G590" t="str">
            <v>XXXX</v>
          </cell>
          <cell r="H590">
            <v>0</v>
          </cell>
          <cell r="I590" t="str">
            <v>Actual</v>
          </cell>
          <cell r="J590">
            <v>0</v>
          </cell>
          <cell r="K590">
            <v>0</v>
          </cell>
          <cell r="L590">
            <v>1901.57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33.69</v>
          </cell>
          <cell r="T590">
            <v>1935.26</v>
          </cell>
          <cell r="U590">
            <v>12</v>
          </cell>
        </row>
        <row r="591">
          <cell r="A591" t="str">
            <v>DBCS-TRANS</v>
          </cell>
          <cell r="B591" t="str">
            <v>30-1900</v>
          </cell>
          <cell r="C591" t="str">
            <v>TRAFFIC AIDS</v>
          </cell>
          <cell r="D591" t="str">
            <v>1501</v>
          </cell>
          <cell r="E591" t="str">
            <v>905400</v>
          </cell>
          <cell r="F591" t="str">
            <v>YEON</v>
          </cell>
          <cell r="G591" t="str">
            <v>XXXX</v>
          </cell>
          <cell r="H591">
            <v>0</v>
          </cell>
          <cell r="I591" t="str">
            <v>Actual</v>
          </cell>
          <cell r="J591">
            <v>0</v>
          </cell>
          <cell r="K591">
            <v>0</v>
          </cell>
          <cell r="L591">
            <v>66.709999999999994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33.380000000000003</v>
          </cell>
          <cell r="T591">
            <v>100.09</v>
          </cell>
          <cell r="U591">
            <v>12</v>
          </cell>
        </row>
        <row r="592">
          <cell r="A592" t="str">
            <v>DBCS-TRANS</v>
          </cell>
          <cell r="B592" t="str">
            <v>30-1900</v>
          </cell>
          <cell r="C592" t="str">
            <v>TRAFFIC AIDS</v>
          </cell>
          <cell r="D592" t="str">
            <v>1501</v>
          </cell>
          <cell r="E592" t="str">
            <v>905400</v>
          </cell>
          <cell r="F592" t="str">
            <v>P29</v>
          </cell>
          <cell r="G592" t="str">
            <v>1205</v>
          </cell>
          <cell r="H592">
            <v>4639</v>
          </cell>
          <cell r="I592">
            <v>0.35</v>
          </cell>
          <cell r="J592">
            <v>2100</v>
          </cell>
          <cell r="K592">
            <v>0</v>
          </cell>
          <cell r="L592">
            <v>0</v>
          </cell>
          <cell r="M592">
            <v>0</v>
          </cell>
          <cell r="N592">
            <v>456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2810.2</v>
          </cell>
          <cell r="U592">
            <v>12</v>
          </cell>
        </row>
        <row r="593">
          <cell r="A593" t="str">
            <v>DBCS-TRANS</v>
          </cell>
          <cell r="B593" t="str">
            <v>30-1900</v>
          </cell>
          <cell r="C593" t="str">
            <v>TRAFFIC AIDS</v>
          </cell>
          <cell r="D593" t="str">
            <v>1501</v>
          </cell>
          <cell r="E593" t="str">
            <v>905400</v>
          </cell>
          <cell r="F593" t="str">
            <v>P2</v>
          </cell>
          <cell r="G593" t="str">
            <v>1205</v>
          </cell>
          <cell r="H593">
            <v>5852</v>
          </cell>
          <cell r="I593">
            <v>0.35</v>
          </cell>
          <cell r="J593">
            <v>2100</v>
          </cell>
          <cell r="K593">
            <v>0</v>
          </cell>
          <cell r="L593">
            <v>0</v>
          </cell>
          <cell r="M593">
            <v>0</v>
          </cell>
          <cell r="N593">
            <v>456</v>
          </cell>
          <cell r="O593">
            <v>0</v>
          </cell>
          <cell r="P593">
            <v>0</v>
          </cell>
          <cell r="Q593">
            <v>64.78</v>
          </cell>
          <cell r="R593">
            <v>0</v>
          </cell>
          <cell r="S593">
            <v>0</v>
          </cell>
          <cell r="T593">
            <v>2770.33</v>
          </cell>
          <cell r="U593">
            <v>12</v>
          </cell>
        </row>
        <row r="594">
          <cell r="A594" t="str">
            <v>DBCS-TRANS</v>
          </cell>
          <cell r="B594" t="str">
            <v>30-1900</v>
          </cell>
          <cell r="C594" t="str">
            <v>TRAFFIC AIDS</v>
          </cell>
          <cell r="D594" t="str">
            <v>1501</v>
          </cell>
          <cell r="E594" t="str">
            <v>905400</v>
          </cell>
          <cell r="F594" t="str">
            <v>P1</v>
          </cell>
          <cell r="G594" t="str">
            <v>1227</v>
          </cell>
          <cell r="H594">
            <v>0</v>
          </cell>
          <cell r="I594" t="str">
            <v>Actual</v>
          </cell>
          <cell r="J594">
            <v>0</v>
          </cell>
          <cell r="K594">
            <v>0</v>
          </cell>
          <cell r="L594">
            <v>607.94000000000005</v>
          </cell>
          <cell r="M594">
            <v>698.69</v>
          </cell>
          <cell r="N594">
            <v>456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1732.63</v>
          </cell>
          <cell r="U594">
            <v>12</v>
          </cell>
        </row>
        <row r="595">
          <cell r="A595" t="str">
            <v>DBCS-TRANS</v>
          </cell>
          <cell r="B595" t="str">
            <v>30-1900</v>
          </cell>
          <cell r="C595" t="str">
            <v>TRAFFIC AIDS</v>
          </cell>
          <cell r="D595" t="str">
            <v>1501</v>
          </cell>
          <cell r="E595" t="str">
            <v>905400</v>
          </cell>
          <cell r="F595" t="str">
            <v>P32</v>
          </cell>
          <cell r="G595" t="str">
            <v>1211</v>
          </cell>
          <cell r="H595">
            <v>0</v>
          </cell>
          <cell r="I595" t="str">
            <v>Actual</v>
          </cell>
          <cell r="J595">
            <v>0</v>
          </cell>
          <cell r="K595">
            <v>0</v>
          </cell>
          <cell r="L595">
            <v>68</v>
          </cell>
          <cell r="M595">
            <v>128.66</v>
          </cell>
          <cell r="N595">
            <v>456</v>
          </cell>
          <cell r="O595">
            <v>183</v>
          </cell>
          <cell r="P595">
            <v>2196</v>
          </cell>
          <cell r="Q595">
            <v>0</v>
          </cell>
          <cell r="R595">
            <v>0</v>
          </cell>
          <cell r="S595">
            <v>0</v>
          </cell>
          <cell r="T595">
            <v>2818.66</v>
          </cell>
          <cell r="U595">
            <v>12</v>
          </cell>
        </row>
        <row r="596">
          <cell r="A596" t="str">
            <v>DBCS-TRANS</v>
          </cell>
          <cell r="B596" t="str">
            <v>30-1900</v>
          </cell>
          <cell r="C596" t="str">
            <v>TRAFFIC AIDS</v>
          </cell>
          <cell r="D596" t="str">
            <v>1501</v>
          </cell>
          <cell r="E596" t="str">
            <v>905400</v>
          </cell>
          <cell r="F596" t="str">
            <v>P33</v>
          </cell>
          <cell r="G596" t="str">
            <v>1211</v>
          </cell>
          <cell r="H596">
            <v>0</v>
          </cell>
          <cell r="I596" t="str">
            <v>Actual</v>
          </cell>
          <cell r="J596">
            <v>0</v>
          </cell>
          <cell r="K596">
            <v>0</v>
          </cell>
          <cell r="L596">
            <v>91.98</v>
          </cell>
          <cell r="M596">
            <v>271.14</v>
          </cell>
          <cell r="N596">
            <v>456</v>
          </cell>
          <cell r="O596">
            <v>183</v>
          </cell>
          <cell r="P596">
            <v>2196</v>
          </cell>
          <cell r="Q596">
            <v>0</v>
          </cell>
          <cell r="R596">
            <v>0</v>
          </cell>
          <cell r="S596">
            <v>0</v>
          </cell>
          <cell r="T596">
            <v>2985.12</v>
          </cell>
          <cell r="U596">
            <v>12</v>
          </cell>
        </row>
        <row r="597">
          <cell r="A597" t="str">
            <v>DBCS-TRANS</v>
          </cell>
          <cell r="B597" t="str">
            <v>30-1900</v>
          </cell>
          <cell r="C597" t="str">
            <v>TRAFFIC AIDS</v>
          </cell>
          <cell r="D597" t="str">
            <v>1501</v>
          </cell>
          <cell r="E597" t="str">
            <v>905400</v>
          </cell>
          <cell r="F597" t="str">
            <v>P37</v>
          </cell>
          <cell r="G597" t="str">
            <v>1211</v>
          </cell>
          <cell r="H597">
            <v>0</v>
          </cell>
          <cell r="I597" t="str">
            <v>Actual</v>
          </cell>
          <cell r="J597">
            <v>0</v>
          </cell>
          <cell r="K597">
            <v>0</v>
          </cell>
          <cell r="L597">
            <v>759.25</v>
          </cell>
          <cell r="M597">
            <v>1487.08</v>
          </cell>
          <cell r="N597">
            <v>456</v>
          </cell>
          <cell r="O597">
            <v>209</v>
          </cell>
          <cell r="P597">
            <v>2508</v>
          </cell>
          <cell r="Q597">
            <v>0</v>
          </cell>
          <cell r="R597">
            <v>0</v>
          </cell>
          <cell r="S597">
            <v>0</v>
          </cell>
          <cell r="T597">
            <v>5180.33</v>
          </cell>
          <cell r="U597">
            <v>12</v>
          </cell>
        </row>
        <row r="598">
          <cell r="A598" t="str">
            <v>DBCS-TRANS</v>
          </cell>
          <cell r="B598" t="str">
            <v>30-1900</v>
          </cell>
          <cell r="C598" t="str">
            <v>TRAFFIC AIDS</v>
          </cell>
          <cell r="D598" t="str">
            <v>1501</v>
          </cell>
          <cell r="E598" t="str">
            <v>905400</v>
          </cell>
          <cell r="F598" t="str">
            <v>P46</v>
          </cell>
          <cell r="G598" t="str">
            <v>1227</v>
          </cell>
          <cell r="H598">
            <v>0</v>
          </cell>
          <cell r="I598" t="str">
            <v>Actual</v>
          </cell>
          <cell r="J598">
            <v>0</v>
          </cell>
          <cell r="K598">
            <v>0</v>
          </cell>
          <cell r="L598">
            <v>2612.6</v>
          </cell>
          <cell r="M598">
            <v>1263.6600000000001</v>
          </cell>
          <cell r="N598">
            <v>456</v>
          </cell>
          <cell r="O598">
            <v>275</v>
          </cell>
          <cell r="P598">
            <v>3300</v>
          </cell>
          <cell r="Q598">
            <v>0</v>
          </cell>
          <cell r="R598">
            <v>0</v>
          </cell>
          <cell r="S598">
            <v>0</v>
          </cell>
          <cell r="T598">
            <v>7602.26</v>
          </cell>
          <cell r="U598">
            <v>12</v>
          </cell>
        </row>
        <row r="599">
          <cell r="A599" t="str">
            <v>DBCS-TRANS</v>
          </cell>
          <cell r="B599" t="str">
            <v>30-1900</v>
          </cell>
          <cell r="C599" t="str">
            <v>TRAFFIC AIDS</v>
          </cell>
          <cell r="D599" t="str">
            <v>1501</v>
          </cell>
          <cell r="E599" t="str">
            <v>905400</v>
          </cell>
          <cell r="F599" t="str">
            <v>P49</v>
          </cell>
          <cell r="G599" t="str">
            <v>1211</v>
          </cell>
          <cell r="H599">
            <v>0</v>
          </cell>
          <cell r="I599" t="str">
            <v>Actual</v>
          </cell>
          <cell r="J599">
            <v>0</v>
          </cell>
          <cell r="K599">
            <v>0</v>
          </cell>
          <cell r="L599">
            <v>1332.73</v>
          </cell>
          <cell r="M599">
            <v>595.79999999999995</v>
          </cell>
          <cell r="N599">
            <v>456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2354.5300000000002</v>
          </cell>
          <cell r="U599">
            <v>12</v>
          </cell>
        </row>
        <row r="600">
          <cell r="A600" t="str">
            <v>DBCS-TRANS</v>
          </cell>
          <cell r="B600" t="str">
            <v>30-1900</v>
          </cell>
          <cell r="C600" t="str">
            <v>TRAFFIC AIDS</v>
          </cell>
          <cell r="D600" t="str">
            <v>1501</v>
          </cell>
          <cell r="E600" t="str">
            <v>905400</v>
          </cell>
          <cell r="F600" t="str">
            <v>P55</v>
          </cell>
          <cell r="G600" t="str">
            <v>1211</v>
          </cell>
          <cell r="H600">
            <v>0</v>
          </cell>
          <cell r="I600" t="str">
            <v>Actual</v>
          </cell>
          <cell r="J600">
            <v>0</v>
          </cell>
          <cell r="K600">
            <v>0</v>
          </cell>
          <cell r="L600">
            <v>474.18</v>
          </cell>
          <cell r="M600">
            <v>1413.42</v>
          </cell>
          <cell r="N600">
            <v>456</v>
          </cell>
          <cell r="O600">
            <v>218</v>
          </cell>
          <cell r="P600">
            <v>2616</v>
          </cell>
          <cell r="Q600">
            <v>1450.98</v>
          </cell>
          <cell r="R600">
            <v>0</v>
          </cell>
          <cell r="S600">
            <v>0</v>
          </cell>
          <cell r="T600">
            <v>6380.58</v>
          </cell>
          <cell r="U600">
            <v>12</v>
          </cell>
        </row>
        <row r="601">
          <cell r="A601" t="str">
            <v>DBCS-TRANS</v>
          </cell>
          <cell r="B601" t="str">
            <v>30-1900</v>
          </cell>
          <cell r="C601" t="str">
            <v>TRAFFIC AIDS</v>
          </cell>
          <cell r="D601" t="str">
            <v>1501</v>
          </cell>
          <cell r="E601" t="str">
            <v>905400</v>
          </cell>
          <cell r="F601" t="str">
            <v>T19</v>
          </cell>
          <cell r="G601" t="str">
            <v>1335</v>
          </cell>
          <cell r="H601">
            <v>0</v>
          </cell>
          <cell r="I601" t="str">
            <v>Actual</v>
          </cell>
          <cell r="J601">
            <v>0</v>
          </cell>
          <cell r="K601">
            <v>0</v>
          </cell>
          <cell r="L601">
            <v>0</v>
          </cell>
          <cell r="M601">
            <v>33.340000000000003</v>
          </cell>
          <cell r="N601">
            <v>456</v>
          </cell>
          <cell r="O601">
            <v>140</v>
          </cell>
          <cell r="P601">
            <v>1680</v>
          </cell>
          <cell r="Q601">
            <v>0</v>
          </cell>
          <cell r="R601">
            <v>341.45</v>
          </cell>
          <cell r="S601">
            <v>0</v>
          </cell>
          <cell r="T601">
            <v>2480.79</v>
          </cell>
          <cell r="U601">
            <v>12</v>
          </cell>
        </row>
        <row r="602">
          <cell r="A602" t="str">
            <v>DBCS-TRANS</v>
          </cell>
          <cell r="B602" t="str">
            <v>30-1900</v>
          </cell>
          <cell r="C602" t="str">
            <v>TRAFFIC AIDS</v>
          </cell>
          <cell r="D602" t="str">
            <v>1501</v>
          </cell>
          <cell r="E602" t="str">
            <v>905400</v>
          </cell>
          <cell r="F602" t="str">
            <v>T32</v>
          </cell>
          <cell r="G602" t="str">
            <v>1335</v>
          </cell>
          <cell r="H602">
            <v>0</v>
          </cell>
          <cell r="I602" t="str">
            <v>Actual</v>
          </cell>
          <cell r="J602">
            <v>0</v>
          </cell>
          <cell r="K602">
            <v>0</v>
          </cell>
          <cell r="L602">
            <v>6621.32</v>
          </cell>
          <cell r="M602">
            <v>890.17</v>
          </cell>
          <cell r="N602">
            <v>456</v>
          </cell>
          <cell r="O602">
            <v>630</v>
          </cell>
          <cell r="P602">
            <v>7560</v>
          </cell>
          <cell r="Q602">
            <v>0</v>
          </cell>
          <cell r="R602">
            <v>0</v>
          </cell>
          <cell r="S602">
            <v>0</v>
          </cell>
          <cell r="T602">
            <v>15497.49</v>
          </cell>
          <cell r="U602">
            <v>12</v>
          </cell>
        </row>
        <row r="603">
          <cell r="A603" t="str">
            <v>DBCS-TRANS</v>
          </cell>
          <cell r="B603" t="str">
            <v>30-1950</v>
          </cell>
          <cell r="C603" t="str">
            <v>TRAFFIC ENGINEERING</v>
          </cell>
          <cell r="D603" t="str">
            <v>1501</v>
          </cell>
          <cell r="E603" t="str">
            <v>905410</v>
          </cell>
          <cell r="F603" t="str">
            <v>P20</v>
          </cell>
          <cell r="G603" t="str">
            <v>1300</v>
          </cell>
          <cell r="H603">
            <v>0</v>
          </cell>
          <cell r="I603" t="str">
            <v>Actual</v>
          </cell>
          <cell r="L603">
            <v>159</v>
          </cell>
          <cell r="M603">
            <v>0</v>
          </cell>
          <cell r="N603">
            <v>38</v>
          </cell>
          <cell r="O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235</v>
          </cell>
          <cell r="U603">
            <v>2</v>
          </cell>
        </row>
        <row r="604">
          <cell r="A604" t="str">
            <v>DBCS-TRANS</v>
          </cell>
          <cell r="B604" t="str">
            <v>30-1950</v>
          </cell>
          <cell r="C604" t="str">
            <v>TRAFFIC ENGINEERING</v>
          </cell>
          <cell r="D604" t="str">
            <v>1501</v>
          </cell>
          <cell r="E604" t="str">
            <v>905410</v>
          </cell>
          <cell r="F604" t="str">
            <v>P77</v>
          </cell>
          <cell r="G604" t="str">
            <v>1222</v>
          </cell>
          <cell r="H604">
            <v>2570</v>
          </cell>
          <cell r="I604">
            <v>0.27</v>
          </cell>
          <cell r="J604">
            <v>1620</v>
          </cell>
          <cell r="K604">
            <v>0</v>
          </cell>
          <cell r="L604">
            <v>0</v>
          </cell>
          <cell r="M604">
            <v>0</v>
          </cell>
          <cell r="N604">
            <v>456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1862.13</v>
          </cell>
          <cell r="U604">
            <v>12</v>
          </cell>
        </row>
        <row r="605">
          <cell r="A605" t="str">
            <v>DBCS-TRANS</v>
          </cell>
          <cell r="B605" t="str">
            <v>30-1950</v>
          </cell>
          <cell r="C605" t="str">
            <v>TRAFFIC ENGINEERING</v>
          </cell>
          <cell r="D605" t="str">
            <v>1501</v>
          </cell>
          <cell r="E605" t="str">
            <v>905410</v>
          </cell>
          <cell r="F605" t="str">
            <v>P22</v>
          </cell>
          <cell r="G605" t="str">
            <v>1300</v>
          </cell>
          <cell r="H605">
            <v>0</v>
          </cell>
          <cell r="I605" t="str">
            <v>Actual</v>
          </cell>
          <cell r="J605">
            <v>0</v>
          </cell>
          <cell r="K605">
            <v>0</v>
          </cell>
          <cell r="L605">
            <v>2840.18</v>
          </cell>
          <cell r="M605">
            <v>1229.3499999999999</v>
          </cell>
          <cell r="N605">
            <v>456</v>
          </cell>
          <cell r="O605">
            <v>511</v>
          </cell>
          <cell r="P605">
            <v>6132</v>
          </cell>
          <cell r="Q605">
            <v>360.2</v>
          </cell>
          <cell r="R605">
            <v>0</v>
          </cell>
          <cell r="S605">
            <v>0</v>
          </cell>
          <cell r="T605">
            <v>10987.73</v>
          </cell>
          <cell r="U605">
            <v>12</v>
          </cell>
        </row>
        <row r="606">
          <cell r="A606" t="str">
            <v>DBCS-TRANS</v>
          </cell>
          <cell r="B606" t="str">
            <v>30-1950</v>
          </cell>
          <cell r="C606" t="str">
            <v>TRAFFIC ENGINEERING</v>
          </cell>
          <cell r="D606" t="str">
            <v>1501</v>
          </cell>
          <cell r="E606" t="str">
            <v>905410</v>
          </cell>
          <cell r="F606" t="str">
            <v>P31</v>
          </cell>
          <cell r="G606" t="str">
            <v>1300</v>
          </cell>
          <cell r="H606">
            <v>0</v>
          </cell>
          <cell r="I606" t="str">
            <v>Actual</v>
          </cell>
          <cell r="J606">
            <v>0</v>
          </cell>
          <cell r="K606">
            <v>0</v>
          </cell>
          <cell r="L606">
            <v>3644.22</v>
          </cell>
          <cell r="M606">
            <v>2108.0300000000002</v>
          </cell>
          <cell r="N606">
            <v>456</v>
          </cell>
          <cell r="O606">
            <v>511</v>
          </cell>
          <cell r="P606">
            <v>6132</v>
          </cell>
          <cell r="Q606">
            <v>0</v>
          </cell>
          <cell r="R606">
            <v>0</v>
          </cell>
          <cell r="S606">
            <v>0</v>
          </cell>
          <cell r="T606">
            <v>12310.25</v>
          </cell>
          <cell r="U606">
            <v>12</v>
          </cell>
        </row>
        <row r="607">
          <cell r="A607" t="str">
            <v>DBCS-TRANS</v>
          </cell>
          <cell r="B607" t="str">
            <v>30-1950</v>
          </cell>
          <cell r="C607" t="str">
            <v>TRAFFIC ENGINEERING</v>
          </cell>
          <cell r="D607" t="str">
            <v>1501</v>
          </cell>
          <cell r="E607" t="str">
            <v>905410</v>
          </cell>
          <cell r="F607" t="str">
            <v>P34</v>
          </cell>
          <cell r="G607" t="str">
            <v>1300</v>
          </cell>
          <cell r="H607">
            <v>0</v>
          </cell>
          <cell r="I607" t="str">
            <v>Actual</v>
          </cell>
          <cell r="J607">
            <v>0</v>
          </cell>
          <cell r="K607">
            <v>0</v>
          </cell>
          <cell r="L607">
            <v>7053.68</v>
          </cell>
          <cell r="M607">
            <v>1831.58</v>
          </cell>
          <cell r="N607">
            <v>456</v>
          </cell>
          <cell r="O607">
            <v>511</v>
          </cell>
          <cell r="P607">
            <v>6132</v>
          </cell>
          <cell r="Q607">
            <v>0</v>
          </cell>
          <cell r="R607">
            <v>0</v>
          </cell>
          <cell r="S607">
            <v>0</v>
          </cell>
          <cell r="T607">
            <v>15443.26</v>
          </cell>
          <cell r="U607">
            <v>12</v>
          </cell>
        </row>
        <row r="608">
          <cell r="A608" t="str">
            <v>DBCS-TRANS</v>
          </cell>
          <cell r="B608" t="str">
            <v>30-2000</v>
          </cell>
          <cell r="C608" t="str">
            <v>BRIDGE MAINT</v>
          </cell>
          <cell r="D608" t="str">
            <v>1509</v>
          </cell>
          <cell r="E608" t="str">
            <v>6610A</v>
          </cell>
          <cell r="F608" t="str">
            <v>P18</v>
          </cell>
          <cell r="G608" t="str">
            <v>1254</v>
          </cell>
          <cell r="H608">
            <v>0</v>
          </cell>
          <cell r="I608">
            <v>0.65</v>
          </cell>
          <cell r="L608">
            <v>0</v>
          </cell>
          <cell r="M608">
            <v>0</v>
          </cell>
          <cell r="N608">
            <v>0</v>
          </cell>
          <cell r="O608">
            <v>218</v>
          </cell>
          <cell r="Q608">
            <v>0</v>
          </cell>
          <cell r="R608">
            <v>0</v>
          </cell>
          <cell r="S608">
            <v>0</v>
          </cell>
          <cell r="T608">
            <v>436</v>
          </cell>
          <cell r="U608">
            <v>2</v>
          </cell>
        </row>
        <row r="609">
          <cell r="A609" t="str">
            <v>DBCS-TRANS</v>
          </cell>
          <cell r="B609" t="str">
            <v>30-2000</v>
          </cell>
          <cell r="C609" t="str">
            <v>BRIDGE MAINT</v>
          </cell>
          <cell r="D609" t="str">
            <v>1509</v>
          </cell>
          <cell r="E609" t="str">
            <v>6610A</v>
          </cell>
          <cell r="F609" t="str">
            <v>P19</v>
          </cell>
          <cell r="G609" t="str">
            <v>1254</v>
          </cell>
          <cell r="H609">
            <v>0</v>
          </cell>
          <cell r="I609">
            <v>0.65</v>
          </cell>
          <cell r="L609">
            <v>0</v>
          </cell>
          <cell r="M609">
            <v>0</v>
          </cell>
          <cell r="N609">
            <v>0</v>
          </cell>
          <cell r="O609">
            <v>218</v>
          </cell>
          <cell r="Q609">
            <v>0</v>
          </cell>
          <cell r="R609">
            <v>0</v>
          </cell>
          <cell r="S609">
            <v>0</v>
          </cell>
          <cell r="T609">
            <v>436</v>
          </cell>
          <cell r="U609">
            <v>2</v>
          </cell>
        </row>
        <row r="610">
          <cell r="A610" t="str">
            <v>DBCS-TRANS</v>
          </cell>
          <cell r="B610" t="str">
            <v>30-2000</v>
          </cell>
          <cell r="C610" t="str">
            <v>BRIDGE MAINT</v>
          </cell>
          <cell r="D610" t="str">
            <v>1509</v>
          </cell>
          <cell r="E610" t="str">
            <v>6610A</v>
          </cell>
          <cell r="F610" t="str">
            <v>BRIDGE (Misc)</v>
          </cell>
          <cell r="G610" t="str">
            <v>XXXX</v>
          </cell>
          <cell r="H610">
            <v>0</v>
          </cell>
          <cell r="I610" t="str">
            <v>Actual</v>
          </cell>
          <cell r="J610">
            <v>0</v>
          </cell>
          <cell r="K610">
            <v>0</v>
          </cell>
          <cell r="L610">
            <v>782.83</v>
          </cell>
          <cell r="M610">
            <v>14.42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797.25</v>
          </cell>
          <cell r="U610">
            <v>12</v>
          </cell>
        </row>
        <row r="611">
          <cell r="A611" t="str">
            <v>DBCS-TRANS</v>
          </cell>
          <cell r="B611" t="str">
            <v>30-2000</v>
          </cell>
          <cell r="C611" t="str">
            <v>BRIDGE MAINT</v>
          </cell>
          <cell r="D611" t="str">
            <v>1509</v>
          </cell>
          <cell r="E611" t="str">
            <v>6610A</v>
          </cell>
          <cell r="F611" t="str">
            <v>E215508/OR285XC Boat</v>
          </cell>
          <cell r="G611" t="str">
            <v>XXXX</v>
          </cell>
          <cell r="H611">
            <v>0</v>
          </cell>
          <cell r="I611" t="str">
            <v>Actual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12</v>
          </cell>
        </row>
        <row r="612">
          <cell r="A612" t="str">
            <v>DBCS-TRANS</v>
          </cell>
          <cell r="B612" t="str">
            <v>30-2000</v>
          </cell>
          <cell r="C612" t="str">
            <v>BRIDGE MAINT</v>
          </cell>
          <cell r="D612" t="str">
            <v>1509</v>
          </cell>
          <cell r="E612" t="str">
            <v>6610A</v>
          </cell>
          <cell r="F612" t="str">
            <v>P38</v>
          </cell>
          <cell r="G612" t="str">
            <v>1226</v>
          </cell>
          <cell r="H612">
            <v>225</v>
          </cell>
          <cell r="I612">
            <v>0.27</v>
          </cell>
          <cell r="J612">
            <v>1620</v>
          </cell>
          <cell r="K612">
            <v>0</v>
          </cell>
          <cell r="L612">
            <v>0</v>
          </cell>
          <cell r="M612">
            <v>0</v>
          </cell>
          <cell r="N612">
            <v>456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1776</v>
          </cell>
          <cell r="U612">
            <v>12</v>
          </cell>
        </row>
        <row r="613">
          <cell r="A613" t="str">
            <v>DBCS-TRANS</v>
          </cell>
          <cell r="B613" t="str">
            <v>30-2000</v>
          </cell>
          <cell r="C613" t="str">
            <v>BRIDGE MAINT</v>
          </cell>
          <cell r="D613" t="str">
            <v>1509</v>
          </cell>
          <cell r="E613" t="str">
            <v>6610A</v>
          </cell>
          <cell r="F613" t="str">
            <v>P26</v>
          </cell>
          <cell r="G613" t="str">
            <v>1255</v>
          </cell>
          <cell r="H613">
            <v>3847</v>
          </cell>
          <cell r="I613">
            <v>0.65</v>
          </cell>
          <cell r="J613">
            <v>3900</v>
          </cell>
          <cell r="K613">
            <v>0</v>
          </cell>
          <cell r="L613">
            <v>0</v>
          </cell>
          <cell r="M613">
            <v>0</v>
          </cell>
          <cell r="N613">
            <v>456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3754.65</v>
          </cell>
          <cell r="U613">
            <v>12</v>
          </cell>
        </row>
        <row r="614">
          <cell r="A614" t="str">
            <v>DBCS-TRANS</v>
          </cell>
          <cell r="B614" t="str">
            <v>30-2000</v>
          </cell>
          <cell r="C614" t="str">
            <v>BRIDGE MAINT</v>
          </cell>
          <cell r="D614" t="str">
            <v>1509</v>
          </cell>
          <cell r="E614" t="str">
            <v>6610A</v>
          </cell>
          <cell r="F614" t="str">
            <v>P9</v>
          </cell>
          <cell r="G614" t="str">
            <v>1206</v>
          </cell>
          <cell r="H614">
            <v>2494</v>
          </cell>
          <cell r="I614">
            <v>0.35</v>
          </cell>
          <cell r="J614">
            <v>2100</v>
          </cell>
          <cell r="K614">
            <v>0</v>
          </cell>
          <cell r="L614">
            <v>0</v>
          </cell>
          <cell r="M614">
            <v>0</v>
          </cell>
          <cell r="N614">
            <v>456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2181.25</v>
          </cell>
          <cell r="U614">
            <v>12</v>
          </cell>
        </row>
        <row r="615">
          <cell r="A615" t="str">
            <v>DBCS-TRANS</v>
          </cell>
          <cell r="B615" t="str">
            <v>30-2000</v>
          </cell>
          <cell r="C615" t="str">
            <v>BRIDGE MAINT</v>
          </cell>
          <cell r="D615" t="str">
            <v>1509</v>
          </cell>
          <cell r="E615" t="str">
            <v>6610A</v>
          </cell>
          <cell r="F615" t="str">
            <v>P10</v>
          </cell>
          <cell r="G615" t="str">
            <v>1206</v>
          </cell>
          <cell r="H615">
            <v>2800</v>
          </cell>
          <cell r="I615">
            <v>0.35</v>
          </cell>
          <cell r="J615">
            <v>2100</v>
          </cell>
          <cell r="K615">
            <v>0</v>
          </cell>
          <cell r="L615">
            <v>0</v>
          </cell>
          <cell r="M615">
            <v>0</v>
          </cell>
          <cell r="N615">
            <v>456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2176</v>
          </cell>
          <cell r="U615">
            <v>12</v>
          </cell>
        </row>
        <row r="616">
          <cell r="A616" t="str">
            <v>DBCS-TRANS</v>
          </cell>
          <cell r="B616" t="str">
            <v>30-2000</v>
          </cell>
          <cell r="C616" t="str">
            <v>BRIDGE MAINT</v>
          </cell>
          <cell r="D616" t="str">
            <v>1509</v>
          </cell>
          <cell r="E616" t="str">
            <v>6610A</v>
          </cell>
          <cell r="F616" t="str">
            <v>P56</v>
          </cell>
          <cell r="G616" t="str">
            <v>1200</v>
          </cell>
          <cell r="H616">
            <v>3331</v>
          </cell>
          <cell r="I616">
            <v>0.21</v>
          </cell>
          <cell r="J616">
            <v>1260</v>
          </cell>
          <cell r="K616">
            <v>0</v>
          </cell>
          <cell r="L616">
            <v>0</v>
          </cell>
          <cell r="M616">
            <v>0</v>
          </cell>
          <cell r="N616">
            <v>456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1486.08</v>
          </cell>
          <cell r="U616">
            <v>12</v>
          </cell>
        </row>
        <row r="617">
          <cell r="A617" t="str">
            <v>DBCS-TRANS</v>
          </cell>
          <cell r="B617" t="str">
            <v>30-2000</v>
          </cell>
          <cell r="C617" t="str">
            <v>BRIDGE MAINT</v>
          </cell>
          <cell r="D617" t="str">
            <v>1509</v>
          </cell>
          <cell r="E617" t="str">
            <v>6610A</v>
          </cell>
          <cell r="F617" t="str">
            <v>P11</v>
          </cell>
          <cell r="G617" t="str">
            <v>1209</v>
          </cell>
          <cell r="H617">
            <v>4739</v>
          </cell>
          <cell r="I617">
            <v>0.25</v>
          </cell>
          <cell r="J617">
            <v>1500</v>
          </cell>
          <cell r="K617">
            <v>0</v>
          </cell>
          <cell r="L617">
            <v>0</v>
          </cell>
          <cell r="M617">
            <v>0</v>
          </cell>
          <cell r="N617">
            <v>456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1639.55</v>
          </cell>
          <cell r="U617">
            <v>12</v>
          </cell>
        </row>
        <row r="618">
          <cell r="A618" t="str">
            <v>DBCS-TRANS</v>
          </cell>
          <cell r="B618" t="str">
            <v>30-2000</v>
          </cell>
          <cell r="C618" t="str">
            <v>BRIDGE MAINT</v>
          </cell>
          <cell r="D618" t="str">
            <v>1509</v>
          </cell>
          <cell r="E618" t="str">
            <v>6610A</v>
          </cell>
          <cell r="F618" t="str">
            <v>MISC BRIDGE EQUIP (BR)</v>
          </cell>
          <cell r="G618" t="str">
            <v>XXXX</v>
          </cell>
          <cell r="H618">
            <v>0</v>
          </cell>
          <cell r="I618" t="str">
            <v>Actual</v>
          </cell>
          <cell r="J618">
            <v>0</v>
          </cell>
          <cell r="K618">
            <v>0</v>
          </cell>
          <cell r="L618">
            <v>26.89</v>
          </cell>
          <cell r="M618">
            <v>54.2</v>
          </cell>
          <cell r="N618">
            <v>456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507.09</v>
          </cell>
          <cell r="U618">
            <v>12</v>
          </cell>
        </row>
        <row r="619">
          <cell r="A619" t="str">
            <v>DBCS-TRANS</v>
          </cell>
          <cell r="B619" t="str">
            <v>30-2000</v>
          </cell>
          <cell r="C619" t="str">
            <v>BRIDGE MAINT</v>
          </cell>
          <cell r="D619" t="str">
            <v>1509</v>
          </cell>
          <cell r="E619" t="str">
            <v>6610A</v>
          </cell>
          <cell r="F619" t="str">
            <v>P24</v>
          </cell>
          <cell r="G619" t="str">
            <v>1300</v>
          </cell>
          <cell r="H619">
            <v>0</v>
          </cell>
          <cell r="I619" t="str">
            <v>Actual</v>
          </cell>
          <cell r="J619">
            <v>0</v>
          </cell>
          <cell r="K619">
            <v>0</v>
          </cell>
          <cell r="L619">
            <v>872.2</v>
          </cell>
          <cell r="M619">
            <v>2593.42</v>
          </cell>
          <cell r="N619">
            <v>456</v>
          </cell>
          <cell r="O619">
            <v>593</v>
          </cell>
          <cell r="P619">
            <v>7116</v>
          </cell>
          <cell r="Q619">
            <v>650.59</v>
          </cell>
          <cell r="R619">
            <v>0</v>
          </cell>
          <cell r="S619">
            <v>0</v>
          </cell>
          <cell r="T619">
            <v>11658.21</v>
          </cell>
          <cell r="U619">
            <v>12</v>
          </cell>
        </row>
        <row r="620">
          <cell r="A620" t="str">
            <v>DBCS-TRANS</v>
          </cell>
          <cell r="B620" t="str">
            <v>30-2000</v>
          </cell>
          <cell r="C620" t="str">
            <v>BRIDGE MAINT</v>
          </cell>
          <cell r="D620" t="str">
            <v>1509</v>
          </cell>
          <cell r="E620" t="str">
            <v>6610A</v>
          </cell>
          <cell r="F620" t="str">
            <v>P39</v>
          </cell>
          <cell r="G620" t="str">
            <v>1257</v>
          </cell>
          <cell r="H620">
            <v>0</v>
          </cell>
          <cell r="I620" t="str">
            <v>Actual</v>
          </cell>
          <cell r="J620">
            <v>0</v>
          </cell>
          <cell r="K620">
            <v>0</v>
          </cell>
          <cell r="L620">
            <v>488.73</v>
          </cell>
          <cell r="M620">
            <v>545.36</v>
          </cell>
          <cell r="N620">
            <v>456</v>
          </cell>
          <cell r="O620">
            <v>183</v>
          </cell>
          <cell r="P620">
            <v>2196</v>
          </cell>
          <cell r="Q620">
            <v>0</v>
          </cell>
          <cell r="R620">
            <v>0</v>
          </cell>
          <cell r="S620">
            <v>0</v>
          </cell>
          <cell r="T620">
            <v>3656.09</v>
          </cell>
          <cell r="U620">
            <v>12</v>
          </cell>
        </row>
        <row r="621">
          <cell r="A621" t="str">
            <v>DBCS-TRANS</v>
          </cell>
          <cell r="B621" t="str">
            <v>30-2000</v>
          </cell>
          <cell r="C621" t="str">
            <v>BRIDGE MAINT</v>
          </cell>
          <cell r="D621" t="str">
            <v>1509</v>
          </cell>
          <cell r="E621" t="str">
            <v>6610A</v>
          </cell>
          <cell r="F621" t="str">
            <v>T27</v>
          </cell>
          <cell r="G621" t="str">
            <v>1335</v>
          </cell>
          <cell r="H621">
            <v>0</v>
          </cell>
          <cell r="I621" t="str">
            <v>Actual</v>
          </cell>
          <cell r="J621">
            <v>0</v>
          </cell>
          <cell r="K621">
            <v>0</v>
          </cell>
          <cell r="L621">
            <v>300.25</v>
          </cell>
          <cell r="M621">
            <v>204.45</v>
          </cell>
          <cell r="N621">
            <v>456</v>
          </cell>
          <cell r="O621">
            <v>277</v>
          </cell>
          <cell r="P621">
            <v>3324</v>
          </cell>
          <cell r="Q621">
            <v>0</v>
          </cell>
          <cell r="R621">
            <v>0</v>
          </cell>
          <cell r="S621">
            <v>0</v>
          </cell>
          <cell r="T621">
            <v>4254.7</v>
          </cell>
          <cell r="U621">
            <v>12</v>
          </cell>
        </row>
        <row r="622">
          <cell r="A622" t="str">
            <v>DBCS-TRANS</v>
          </cell>
          <cell r="B622" t="str">
            <v>30-2000</v>
          </cell>
          <cell r="C622" t="str">
            <v>BRIDGE MAINT</v>
          </cell>
          <cell r="D622" t="str">
            <v>1509</v>
          </cell>
          <cell r="E622" t="str">
            <v>6610A</v>
          </cell>
          <cell r="F622" t="str">
            <v>T39</v>
          </cell>
          <cell r="G622" t="str">
            <v>1335</v>
          </cell>
          <cell r="H622">
            <v>0</v>
          </cell>
          <cell r="I622" t="str">
            <v>Actual</v>
          </cell>
          <cell r="J622">
            <v>0</v>
          </cell>
          <cell r="K622">
            <v>0</v>
          </cell>
          <cell r="L622">
            <v>329.54</v>
          </cell>
          <cell r="M622">
            <v>194.65</v>
          </cell>
          <cell r="N622">
            <v>456</v>
          </cell>
          <cell r="O622">
            <v>285</v>
          </cell>
          <cell r="P622">
            <v>3420</v>
          </cell>
          <cell r="Q622">
            <v>0</v>
          </cell>
          <cell r="R622">
            <v>0</v>
          </cell>
          <cell r="S622">
            <v>0</v>
          </cell>
          <cell r="T622">
            <v>4370.1899999999996</v>
          </cell>
          <cell r="U622">
            <v>12</v>
          </cell>
        </row>
        <row r="623">
          <cell r="A623" t="str">
            <v>DBCS-TRANS</v>
          </cell>
          <cell r="B623" t="str">
            <v>30-2000</v>
          </cell>
          <cell r="C623" t="str">
            <v>BRIDGE MAINT</v>
          </cell>
          <cell r="D623" t="str">
            <v>1509</v>
          </cell>
          <cell r="E623" t="str">
            <v>6610A</v>
          </cell>
          <cell r="F623" t="str">
            <v>P90</v>
          </cell>
          <cell r="G623" t="str">
            <v>1209</v>
          </cell>
          <cell r="H623">
            <v>6619</v>
          </cell>
          <cell r="I623">
            <v>0.25</v>
          </cell>
          <cell r="J623">
            <v>1500</v>
          </cell>
          <cell r="K623">
            <v>154.75</v>
          </cell>
          <cell r="L623">
            <v>0</v>
          </cell>
          <cell r="M623">
            <v>0</v>
          </cell>
          <cell r="N623">
            <v>456</v>
          </cell>
          <cell r="O623">
            <v>145</v>
          </cell>
          <cell r="P623">
            <v>1740</v>
          </cell>
          <cell r="Q623">
            <v>0</v>
          </cell>
          <cell r="R623">
            <v>0</v>
          </cell>
          <cell r="S623">
            <v>0</v>
          </cell>
          <cell r="T623">
            <v>3730.83</v>
          </cell>
          <cell r="U623">
            <v>12</v>
          </cell>
        </row>
        <row r="624">
          <cell r="A624" t="str">
            <v>DBCS-TRANS</v>
          </cell>
          <cell r="B624" t="str">
            <v>30-2000</v>
          </cell>
          <cell r="C624" t="str">
            <v>BRIDGE MAINT</v>
          </cell>
          <cell r="D624" t="str">
            <v>1509</v>
          </cell>
          <cell r="E624" t="str">
            <v>6610A</v>
          </cell>
          <cell r="F624" t="str">
            <v>P76</v>
          </cell>
          <cell r="G624" t="str">
            <v>1222</v>
          </cell>
          <cell r="H624">
            <v>7451</v>
          </cell>
          <cell r="I624">
            <v>0.27</v>
          </cell>
          <cell r="J624">
            <v>1620</v>
          </cell>
          <cell r="K624">
            <v>391.77000000000021</v>
          </cell>
          <cell r="L624">
            <v>0</v>
          </cell>
          <cell r="M624">
            <v>0</v>
          </cell>
          <cell r="N624">
            <v>456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2502.5700000000002</v>
          </cell>
          <cell r="U624">
            <v>12</v>
          </cell>
        </row>
        <row r="625">
          <cell r="A625" t="str">
            <v>DBCS-TRANS</v>
          </cell>
          <cell r="B625" t="str">
            <v>30-2000</v>
          </cell>
          <cell r="C625" t="str">
            <v>BRIDGE MAINT</v>
          </cell>
          <cell r="D625" t="str">
            <v>1509</v>
          </cell>
          <cell r="E625" t="str">
            <v>6610A</v>
          </cell>
          <cell r="F625" t="str">
            <v>P12</v>
          </cell>
          <cell r="G625" t="str">
            <v>1209</v>
          </cell>
          <cell r="H625">
            <v>11837</v>
          </cell>
          <cell r="I625">
            <v>0.25</v>
          </cell>
          <cell r="J625">
            <v>1500</v>
          </cell>
          <cell r="K625">
            <v>1459.25</v>
          </cell>
          <cell r="L625">
            <v>0</v>
          </cell>
          <cell r="M625">
            <v>0</v>
          </cell>
          <cell r="N625">
            <v>456</v>
          </cell>
          <cell r="O625">
            <v>145</v>
          </cell>
          <cell r="P625">
            <v>1740</v>
          </cell>
          <cell r="Q625">
            <v>0</v>
          </cell>
          <cell r="R625">
            <v>0</v>
          </cell>
          <cell r="S625">
            <v>0</v>
          </cell>
          <cell r="T625">
            <v>4736.57</v>
          </cell>
          <cell r="U625">
            <v>12</v>
          </cell>
        </row>
        <row r="626">
          <cell r="A626" t="str">
            <v>DBCS-TRANS</v>
          </cell>
          <cell r="B626" t="str">
            <v>30-2100</v>
          </cell>
          <cell r="C626" t="str">
            <v>BRIDGE ENG</v>
          </cell>
          <cell r="D626" t="str">
            <v>1509</v>
          </cell>
          <cell r="E626" t="str">
            <v>6700A</v>
          </cell>
          <cell r="F626" t="str">
            <v>P52</v>
          </cell>
          <cell r="G626" t="str">
            <v>1200</v>
          </cell>
          <cell r="H626">
            <v>55</v>
          </cell>
          <cell r="I626">
            <v>0.21</v>
          </cell>
          <cell r="L626">
            <v>0</v>
          </cell>
          <cell r="M626">
            <v>0</v>
          </cell>
          <cell r="N626">
            <v>38</v>
          </cell>
          <cell r="O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119</v>
          </cell>
          <cell r="U626">
            <v>1</v>
          </cell>
        </row>
        <row r="627">
          <cell r="A627" t="str">
            <v>DBCS-TRANS</v>
          </cell>
          <cell r="B627" t="str">
            <v>30-2100</v>
          </cell>
          <cell r="C627" t="str">
            <v>BRIDGE ENG</v>
          </cell>
          <cell r="D627" t="str">
            <v>1509</v>
          </cell>
          <cell r="E627" t="str">
            <v>6700A</v>
          </cell>
          <cell r="F627" t="str">
            <v>P51</v>
          </cell>
          <cell r="G627" t="str">
            <v>1202</v>
          </cell>
          <cell r="H627">
            <v>1380</v>
          </cell>
          <cell r="I627">
            <v>0.21</v>
          </cell>
          <cell r="J627">
            <v>1260</v>
          </cell>
          <cell r="K627">
            <v>0</v>
          </cell>
          <cell r="L627">
            <v>0</v>
          </cell>
          <cell r="M627">
            <v>0</v>
          </cell>
          <cell r="N627">
            <v>456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1476</v>
          </cell>
          <cell r="U627">
            <v>12</v>
          </cell>
        </row>
        <row r="628">
          <cell r="A628" t="str">
            <v>DBCS-TRANS</v>
          </cell>
          <cell r="B628" t="str">
            <v>30-2100</v>
          </cell>
          <cell r="C628" t="str">
            <v>BRIDGE ENG</v>
          </cell>
          <cell r="D628" t="str">
            <v>1509</v>
          </cell>
          <cell r="E628" t="str">
            <v>6700A</v>
          </cell>
          <cell r="F628" t="str">
            <v>P21</v>
          </cell>
          <cell r="G628" t="str">
            <v>1200</v>
          </cell>
          <cell r="H628">
            <v>2915</v>
          </cell>
          <cell r="I628">
            <v>0.21</v>
          </cell>
          <cell r="J628">
            <v>1260</v>
          </cell>
          <cell r="K628">
            <v>0</v>
          </cell>
          <cell r="L628">
            <v>0</v>
          </cell>
          <cell r="M628">
            <v>0</v>
          </cell>
          <cell r="N628">
            <v>456</v>
          </cell>
          <cell r="O628">
            <v>103</v>
          </cell>
          <cell r="P628">
            <v>1236</v>
          </cell>
          <cell r="Q628">
            <v>0</v>
          </cell>
          <cell r="R628">
            <v>0</v>
          </cell>
          <cell r="S628">
            <v>0</v>
          </cell>
          <cell r="T628">
            <v>2712</v>
          </cell>
          <cell r="U628">
            <v>12</v>
          </cell>
        </row>
        <row r="629">
          <cell r="A629" t="str">
            <v>DBCS-TRANS</v>
          </cell>
          <cell r="B629" t="str">
            <v>30-2100</v>
          </cell>
          <cell r="C629" t="str">
            <v>BRIDGE ENG</v>
          </cell>
          <cell r="D629" t="str">
            <v>1509</v>
          </cell>
          <cell r="E629" t="str">
            <v>6700A</v>
          </cell>
          <cell r="F629" t="str">
            <v>P4</v>
          </cell>
          <cell r="G629" t="str">
            <v>1247</v>
          </cell>
          <cell r="H629">
            <v>3513</v>
          </cell>
          <cell r="I629">
            <v>0.24</v>
          </cell>
          <cell r="J629">
            <v>1440</v>
          </cell>
          <cell r="K629">
            <v>0</v>
          </cell>
          <cell r="L629">
            <v>0</v>
          </cell>
          <cell r="M629">
            <v>0</v>
          </cell>
          <cell r="N629">
            <v>456</v>
          </cell>
          <cell r="O629">
            <v>313</v>
          </cell>
          <cell r="P629">
            <v>3756</v>
          </cell>
          <cell r="Q629">
            <v>0</v>
          </cell>
          <cell r="R629">
            <v>0</v>
          </cell>
          <cell r="S629">
            <v>0</v>
          </cell>
          <cell r="T629">
            <v>5448.24</v>
          </cell>
          <cell r="U629">
            <v>12</v>
          </cell>
        </row>
        <row r="630">
          <cell r="A630" t="str">
            <v>DBCS-TRANS</v>
          </cell>
          <cell r="B630" t="str">
            <v>30-2100</v>
          </cell>
          <cell r="C630" t="str">
            <v>BRIDGE ENG</v>
          </cell>
          <cell r="D630" t="str">
            <v>1509</v>
          </cell>
          <cell r="E630" t="str">
            <v>6700A</v>
          </cell>
          <cell r="F630" t="str">
            <v>P78</v>
          </cell>
          <cell r="G630" t="str">
            <v>1201</v>
          </cell>
          <cell r="H630">
            <v>3298</v>
          </cell>
          <cell r="I630">
            <v>0.21</v>
          </cell>
          <cell r="J630">
            <v>1260</v>
          </cell>
          <cell r="K630">
            <v>0</v>
          </cell>
          <cell r="L630">
            <v>0</v>
          </cell>
          <cell r="M630">
            <v>0</v>
          </cell>
          <cell r="N630">
            <v>456</v>
          </cell>
          <cell r="O630">
            <v>129</v>
          </cell>
          <cell r="P630">
            <v>1548</v>
          </cell>
          <cell r="Q630">
            <v>0</v>
          </cell>
          <cell r="R630">
            <v>0</v>
          </cell>
          <cell r="S630">
            <v>0</v>
          </cell>
          <cell r="T630">
            <v>3101.49</v>
          </cell>
          <cell r="U630">
            <v>12</v>
          </cell>
        </row>
        <row r="631">
          <cell r="A631" t="str">
            <v>DBCS-TRANS</v>
          </cell>
          <cell r="B631" t="str">
            <v>30-2100</v>
          </cell>
          <cell r="C631" t="str">
            <v>BRIDGE ENG</v>
          </cell>
          <cell r="D631" t="str">
            <v>1509</v>
          </cell>
          <cell r="E631" t="str">
            <v>6700A</v>
          </cell>
          <cell r="F631" t="str">
            <v>P3</v>
          </cell>
          <cell r="G631" t="str">
            <v>1212</v>
          </cell>
          <cell r="H631">
            <v>4029</v>
          </cell>
          <cell r="I631">
            <v>0.2</v>
          </cell>
          <cell r="J631">
            <v>1200</v>
          </cell>
          <cell r="K631">
            <v>0</v>
          </cell>
          <cell r="L631">
            <v>0</v>
          </cell>
          <cell r="M631">
            <v>0</v>
          </cell>
          <cell r="N631">
            <v>456</v>
          </cell>
          <cell r="O631">
            <v>163</v>
          </cell>
          <cell r="P631">
            <v>1956</v>
          </cell>
          <cell r="Q631">
            <v>0</v>
          </cell>
          <cell r="R631">
            <v>0</v>
          </cell>
          <cell r="S631">
            <v>0</v>
          </cell>
          <cell r="T631">
            <v>3449.6</v>
          </cell>
          <cell r="U631">
            <v>12</v>
          </cell>
        </row>
        <row r="632">
          <cell r="A632" t="str">
            <v>DBCS-TRANS</v>
          </cell>
          <cell r="B632" t="str">
            <v>30-2100</v>
          </cell>
          <cell r="C632" t="str">
            <v>BRIDGE ENG</v>
          </cell>
          <cell r="D632" t="str">
            <v>1509</v>
          </cell>
          <cell r="E632" t="str">
            <v>6700A</v>
          </cell>
          <cell r="F632" t="str">
            <v>15</v>
          </cell>
          <cell r="G632" t="str">
            <v>1020</v>
          </cell>
          <cell r="H632">
            <v>4609</v>
          </cell>
          <cell r="I632">
            <v>0.13</v>
          </cell>
          <cell r="J632">
            <v>780</v>
          </cell>
          <cell r="K632">
            <v>0</v>
          </cell>
          <cell r="L632">
            <v>0</v>
          </cell>
          <cell r="M632">
            <v>0</v>
          </cell>
          <cell r="N632">
            <v>456</v>
          </cell>
          <cell r="O632">
            <v>111</v>
          </cell>
          <cell r="P632">
            <v>1332</v>
          </cell>
          <cell r="Q632">
            <v>0</v>
          </cell>
          <cell r="R632">
            <v>0</v>
          </cell>
          <cell r="S632">
            <v>0</v>
          </cell>
          <cell r="T632">
            <v>2641.69</v>
          </cell>
          <cell r="U632">
            <v>12</v>
          </cell>
        </row>
        <row r="633">
          <cell r="A633" t="str">
            <v>DBCS</v>
          </cell>
          <cell r="B633" t="str">
            <v>30-2200</v>
          </cell>
          <cell r="C633" t="str">
            <v>ANIMAL CONTROL</v>
          </cell>
          <cell r="D633" t="str">
            <v>1000</v>
          </cell>
          <cell r="E633" t="str">
            <v>903300</v>
          </cell>
          <cell r="F633" t="str">
            <v>E220747</v>
          </cell>
          <cell r="G633" t="str">
            <v>1209</v>
          </cell>
          <cell r="H633">
            <v>0</v>
          </cell>
          <cell r="I633">
            <v>0.25</v>
          </cell>
          <cell r="L633">
            <v>0</v>
          </cell>
          <cell r="M633">
            <v>0</v>
          </cell>
          <cell r="N633">
            <v>38</v>
          </cell>
          <cell r="O633">
            <v>329</v>
          </cell>
          <cell r="Q633">
            <v>0</v>
          </cell>
          <cell r="R633">
            <v>0</v>
          </cell>
          <cell r="S633">
            <v>0</v>
          </cell>
          <cell r="T633">
            <v>658</v>
          </cell>
          <cell r="U633">
            <v>2</v>
          </cell>
        </row>
        <row r="634">
          <cell r="A634" t="str">
            <v>DBCS</v>
          </cell>
          <cell r="B634" t="str">
            <v>30-2200</v>
          </cell>
          <cell r="C634" t="str">
            <v>ANIMAL CONTROL</v>
          </cell>
          <cell r="D634" t="str">
            <v>1000</v>
          </cell>
          <cell r="E634" t="str">
            <v>903300</v>
          </cell>
          <cell r="F634" t="str">
            <v>E220749</v>
          </cell>
          <cell r="G634" t="str">
            <v>1209</v>
          </cell>
          <cell r="H634">
            <v>0</v>
          </cell>
          <cell r="I634">
            <v>0.25</v>
          </cell>
          <cell r="L634">
            <v>0</v>
          </cell>
          <cell r="M634">
            <v>0</v>
          </cell>
          <cell r="N634">
            <v>38</v>
          </cell>
          <cell r="O634">
            <v>329</v>
          </cell>
          <cell r="Q634">
            <v>0</v>
          </cell>
          <cell r="R634">
            <v>0</v>
          </cell>
          <cell r="S634">
            <v>0</v>
          </cell>
          <cell r="T634">
            <v>658</v>
          </cell>
          <cell r="U634">
            <v>2</v>
          </cell>
        </row>
        <row r="635">
          <cell r="A635" t="str">
            <v>DBCS</v>
          </cell>
          <cell r="B635" t="str">
            <v>30-2200</v>
          </cell>
          <cell r="C635" t="str">
            <v>ANIMAL CONTROL</v>
          </cell>
          <cell r="D635" t="str">
            <v>1000</v>
          </cell>
          <cell r="E635" t="str">
            <v>903300</v>
          </cell>
          <cell r="F635" t="str">
            <v>E220750</v>
          </cell>
          <cell r="G635" t="str">
            <v>1209</v>
          </cell>
          <cell r="H635">
            <v>0</v>
          </cell>
          <cell r="I635">
            <v>0.25</v>
          </cell>
          <cell r="L635">
            <v>0</v>
          </cell>
          <cell r="M635">
            <v>0</v>
          </cell>
          <cell r="N635">
            <v>38</v>
          </cell>
          <cell r="O635">
            <v>329</v>
          </cell>
          <cell r="Q635">
            <v>0</v>
          </cell>
          <cell r="R635">
            <v>0</v>
          </cell>
          <cell r="S635">
            <v>0</v>
          </cell>
          <cell r="T635">
            <v>658</v>
          </cell>
          <cell r="U635">
            <v>2</v>
          </cell>
        </row>
        <row r="636">
          <cell r="A636" t="str">
            <v>DBCS</v>
          </cell>
          <cell r="B636" t="str">
            <v>30-2200</v>
          </cell>
          <cell r="C636" t="str">
            <v>ANIMAL CONTROL</v>
          </cell>
          <cell r="D636" t="str">
            <v>1000</v>
          </cell>
          <cell r="E636" t="str">
            <v>903300</v>
          </cell>
          <cell r="F636" t="str">
            <v>E223351</v>
          </cell>
          <cell r="G636" t="str">
            <v>1209</v>
          </cell>
          <cell r="H636">
            <v>197</v>
          </cell>
          <cell r="I636">
            <v>0.25</v>
          </cell>
          <cell r="L636">
            <v>0</v>
          </cell>
          <cell r="M636">
            <v>0</v>
          </cell>
          <cell r="N636">
            <v>38</v>
          </cell>
          <cell r="O636">
            <v>329</v>
          </cell>
          <cell r="Q636">
            <v>0</v>
          </cell>
          <cell r="R636">
            <v>0</v>
          </cell>
          <cell r="S636">
            <v>0</v>
          </cell>
          <cell r="T636">
            <v>821</v>
          </cell>
          <cell r="U636">
            <v>2</v>
          </cell>
        </row>
        <row r="637">
          <cell r="A637" t="str">
            <v>DBCS</v>
          </cell>
          <cell r="B637" t="str">
            <v>30-2200</v>
          </cell>
          <cell r="C637" t="str">
            <v>ANIMAL CONTROL</v>
          </cell>
          <cell r="D637" t="str">
            <v>1000</v>
          </cell>
          <cell r="E637" t="str">
            <v>903300</v>
          </cell>
          <cell r="F637" t="str">
            <v>E196174</v>
          </cell>
          <cell r="G637" t="str">
            <v>1213</v>
          </cell>
          <cell r="H637">
            <v>3650</v>
          </cell>
          <cell r="I637">
            <v>0.25</v>
          </cell>
          <cell r="L637">
            <v>0</v>
          </cell>
          <cell r="M637">
            <v>0</v>
          </cell>
          <cell r="N637">
            <v>38</v>
          </cell>
          <cell r="O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1357.25</v>
          </cell>
          <cell r="U637">
            <v>7</v>
          </cell>
        </row>
        <row r="638">
          <cell r="A638" t="str">
            <v>DBCS</v>
          </cell>
          <cell r="B638" t="str">
            <v>30-2200</v>
          </cell>
          <cell r="C638" t="str">
            <v>ANIMAL CONTROL</v>
          </cell>
          <cell r="D638" t="str">
            <v>1000</v>
          </cell>
          <cell r="E638" t="str">
            <v>903300</v>
          </cell>
          <cell r="F638" t="str">
            <v>E203413</v>
          </cell>
          <cell r="G638" t="str">
            <v>1209</v>
          </cell>
          <cell r="H638">
            <v>8546</v>
          </cell>
          <cell r="I638">
            <v>0.25</v>
          </cell>
          <cell r="L638">
            <v>0</v>
          </cell>
          <cell r="M638">
            <v>0</v>
          </cell>
          <cell r="N638">
            <v>38</v>
          </cell>
          <cell r="O638">
            <v>3610</v>
          </cell>
          <cell r="Q638">
            <v>0</v>
          </cell>
          <cell r="R638">
            <v>0</v>
          </cell>
          <cell r="S638">
            <v>0</v>
          </cell>
          <cell r="T638">
            <v>5767.05</v>
          </cell>
          <cell r="U638">
            <v>10</v>
          </cell>
        </row>
        <row r="639">
          <cell r="A639" t="str">
            <v>DBCS</v>
          </cell>
          <cell r="B639" t="str">
            <v>30-2200</v>
          </cell>
          <cell r="C639" t="str">
            <v>ANIMAL CONTROL</v>
          </cell>
          <cell r="D639" t="str">
            <v>1000</v>
          </cell>
          <cell r="E639" t="str">
            <v>903300</v>
          </cell>
          <cell r="F639" t="str">
            <v>ACONTROL (Misc)</v>
          </cell>
          <cell r="G639" t="str">
            <v>XXXX</v>
          </cell>
          <cell r="H639">
            <v>0</v>
          </cell>
          <cell r="I639" t="str">
            <v>Actual</v>
          </cell>
          <cell r="L639">
            <v>89.17</v>
          </cell>
          <cell r="M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  <cell r="S639">
            <v>42.88</v>
          </cell>
          <cell r="T639">
            <v>132.05000000000001</v>
          </cell>
          <cell r="U639">
            <v>11</v>
          </cell>
        </row>
        <row r="640">
          <cell r="A640" t="str">
            <v>DBCS</v>
          </cell>
          <cell r="B640" t="str">
            <v>30-2200</v>
          </cell>
          <cell r="C640" t="str">
            <v>ANIMAL CONTROL</v>
          </cell>
          <cell r="D640" t="str">
            <v>1000</v>
          </cell>
          <cell r="E640" t="str">
            <v>903300</v>
          </cell>
          <cell r="F640" t="str">
            <v>E203412</v>
          </cell>
          <cell r="G640" t="str">
            <v>1209</v>
          </cell>
          <cell r="H640">
            <v>11360</v>
          </cell>
          <cell r="I640">
            <v>0.25</v>
          </cell>
          <cell r="L640">
            <v>0</v>
          </cell>
          <cell r="M640">
            <v>0</v>
          </cell>
          <cell r="N640">
            <v>38</v>
          </cell>
          <cell r="O640">
            <v>3610</v>
          </cell>
          <cell r="Q640">
            <v>0</v>
          </cell>
          <cell r="R640">
            <v>0</v>
          </cell>
          <cell r="S640">
            <v>0</v>
          </cell>
          <cell r="T640">
            <v>6450.85</v>
          </cell>
          <cell r="U640">
            <v>11</v>
          </cell>
        </row>
        <row r="641">
          <cell r="A641" t="str">
            <v>DBCS</v>
          </cell>
          <cell r="B641" t="str">
            <v>30-2200</v>
          </cell>
          <cell r="C641" t="str">
            <v>ANIMAL CONTROL</v>
          </cell>
          <cell r="D641" t="str">
            <v>1000</v>
          </cell>
          <cell r="E641" t="str">
            <v>903300</v>
          </cell>
          <cell r="F641" t="str">
            <v>E192848</v>
          </cell>
          <cell r="G641" t="str">
            <v>3007</v>
          </cell>
          <cell r="H641">
            <v>0</v>
          </cell>
          <cell r="I641" t="str">
            <v>Actual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12</v>
          </cell>
        </row>
        <row r="642">
          <cell r="A642" t="str">
            <v>DBCS</v>
          </cell>
          <cell r="B642" t="str">
            <v>30-2200</v>
          </cell>
          <cell r="C642" t="str">
            <v>ANIMAL CONTROL</v>
          </cell>
          <cell r="D642" t="str">
            <v>1000</v>
          </cell>
          <cell r="E642" t="str">
            <v>903300</v>
          </cell>
          <cell r="F642" t="str">
            <v>E217480</v>
          </cell>
          <cell r="G642" t="str">
            <v>1226</v>
          </cell>
          <cell r="H642">
            <v>1525</v>
          </cell>
          <cell r="I642">
            <v>0.27</v>
          </cell>
          <cell r="J642">
            <v>1620</v>
          </cell>
          <cell r="K642">
            <v>0</v>
          </cell>
          <cell r="L642">
            <v>0</v>
          </cell>
          <cell r="M642">
            <v>0</v>
          </cell>
          <cell r="N642">
            <v>456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1824.33</v>
          </cell>
          <cell r="U642">
            <v>12</v>
          </cell>
        </row>
        <row r="643">
          <cell r="A643" t="str">
            <v>DBCS</v>
          </cell>
          <cell r="B643" t="str">
            <v>30-2200</v>
          </cell>
          <cell r="C643" t="str">
            <v>ANIMAL CONTROL</v>
          </cell>
          <cell r="D643" t="str">
            <v>1000</v>
          </cell>
          <cell r="E643" t="str">
            <v>903300</v>
          </cell>
          <cell r="F643" t="str">
            <v>E200980</v>
          </cell>
          <cell r="G643" t="str">
            <v>1201</v>
          </cell>
          <cell r="H643">
            <v>8084</v>
          </cell>
          <cell r="I643">
            <v>0.21</v>
          </cell>
          <cell r="J643">
            <v>1260</v>
          </cell>
          <cell r="K643">
            <v>437.63999999999987</v>
          </cell>
          <cell r="L643">
            <v>0</v>
          </cell>
          <cell r="M643">
            <v>0</v>
          </cell>
          <cell r="N643">
            <v>456</v>
          </cell>
          <cell r="O643">
            <v>0</v>
          </cell>
          <cell r="P643">
            <v>0</v>
          </cell>
          <cell r="Q643">
            <v>0</v>
          </cell>
          <cell r="R643">
            <v>132.5</v>
          </cell>
          <cell r="S643">
            <v>0</v>
          </cell>
          <cell r="T643">
            <v>4454.4399999999996</v>
          </cell>
          <cell r="U643">
            <v>12</v>
          </cell>
        </row>
        <row r="644">
          <cell r="A644" t="str">
            <v>DBCS</v>
          </cell>
          <cell r="B644" t="str">
            <v>30-2200</v>
          </cell>
          <cell r="C644" t="str">
            <v>ANIMAL CONTROL</v>
          </cell>
          <cell r="D644" t="str">
            <v>1000</v>
          </cell>
          <cell r="E644" t="str">
            <v>903300</v>
          </cell>
          <cell r="F644" t="str">
            <v>E196175</v>
          </cell>
          <cell r="G644" t="str">
            <v>1213</v>
          </cell>
          <cell r="H644">
            <v>8228</v>
          </cell>
          <cell r="I644">
            <v>0.25</v>
          </cell>
          <cell r="J644">
            <v>1500</v>
          </cell>
          <cell r="K644">
            <v>557</v>
          </cell>
          <cell r="L644">
            <v>0</v>
          </cell>
          <cell r="M644">
            <v>0</v>
          </cell>
          <cell r="N644">
            <v>456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2657.5</v>
          </cell>
          <cell r="U644">
            <v>12</v>
          </cell>
        </row>
        <row r="645">
          <cell r="A645" t="str">
            <v>DBCS</v>
          </cell>
          <cell r="B645" t="str">
            <v>30-2200</v>
          </cell>
          <cell r="C645" t="str">
            <v>ANIMAL CONTROL</v>
          </cell>
          <cell r="D645" t="str">
            <v>1000</v>
          </cell>
          <cell r="E645" t="str">
            <v>903300</v>
          </cell>
          <cell r="F645" t="str">
            <v>E203415</v>
          </cell>
          <cell r="G645" t="str">
            <v>1209</v>
          </cell>
          <cell r="H645">
            <v>9281</v>
          </cell>
          <cell r="I645">
            <v>0.25</v>
          </cell>
          <cell r="J645">
            <v>1500</v>
          </cell>
          <cell r="K645">
            <v>820.25</v>
          </cell>
          <cell r="L645">
            <v>0</v>
          </cell>
          <cell r="M645">
            <v>0</v>
          </cell>
          <cell r="N645">
            <v>456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6101.63</v>
          </cell>
          <cell r="U645">
            <v>12</v>
          </cell>
        </row>
        <row r="646">
          <cell r="A646" t="str">
            <v>DBCS</v>
          </cell>
          <cell r="B646" t="str">
            <v>30-2200</v>
          </cell>
          <cell r="C646" t="str">
            <v>ANIMAL CONTROL</v>
          </cell>
          <cell r="D646" t="str">
            <v>1000</v>
          </cell>
          <cell r="E646" t="str">
            <v>903300</v>
          </cell>
          <cell r="F646" t="str">
            <v>E195899</v>
          </cell>
          <cell r="G646" t="str">
            <v>1226</v>
          </cell>
          <cell r="H646">
            <v>9314</v>
          </cell>
          <cell r="I646">
            <v>0.27</v>
          </cell>
          <cell r="J646">
            <v>1620</v>
          </cell>
          <cell r="K646">
            <v>894.7800000000002</v>
          </cell>
          <cell r="L646">
            <v>0</v>
          </cell>
          <cell r="M646">
            <v>0</v>
          </cell>
          <cell r="N646">
            <v>456</v>
          </cell>
          <cell r="O646">
            <v>0</v>
          </cell>
          <cell r="P646">
            <v>0</v>
          </cell>
          <cell r="Q646">
            <v>0</v>
          </cell>
          <cell r="R646">
            <v>192.5</v>
          </cell>
          <cell r="S646">
            <v>0</v>
          </cell>
          <cell r="T646">
            <v>3241.28</v>
          </cell>
          <cell r="U646">
            <v>12</v>
          </cell>
        </row>
        <row r="647">
          <cell r="A647" t="str">
            <v>DBCS</v>
          </cell>
          <cell r="B647" t="str">
            <v>30-2200</v>
          </cell>
          <cell r="C647" t="str">
            <v>ANIMAL CONTROL</v>
          </cell>
          <cell r="D647" t="str">
            <v>1000</v>
          </cell>
          <cell r="E647" t="str">
            <v>903300</v>
          </cell>
          <cell r="F647" t="str">
            <v>E183346</v>
          </cell>
          <cell r="G647" t="str">
            <v>1201</v>
          </cell>
          <cell r="H647">
            <v>10311</v>
          </cell>
          <cell r="I647">
            <v>0.21</v>
          </cell>
          <cell r="J647">
            <v>1260</v>
          </cell>
          <cell r="K647">
            <v>905.31</v>
          </cell>
          <cell r="L647">
            <v>0</v>
          </cell>
          <cell r="M647">
            <v>0</v>
          </cell>
          <cell r="N647">
            <v>456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4941.3100000000004</v>
          </cell>
          <cell r="U647">
            <v>12</v>
          </cell>
        </row>
        <row r="648">
          <cell r="A648" t="str">
            <v>DBCS</v>
          </cell>
          <cell r="B648" t="str">
            <v>30-2200</v>
          </cell>
          <cell r="C648" t="str">
            <v>ANIMAL CONTROL</v>
          </cell>
          <cell r="D648" t="str">
            <v>1000</v>
          </cell>
          <cell r="E648" t="str">
            <v>903300</v>
          </cell>
          <cell r="F648" t="str">
            <v>E200979</v>
          </cell>
          <cell r="G648" t="str">
            <v>1210</v>
          </cell>
          <cell r="H648">
            <v>9135</v>
          </cell>
          <cell r="I648">
            <v>0.35</v>
          </cell>
          <cell r="J648">
            <v>2100</v>
          </cell>
          <cell r="K648">
            <v>1097.25</v>
          </cell>
          <cell r="L648">
            <v>0</v>
          </cell>
          <cell r="M648">
            <v>0</v>
          </cell>
          <cell r="N648">
            <v>456</v>
          </cell>
          <cell r="O648">
            <v>274</v>
          </cell>
          <cell r="P648">
            <v>3288</v>
          </cell>
          <cell r="Q648">
            <v>0</v>
          </cell>
          <cell r="R648">
            <v>0</v>
          </cell>
          <cell r="S648">
            <v>0</v>
          </cell>
          <cell r="T648">
            <v>6985.45</v>
          </cell>
          <cell r="U648">
            <v>12</v>
          </cell>
        </row>
        <row r="649">
          <cell r="A649" t="str">
            <v>DBCS</v>
          </cell>
          <cell r="B649" t="str">
            <v>30-2200</v>
          </cell>
          <cell r="C649" t="str">
            <v>ANIMAL CONTROL</v>
          </cell>
          <cell r="D649" t="str">
            <v>1000</v>
          </cell>
          <cell r="E649" t="str">
            <v>903300</v>
          </cell>
          <cell r="F649" t="str">
            <v>E203411</v>
          </cell>
          <cell r="G649" t="str">
            <v>1209</v>
          </cell>
          <cell r="H649">
            <v>12622</v>
          </cell>
          <cell r="I649">
            <v>0.25</v>
          </cell>
          <cell r="J649">
            <v>1500</v>
          </cell>
          <cell r="K649">
            <v>1655.5</v>
          </cell>
          <cell r="L649">
            <v>0</v>
          </cell>
          <cell r="M649">
            <v>0</v>
          </cell>
          <cell r="N649">
            <v>456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6798.54</v>
          </cell>
          <cell r="U649">
            <v>12</v>
          </cell>
        </row>
        <row r="650">
          <cell r="A650" t="str">
            <v>DBCS</v>
          </cell>
          <cell r="B650" t="str">
            <v>30-2200</v>
          </cell>
          <cell r="C650" t="str">
            <v>ANIMAL CONTROL</v>
          </cell>
          <cell r="D650" t="str">
            <v>1000</v>
          </cell>
          <cell r="E650" t="str">
            <v>903300</v>
          </cell>
          <cell r="F650" t="str">
            <v>E206759</v>
          </cell>
          <cell r="G650" t="str">
            <v>1206</v>
          </cell>
          <cell r="H650">
            <v>12011</v>
          </cell>
          <cell r="I650">
            <v>0.35</v>
          </cell>
          <cell r="J650">
            <v>2100</v>
          </cell>
          <cell r="K650">
            <v>2103.8499999999995</v>
          </cell>
          <cell r="L650">
            <v>0</v>
          </cell>
          <cell r="M650">
            <v>0</v>
          </cell>
          <cell r="N650">
            <v>456</v>
          </cell>
          <cell r="O650">
            <v>430</v>
          </cell>
          <cell r="P650">
            <v>5160</v>
          </cell>
          <cell r="Q650">
            <v>0</v>
          </cell>
          <cell r="R650">
            <v>0</v>
          </cell>
          <cell r="S650">
            <v>0</v>
          </cell>
          <cell r="T650">
            <v>9789.85</v>
          </cell>
          <cell r="U650">
            <v>12</v>
          </cell>
        </row>
        <row r="651">
          <cell r="A651" t="str">
            <v>DBCS</v>
          </cell>
          <cell r="B651" t="str">
            <v>30-2200</v>
          </cell>
          <cell r="C651" t="str">
            <v>ANIMAL CONTROL</v>
          </cell>
          <cell r="D651" t="str">
            <v>1000</v>
          </cell>
          <cell r="E651" t="str">
            <v>903300</v>
          </cell>
          <cell r="F651" t="str">
            <v>E217452</v>
          </cell>
          <cell r="G651" t="str">
            <v>1206</v>
          </cell>
          <cell r="H651">
            <v>14662</v>
          </cell>
          <cell r="I651">
            <v>0.35</v>
          </cell>
          <cell r="J651">
            <v>2100</v>
          </cell>
          <cell r="K651">
            <v>3031.7</v>
          </cell>
          <cell r="L651">
            <v>0</v>
          </cell>
          <cell r="M651">
            <v>0</v>
          </cell>
          <cell r="N651">
            <v>456</v>
          </cell>
          <cell r="O651">
            <v>515</v>
          </cell>
          <cell r="P651">
            <v>6180</v>
          </cell>
          <cell r="Q651">
            <v>0</v>
          </cell>
          <cell r="R651">
            <v>0</v>
          </cell>
          <cell r="S651">
            <v>0</v>
          </cell>
          <cell r="T651">
            <v>11737.7</v>
          </cell>
          <cell r="U651">
            <v>12</v>
          </cell>
        </row>
        <row r="652">
          <cell r="A652" t="str">
            <v>DBCS</v>
          </cell>
          <cell r="B652" t="str">
            <v>30-2200</v>
          </cell>
          <cell r="C652" t="str">
            <v>ANIMAL CONTROL</v>
          </cell>
          <cell r="D652" t="str">
            <v>1000</v>
          </cell>
          <cell r="E652" t="str">
            <v>903300</v>
          </cell>
          <cell r="F652" t="str">
            <v>E215542</v>
          </cell>
          <cell r="G652" t="str">
            <v>1226</v>
          </cell>
          <cell r="H652">
            <v>17358</v>
          </cell>
          <cell r="I652">
            <v>0.27</v>
          </cell>
          <cell r="J652">
            <v>1620</v>
          </cell>
          <cell r="K652">
            <v>3066.66</v>
          </cell>
          <cell r="L652">
            <v>0</v>
          </cell>
          <cell r="M652">
            <v>0</v>
          </cell>
          <cell r="N652">
            <v>456</v>
          </cell>
          <cell r="O652">
            <v>366</v>
          </cell>
          <cell r="P652">
            <v>4392</v>
          </cell>
          <cell r="Q652">
            <v>0</v>
          </cell>
          <cell r="R652">
            <v>347.99</v>
          </cell>
          <cell r="S652">
            <v>0</v>
          </cell>
          <cell r="T652">
            <v>9852.65</v>
          </cell>
          <cell r="U652">
            <v>12</v>
          </cell>
        </row>
        <row r="653">
          <cell r="A653" t="str">
            <v>DBCS</v>
          </cell>
          <cell r="B653" t="str">
            <v>30-2200</v>
          </cell>
          <cell r="C653" t="str">
            <v>ANIMAL CONTROL</v>
          </cell>
          <cell r="D653" t="str">
            <v>1000</v>
          </cell>
          <cell r="E653" t="str">
            <v>903300</v>
          </cell>
          <cell r="F653" t="str">
            <v>E206760</v>
          </cell>
          <cell r="G653" t="str">
            <v>1206</v>
          </cell>
          <cell r="H653">
            <v>15914</v>
          </cell>
          <cell r="I653">
            <v>0.35</v>
          </cell>
          <cell r="J653">
            <v>2100</v>
          </cell>
          <cell r="K653">
            <v>3469.8999999999996</v>
          </cell>
          <cell r="L653">
            <v>0</v>
          </cell>
          <cell r="M653">
            <v>0</v>
          </cell>
          <cell r="N653">
            <v>456</v>
          </cell>
          <cell r="O653">
            <v>430</v>
          </cell>
          <cell r="P653">
            <v>5160</v>
          </cell>
          <cell r="Q653">
            <v>0</v>
          </cell>
          <cell r="R653">
            <v>0</v>
          </cell>
          <cell r="S653">
            <v>0</v>
          </cell>
          <cell r="T653">
            <v>11155.9</v>
          </cell>
          <cell r="U653">
            <v>12</v>
          </cell>
        </row>
        <row r="654">
          <cell r="A654" t="str">
            <v>DBCS</v>
          </cell>
          <cell r="B654" t="str">
            <v>30-2200</v>
          </cell>
          <cell r="C654" t="str">
            <v>ANIMAL CONTROL</v>
          </cell>
          <cell r="D654" t="str">
            <v>1000</v>
          </cell>
          <cell r="E654" t="str">
            <v>903300</v>
          </cell>
          <cell r="F654" t="str">
            <v>E217451</v>
          </cell>
          <cell r="G654" t="str">
            <v>1206</v>
          </cell>
          <cell r="H654">
            <v>18427</v>
          </cell>
          <cell r="I654">
            <v>0.35</v>
          </cell>
          <cell r="J654">
            <v>2100</v>
          </cell>
          <cell r="K654">
            <v>4349.45</v>
          </cell>
          <cell r="L654">
            <v>0</v>
          </cell>
          <cell r="M654">
            <v>0</v>
          </cell>
          <cell r="N654">
            <v>456</v>
          </cell>
          <cell r="O654">
            <v>515</v>
          </cell>
          <cell r="P654">
            <v>6180</v>
          </cell>
          <cell r="Q654">
            <v>0</v>
          </cell>
          <cell r="R654">
            <v>0</v>
          </cell>
          <cell r="S654">
            <v>0</v>
          </cell>
          <cell r="T654">
            <v>13055.45</v>
          </cell>
          <cell r="U654">
            <v>12</v>
          </cell>
        </row>
        <row r="655">
          <cell r="A655" t="str">
            <v>DBCS</v>
          </cell>
          <cell r="B655" t="str">
            <v>30-2400</v>
          </cell>
          <cell r="C655" t="str">
            <v>DISTRIBUTION</v>
          </cell>
          <cell r="D655" t="str">
            <v>3504</v>
          </cell>
          <cell r="E655" t="str">
            <v>904400</v>
          </cell>
          <cell r="F655" t="str">
            <v>E220734</v>
          </cell>
          <cell r="G655" t="str">
            <v>1222</v>
          </cell>
          <cell r="H655">
            <v>1624</v>
          </cell>
          <cell r="I655">
            <v>0.27</v>
          </cell>
          <cell r="L655">
            <v>0</v>
          </cell>
          <cell r="M655">
            <v>0</v>
          </cell>
          <cell r="N655">
            <v>38</v>
          </cell>
          <cell r="O655">
            <v>0</v>
          </cell>
          <cell r="Q655">
            <v>790.95</v>
          </cell>
          <cell r="R655">
            <v>1249.47</v>
          </cell>
          <cell r="S655">
            <v>0</v>
          </cell>
          <cell r="T655">
            <v>2650.38</v>
          </cell>
          <cell r="U655">
            <v>4</v>
          </cell>
        </row>
        <row r="656">
          <cell r="A656" t="str">
            <v>DBCS</v>
          </cell>
          <cell r="B656" t="str">
            <v>30-2400</v>
          </cell>
          <cell r="C656" t="str">
            <v>DISTRIBUTION</v>
          </cell>
          <cell r="D656" t="str">
            <v>3504</v>
          </cell>
          <cell r="E656" t="str">
            <v>904400</v>
          </cell>
          <cell r="F656" t="str">
            <v>E220735</v>
          </cell>
          <cell r="G656" t="str">
            <v>1222</v>
          </cell>
          <cell r="H656">
            <v>4541</v>
          </cell>
          <cell r="I656">
            <v>0.27</v>
          </cell>
          <cell r="L656">
            <v>0</v>
          </cell>
          <cell r="M656">
            <v>0</v>
          </cell>
          <cell r="N656">
            <v>38</v>
          </cell>
          <cell r="O656">
            <v>0</v>
          </cell>
          <cell r="Q656">
            <v>0</v>
          </cell>
          <cell r="R656">
            <v>873.93</v>
          </cell>
          <cell r="S656">
            <v>0</v>
          </cell>
          <cell r="T656">
            <v>2211</v>
          </cell>
          <cell r="U656">
            <v>4</v>
          </cell>
        </row>
        <row r="657">
          <cell r="A657" t="str">
            <v>DBCS</v>
          </cell>
          <cell r="B657" t="str">
            <v>30-2400</v>
          </cell>
          <cell r="C657" t="str">
            <v>DISTRIBUTION</v>
          </cell>
          <cell r="D657" t="str">
            <v>3504</v>
          </cell>
          <cell r="E657" t="str">
            <v>904400</v>
          </cell>
          <cell r="F657" t="str">
            <v>E198924</v>
          </cell>
          <cell r="G657" t="str">
            <v>1222</v>
          </cell>
          <cell r="H657">
            <v>12140</v>
          </cell>
          <cell r="I657">
            <v>0.27</v>
          </cell>
          <cell r="L657">
            <v>0</v>
          </cell>
          <cell r="M657">
            <v>0</v>
          </cell>
          <cell r="N657">
            <v>38</v>
          </cell>
          <cell r="O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3592.8</v>
          </cell>
          <cell r="U657">
            <v>9</v>
          </cell>
        </row>
        <row r="658">
          <cell r="A658" t="str">
            <v>DBCS</v>
          </cell>
          <cell r="B658" t="str">
            <v>30-2400</v>
          </cell>
          <cell r="C658" t="str">
            <v>DISTRIBUTION</v>
          </cell>
          <cell r="D658" t="str">
            <v>3504</v>
          </cell>
          <cell r="E658" t="str">
            <v>904400</v>
          </cell>
          <cell r="F658" t="str">
            <v>E198925</v>
          </cell>
          <cell r="G658" t="str">
            <v>1222</v>
          </cell>
          <cell r="H658">
            <v>4360</v>
          </cell>
          <cell r="I658">
            <v>0.27</v>
          </cell>
          <cell r="L658">
            <v>0</v>
          </cell>
          <cell r="M658">
            <v>0</v>
          </cell>
          <cell r="N658">
            <v>38</v>
          </cell>
          <cell r="O658">
            <v>0</v>
          </cell>
          <cell r="Q658">
            <v>0</v>
          </cell>
          <cell r="R658">
            <v>0</v>
          </cell>
          <cell r="S658">
            <v>25</v>
          </cell>
          <cell r="T658">
            <v>1625.2</v>
          </cell>
          <cell r="U658">
            <v>9</v>
          </cell>
        </row>
        <row r="659">
          <cell r="A659" t="str">
            <v>DBCS</v>
          </cell>
          <cell r="B659" t="str">
            <v>30-2400</v>
          </cell>
          <cell r="C659" t="str">
            <v>DISTRIBUTION</v>
          </cell>
          <cell r="D659" t="str">
            <v>3504</v>
          </cell>
          <cell r="E659" t="str">
            <v>904400</v>
          </cell>
          <cell r="F659" t="str">
            <v>DISTMISC</v>
          </cell>
          <cell r="G659" t="str">
            <v>XXXX</v>
          </cell>
          <cell r="H659">
            <v>0</v>
          </cell>
          <cell r="I659" t="str">
            <v>Actual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12</v>
          </cell>
        </row>
        <row r="660">
          <cell r="A660" t="str">
            <v>DBCS</v>
          </cell>
          <cell r="B660" t="str">
            <v>30-2400</v>
          </cell>
          <cell r="C660" t="str">
            <v>DISTRIBUTION</v>
          </cell>
          <cell r="D660" t="str">
            <v>3504</v>
          </cell>
          <cell r="E660" t="str">
            <v>904400</v>
          </cell>
          <cell r="F660" t="str">
            <v>E204985</v>
          </cell>
          <cell r="G660" t="str">
            <v>1335</v>
          </cell>
          <cell r="H660">
            <v>0</v>
          </cell>
          <cell r="I660" t="str">
            <v>Actual</v>
          </cell>
          <cell r="J660">
            <v>0</v>
          </cell>
          <cell r="K660">
            <v>0</v>
          </cell>
          <cell r="L660">
            <v>436.5</v>
          </cell>
          <cell r="M660">
            <v>129.47999999999999</v>
          </cell>
          <cell r="N660">
            <v>456</v>
          </cell>
          <cell r="O660">
            <v>380</v>
          </cell>
          <cell r="P660">
            <v>4560</v>
          </cell>
          <cell r="Q660">
            <v>34.15</v>
          </cell>
          <cell r="R660">
            <v>0</v>
          </cell>
          <cell r="S660">
            <v>0</v>
          </cell>
          <cell r="T660">
            <v>2722.62</v>
          </cell>
          <cell r="U660">
            <v>12</v>
          </cell>
        </row>
        <row r="661">
          <cell r="A661" t="str">
            <v>DBCS</v>
          </cell>
          <cell r="B661" t="str">
            <v>30-2400</v>
          </cell>
          <cell r="C661" t="str">
            <v>DISTRIBUTION</v>
          </cell>
          <cell r="D661" t="str">
            <v>3504</v>
          </cell>
          <cell r="E661" t="str">
            <v>904400</v>
          </cell>
          <cell r="F661" t="str">
            <v>E195896/spare van</v>
          </cell>
          <cell r="G661" t="str">
            <v>1222</v>
          </cell>
          <cell r="H661">
            <v>6570</v>
          </cell>
          <cell r="I661">
            <v>0.27</v>
          </cell>
          <cell r="J661">
            <v>1620</v>
          </cell>
          <cell r="K661">
            <v>153.90000000000009</v>
          </cell>
          <cell r="L661">
            <v>0</v>
          </cell>
          <cell r="M661">
            <v>0</v>
          </cell>
          <cell r="N661">
            <v>456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2571.42</v>
          </cell>
          <cell r="U661">
            <v>12</v>
          </cell>
        </row>
        <row r="662">
          <cell r="A662" t="str">
            <v>DBCS</v>
          </cell>
          <cell r="B662" t="str">
            <v>30-2400</v>
          </cell>
          <cell r="C662" t="str">
            <v>DISTRIBUTION</v>
          </cell>
          <cell r="D662" t="str">
            <v>3504</v>
          </cell>
          <cell r="E662" t="str">
            <v>904400</v>
          </cell>
          <cell r="F662" t="str">
            <v>E206764</v>
          </cell>
          <cell r="G662" t="str">
            <v>1202</v>
          </cell>
          <cell r="H662">
            <v>8217</v>
          </cell>
          <cell r="I662">
            <v>0.21</v>
          </cell>
          <cell r="J662">
            <v>1260</v>
          </cell>
          <cell r="K662">
            <v>465.56999999999994</v>
          </cell>
          <cell r="L662">
            <v>0</v>
          </cell>
          <cell r="M662">
            <v>0</v>
          </cell>
          <cell r="N662">
            <v>456</v>
          </cell>
          <cell r="O662">
            <v>278</v>
          </cell>
          <cell r="P662">
            <v>3336</v>
          </cell>
          <cell r="Q662">
            <v>0</v>
          </cell>
          <cell r="R662">
            <v>0</v>
          </cell>
          <cell r="S662">
            <v>0</v>
          </cell>
          <cell r="T662">
            <v>5487.57</v>
          </cell>
          <cell r="U662">
            <v>12</v>
          </cell>
        </row>
        <row r="663">
          <cell r="A663" t="str">
            <v>DBCS</v>
          </cell>
          <cell r="B663" t="str">
            <v>30-2400</v>
          </cell>
          <cell r="C663" t="str">
            <v>DISTRIBUTION</v>
          </cell>
          <cell r="D663" t="str">
            <v>3504</v>
          </cell>
          <cell r="E663" t="str">
            <v>904400</v>
          </cell>
          <cell r="F663" t="str">
            <v>E212159</v>
          </cell>
          <cell r="G663" t="str">
            <v>1202</v>
          </cell>
          <cell r="H663">
            <v>8358</v>
          </cell>
          <cell r="I663">
            <v>0.21</v>
          </cell>
          <cell r="J663">
            <v>1260</v>
          </cell>
          <cell r="K663">
            <v>495.17999999999984</v>
          </cell>
          <cell r="L663">
            <v>0</v>
          </cell>
          <cell r="M663">
            <v>0</v>
          </cell>
          <cell r="N663">
            <v>456</v>
          </cell>
          <cell r="O663">
            <v>318</v>
          </cell>
          <cell r="P663">
            <v>3816</v>
          </cell>
          <cell r="Q663">
            <v>0</v>
          </cell>
          <cell r="R663">
            <v>0</v>
          </cell>
          <cell r="S663">
            <v>0</v>
          </cell>
          <cell r="T663">
            <v>6054.3</v>
          </cell>
          <cell r="U663">
            <v>12</v>
          </cell>
        </row>
        <row r="664">
          <cell r="A664" t="str">
            <v>DBCS</v>
          </cell>
          <cell r="B664" t="str">
            <v>30-2400</v>
          </cell>
          <cell r="C664" t="str">
            <v>DISTRIBUTION</v>
          </cell>
          <cell r="D664" t="str">
            <v>3504</v>
          </cell>
          <cell r="E664" t="str">
            <v>904400</v>
          </cell>
          <cell r="F664" t="str">
            <v>E206763</v>
          </cell>
          <cell r="G664" t="str">
            <v>1202</v>
          </cell>
          <cell r="H664">
            <v>12925</v>
          </cell>
          <cell r="I664">
            <v>0.21</v>
          </cell>
          <cell r="J664">
            <v>1260</v>
          </cell>
          <cell r="K664">
            <v>1454.25</v>
          </cell>
          <cell r="L664">
            <v>0</v>
          </cell>
          <cell r="M664">
            <v>0</v>
          </cell>
          <cell r="N664">
            <v>456</v>
          </cell>
          <cell r="O664">
            <v>278</v>
          </cell>
          <cell r="P664">
            <v>3336</v>
          </cell>
          <cell r="Q664">
            <v>0</v>
          </cell>
          <cell r="R664">
            <v>0</v>
          </cell>
          <cell r="S664">
            <v>0</v>
          </cell>
          <cell r="T664">
            <v>6476.25</v>
          </cell>
          <cell r="U664">
            <v>12</v>
          </cell>
        </row>
        <row r="665">
          <cell r="A665" t="str">
            <v>DBCS</v>
          </cell>
          <cell r="B665" t="str">
            <v>30-2400</v>
          </cell>
          <cell r="C665" t="str">
            <v>DISTRIBUTION</v>
          </cell>
          <cell r="D665" t="str">
            <v>3504</v>
          </cell>
          <cell r="E665" t="str">
            <v>904400</v>
          </cell>
          <cell r="F665" t="str">
            <v>E217453</v>
          </cell>
          <cell r="G665" t="str">
            <v>1222</v>
          </cell>
          <cell r="H665">
            <v>18513</v>
          </cell>
          <cell r="I665">
            <v>0.27</v>
          </cell>
          <cell r="J665">
            <v>1620</v>
          </cell>
          <cell r="K665">
            <v>3378.51</v>
          </cell>
          <cell r="L665">
            <v>0</v>
          </cell>
          <cell r="M665">
            <v>0</v>
          </cell>
          <cell r="N665">
            <v>456</v>
          </cell>
          <cell r="O665">
            <v>267</v>
          </cell>
          <cell r="P665">
            <v>3204</v>
          </cell>
          <cell r="Q665">
            <v>0</v>
          </cell>
          <cell r="R665">
            <v>0</v>
          </cell>
          <cell r="S665">
            <v>0</v>
          </cell>
          <cell r="T665">
            <v>8930.06</v>
          </cell>
          <cell r="U665">
            <v>12</v>
          </cell>
        </row>
        <row r="666">
          <cell r="A666" t="str">
            <v>DBCS</v>
          </cell>
          <cell r="B666" t="str">
            <v>30-2500</v>
          </cell>
          <cell r="C666" t="str">
            <v>FM-O&amp;M</v>
          </cell>
          <cell r="D666" t="str">
            <v>3505</v>
          </cell>
          <cell r="E666" t="str">
            <v>902200</v>
          </cell>
          <cell r="F666" t="str">
            <v>E170775</v>
          </cell>
          <cell r="G666" t="str">
            <v>1222</v>
          </cell>
          <cell r="H666">
            <v>0</v>
          </cell>
          <cell r="I666">
            <v>0.27</v>
          </cell>
          <cell r="L666">
            <v>0</v>
          </cell>
          <cell r="M666">
            <v>0</v>
          </cell>
          <cell r="N666">
            <v>38</v>
          </cell>
          <cell r="O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286</v>
          </cell>
          <cell r="U666">
            <v>2</v>
          </cell>
        </row>
        <row r="667">
          <cell r="A667" t="str">
            <v>DBCS</v>
          </cell>
          <cell r="B667" t="str">
            <v>30-2500</v>
          </cell>
          <cell r="C667" t="str">
            <v>FM-O&amp;M</v>
          </cell>
          <cell r="D667" t="str">
            <v>3505</v>
          </cell>
          <cell r="E667" t="str">
            <v>902200</v>
          </cell>
          <cell r="F667" t="str">
            <v>E170788</v>
          </cell>
          <cell r="G667" t="str">
            <v>1200</v>
          </cell>
          <cell r="H667">
            <v>865</v>
          </cell>
          <cell r="I667">
            <v>0.21</v>
          </cell>
          <cell r="L667">
            <v>0</v>
          </cell>
          <cell r="M667">
            <v>0</v>
          </cell>
          <cell r="N667">
            <v>38</v>
          </cell>
          <cell r="O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411.55</v>
          </cell>
          <cell r="U667">
            <v>2</v>
          </cell>
        </row>
        <row r="668">
          <cell r="A668" t="str">
            <v>DBCS</v>
          </cell>
          <cell r="B668" t="str">
            <v>30-2500</v>
          </cell>
          <cell r="C668" t="str">
            <v>FM-O&amp;M</v>
          </cell>
          <cell r="D668" t="str">
            <v>3505</v>
          </cell>
          <cell r="E668" t="str">
            <v>902200</v>
          </cell>
          <cell r="F668" t="str">
            <v>E172737</v>
          </cell>
          <cell r="G668" t="str">
            <v>1200</v>
          </cell>
          <cell r="H668">
            <v>75</v>
          </cell>
          <cell r="I668">
            <v>0.21</v>
          </cell>
          <cell r="L668">
            <v>0</v>
          </cell>
          <cell r="M668">
            <v>0</v>
          </cell>
          <cell r="N668">
            <v>38</v>
          </cell>
          <cell r="O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286</v>
          </cell>
          <cell r="U668">
            <v>2</v>
          </cell>
        </row>
        <row r="669">
          <cell r="A669" t="str">
            <v>DBCS</v>
          </cell>
          <cell r="B669" t="str">
            <v>30-2500</v>
          </cell>
          <cell r="C669" t="str">
            <v>FM-O&amp;M</v>
          </cell>
          <cell r="D669" t="str">
            <v>3505</v>
          </cell>
          <cell r="E669" t="str">
            <v>902200</v>
          </cell>
          <cell r="F669" t="str">
            <v>E180019</v>
          </cell>
          <cell r="G669" t="str">
            <v>1200</v>
          </cell>
          <cell r="H669">
            <v>93</v>
          </cell>
          <cell r="I669">
            <v>0.21</v>
          </cell>
          <cell r="L669">
            <v>0</v>
          </cell>
          <cell r="M669">
            <v>0</v>
          </cell>
          <cell r="N669">
            <v>38</v>
          </cell>
          <cell r="O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238</v>
          </cell>
          <cell r="U669">
            <v>2</v>
          </cell>
        </row>
        <row r="670">
          <cell r="A670" t="str">
            <v>DBCS</v>
          </cell>
          <cell r="B670" t="str">
            <v>30-2500</v>
          </cell>
          <cell r="C670" t="str">
            <v>FM-O&amp;M</v>
          </cell>
          <cell r="D670" t="str">
            <v>3505</v>
          </cell>
          <cell r="E670" t="str">
            <v>902200</v>
          </cell>
          <cell r="F670" t="str">
            <v>E196394</v>
          </cell>
          <cell r="G670" t="str">
            <v>1200</v>
          </cell>
          <cell r="H670">
            <v>284</v>
          </cell>
          <cell r="I670">
            <v>0.21</v>
          </cell>
          <cell r="L670">
            <v>0</v>
          </cell>
          <cell r="M670">
            <v>0</v>
          </cell>
          <cell r="N670">
            <v>38</v>
          </cell>
          <cell r="O670">
            <v>103</v>
          </cell>
          <cell r="Q670">
            <v>0</v>
          </cell>
          <cell r="R670">
            <v>0</v>
          </cell>
          <cell r="S670">
            <v>0</v>
          </cell>
          <cell r="T670">
            <v>444</v>
          </cell>
          <cell r="U670">
            <v>2</v>
          </cell>
        </row>
        <row r="671">
          <cell r="A671" t="str">
            <v>DBCS</v>
          </cell>
          <cell r="B671" t="str">
            <v>30-2500</v>
          </cell>
          <cell r="C671" t="str">
            <v>FM-O&amp;M</v>
          </cell>
          <cell r="D671" t="str">
            <v>3505</v>
          </cell>
          <cell r="E671" t="str">
            <v>902200</v>
          </cell>
          <cell r="F671" t="str">
            <v>E220736</v>
          </cell>
          <cell r="G671" t="str">
            <v>1226</v>
          </cell>
          <cell r="H671">
            <v>0</v>
          </cell>
          <cell r="I671">
            <v>0.27</v>
          </cell>
          <cell r="L671">
            <v>0</v>
          </cell>
          <cell r="M671">
            <v>0</v>
          </cell>
          <cell r="N671">
            <v>38</v>
          </cell>
          <cell r="O671">
            <v>133</v>
          </cell>
          <cell r="Q671">
            <v>0</v>
          </cell>
          <cell r="R671">
            <v>0</v>
          </cell>
          <cell r="S671">
            <v>0</v>
          </cell>
          <cell r="T671">
            <v>266</v>
          </cell>
          <cell r="U671">
            <v>2</v>
          </cell>
        </row>
        <row r="672">
          <cell r="A672" t="str">
            <v>DBCS</v>
          </cell>
          <cell r="B672" t="str">
            <v>30-2500</v>
          </cell>
          <cell r="C672" t="str">
            <v>FM-O&amp;M</v>
          </cell>
          <cell r="D672" t="str">
            <v>3505</v>
          </cell>
          <cell r="E672" t="str">
            <v>902200</v>
          </cell>
          <cell r="F672" t="str">
            <v>E220737</v>
          </cell>
          <cell r="G672" t="str">
            <v>1226</v>
          </cell>
          <cell r="H672">
            <v>0</v>
          </cell>
          <cell r="I672">
            <v>0.27</v>
          </cell>
          <cell r="L672">
            <v>0</v>
          </cell>
          <cell r="M672">
            <v>0</v>
          </cell>
          <cell r="N672">
            <v>38</v>
          </cell>
          <cell r="O672">
            <v>133</v>
          </cell>
          <cell r="Q672">
            <v>0</v>
          </cell>
          <cell r="R672">
            <v>0</v>
          </cell>
          <cell r="S672">
            <v>0</v>
          </cell>
          <cell r="T672">
            <v>266</v>
          </cell>
          <cell r="U672">
            <v>2</v>
          </cell>
        </row>
        <row r="673">
          <cell r="A673" t="str">
            <v>DBCS</v>
          </cell>
          <cell r="B673" t="str">
            <v>30-2500</v>
          </cell>
          <cell r="C673" t="str">
            <v>FM-O&amp;M</v>
          </cell>
          <cell r="D673" t="str">
            <v>3505</v>
          </cell>
          <cell r="E673" t="str">
            <v>902200</v>
          </cell>
          <cell r="F673" t="str">
            <v>E220738</v>
          </cell>
          <cell r="G673" t="str">
            <v>1226</v>
          </cell>
          <cell r="H673">
            <v>0</v>
          </cell>
          <cell r="I673">
            <v>0.27</v>
          </cell>
          <cell r="L673">
            <v>0</v>
          </cell>
          <cell r="M673">
            <v>0</v>
          </cell>
          <cell r="N673">
            <v>38</v>
          </cell>
          <cell r="O673">
            <v>133</v>
          </cell>
          <cell r="Q673">
            <v>0</v>
          </cell>
          <cell r="R673">
            <v>0</v>
          </cell>
          <cell r="S673">
            <v>0</v>
          </cell>
          <cell r="T673">
            <v>266</v>
          </cell>
          <cell r="U673">
            <v>2</v>
          </cell>
        </row>
        <row r="674">
          <cell r="A674" t="str">
            <v>DBCS</v>
          </cell>
          <cell r="B674" t="str">
            <v>30-2500</v>
          </cell>
          <cell r="C674" t="str">
            <v>FM-O&amp;M</v>
          </cell>
          <cell r="D674" t="str">
            <v>3505</v>
          </cell>
          <cell r="E674" t="str">
            <v>902200</v>
          </cell>
          <cell r="F674" t="str">
            <v>E180011</v>
          </cell>
          <cell r="G674" t="str">
            <v>1222</v>
          </cell>
          <cell r="H674">
            <v>1000</v>
          </cell>
          <cell r="I674">
            <v>0.27</v>
          </cell>
          <cell r="L674">
            <v>0</v>
          </cell>
          <cell r="M674">
            <v>0</v>
          </cell>
          <cell r="N674">
            <v>38</v>
          </cell>
          <cell r="O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448</v>
          </cell>
          <cell r="U674">
            <v>5</v>
          </cell>
        </row>
        <row r="675">
          <cell r="A675" t="str">
            <v>DBCS</v>
          </cell>
          <cell r="B675" t="str">
            <v>30-2500</v>
          </cell>
          <cell r="C675" t="str">
            <v>FM-O&amp;M</v>
          </cell>
          <cell r="D675" t="str">
            <v>3505</v>
          </cell>
          <cell r="E675" t="str">
            <v>902200</v>
          </cell>
          <cell r="F675" t="str">
            <v>FMMISC</v>
          </cell>
          <cell r="G675" t="str">
            <v>XXXX</v>
          </cell>
          <cell r="H675">
            <v>0</v>
          </cell>
          <cell r="I675" t="str">
            <v>Actual</v>
          </cell>
          <cell r="L675">
            <v>0</v>
          </cell>
          <cell r="M675">
            <v>107.15</v>
          </cell>
          <cell r="N675">
            <v>0</v>
          </cell>
          <cell r="O675">
            <v>133</v>
          </cell>
          <cell r="Q675">
            <v>0</v>
          </cell>
          <cell r="R675">
            <v>0</v>
          </cell>
          <cell r="S675">
            <v>0</v>
          </cell>
          <cell r="T675">
            <v>107.15</v>
          </cell>
          <cell r="U675">
            <v>11</v>
          </cell>
        </row>
        <row r="676">
          <cell r="A676" t="str">
            <v>DBCS</v>
          </cell>
          <cell r="B676" t="str">
            <v>30-2500</v>
          </cell>
          <cell r="C676" t="str">
            <v>FM-O&amp;M</v>
          </cell>
          <cell r="D676" t="str">
            <v>3505</v>
          </cell>
          <cell r="E676" t="str">
            <v>902200</v>
          </cell>
          <cell r="F676" t="str">
            <v>E175600</v>
          </cell>
          <cell r="G676" t="str">
            <v>1222</v>
          </cell>
          <cell r="H676">
            <v>597</v>
          </cell>
          <cell r="I676">
            <v>0.27</v>
          </cell>
          <cell r="J676">
            <v>1620</v>
          </cell>
          <cell r="K676">
            <v>0</v>
          </cell>
          <cell r="L676">
            <v>0</v>
          </cell>
          <cell r="M676">
            <v>0</v>
          </cell>
          <cell r="N676">
            <v>456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1776</v>
          </cell>
          <cell r="U676">
            <v>12</v>
          </cell>
        </row>
        <row r="677">
          <cell r="A677" t="str">
            <v>DBCS</v>
          </cell>
          <cell r="B677" t="str">
            <v>30-2500</v>
          </cell>
          <cell r="C677" t="str">
            <v>FM-O&amp;M</v>
          </cell>
          <cell r="D677" t="str">
            <v>3505</v>
          </cell>
          <cell r="E677" t="str">
            <v>902200</v>
          </cell>
          <cell r="F677" t="str">
            <v>E215506</v>
          </cell>
          <cell r="G677" t="str">
            <v>1222</v>
          </cell>
          <cell r="H677">
            <v>1389</v>
          </cell>
          <cell r="I677">
            <v>0.27</v>
          </cell>
          <cell r="J677">
            <v>1620</v>
          </cell>
          <cell r="K677">
            <v>0</v>
          </cell>
          <cell r="L677">
            <v>0</v>
          </cell>
          <cell r="M677">
            <v>0</v>
          </cell>
          <cell r="N677">
            <v>456</v>
          </cell>
          <cell r="O677">
            <v>145</v>
          </cell>
          <cell r="P677">
            <v>1740</v>
          </cell>
          <cell r="Q677">
            <v>0</v>
          </cell>
          <cell r="R677">
            <v>0</v>
          </cell>
          <cell r="S677">
            <v>0</v>
          </cell>
          <cell r="T677">
            <v>3516</v>
          </cell>
          <cell r="U677">
            <v>12</v>
          </cell>
        </row>
        <row r="678">
          <cell r="A678" t="str">
            <v>DBCS</v>
          </cell>
          <cell r="B678" t="str">
            <v>30-2500</v>
          </cell>
          <cell r="C678" t="str">
            <v>FM-O&amp;M</v>
          </cell>
          <cell r="D678" t="str">
            <v>3505</v>
          </cell>
          <cell r="E678" t="str">
            <v>902200</v>
          </cell>
          <cell r="F678" t="str">
            <v>E170774</v>
          </cell>
          <cell r="G678" t="str">
            <v>1222</v>
          </cell>
          <cell r="H678">
            <v>1950</v>
          </cell>
          <cell r="I678">
            <v>0.27</v>
          </cell>
          <cell r="J678">
            <v>1620</v>
          </cell>
          <cell r="K678">
            <v>0</v>
          </cell>
          <cell r="L678">
            <v>0</v>
          </cell>
          <cell r="M678">
            <v>0</v>
          </cell>
          <cell r="N678">
            <v>456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25</v>
          </cell>
          <cell r="T678">
            <v>1846.63</v>
          </cell>
          <cell r="U678">
            <v>12</v>
          </cell>
        </row>
        <row r="679">
          <cell r="A679" t="str">
            <v>DBCS</v>
          </cell>
          <cell r="B679" t="str">
            <v>30-2500</v>
          </cell>
          <cell r="C679" t="str">
            <v>FM-O&amp;M</v>
          </cell>
          <cell r="D679" t="str">
            <v>3505</v>
          </cell>
          <cell r="E679" t="str">
            <v>902200</v>
          </cell>
          <cell r="F679" t="str">
            <v>E187740</v>
          </cell>
          <cell r="G679" t="str">
            <v>1222</v>
          </cell>
          <cell r="H679">
            <v>2000</v>
          </cell>
          <cell r="I679">
            <v>0.27</v>
          </cell>
          <cell r="J679">
            <v>1620</v>
          </cell>
          <cell r="K679">
            <v>0</v>
          </cell>
          <cell r="L679">
            <v>0</v>
          </cell>
          <cell r="M679">
            <v>0</v>
          </cell>
          <cell r="N679">
            <v>456</v>
          </cell>
          <cell r="O679">
            <v>145</v>
          </cell>
          <cell r="P679">
            <v>1740</v>
          </cell>
          <cell r="Q679">
            <v>0</v>
          </cell>
          <cell r="R679">
            <v>0</v>
          </cell>
          <cell r="S679">
            <v>0</v>
          </cell>
          <cell r="T679">
            <v>3516</v>
          </cell>
          <cell r="U679">
            <v>12</v>
          </cell>
        </row>
        <row r="680">
          <cell r="A680" t="str">
            <v>DBCS</v>
          </cell>
          <cell r="B680" t="str">
            <v>30-2500</v>
          </cell>
          <cell r="C680" t="str">
            <v>FM-O&amp;M</v>
          </cell>
          <cell r="D680" t="str">
            <v>3505</v>
          </cell>
          <cell r="E680" t="str">
            <v>902200</v>
          </cell>
          <cell r="F680" t="str">
            <v>E170778</v>
          </cell>
          <cell r="G680" t="str">
            <v>1222</v>
          </cell>
          <cell r="H680">
            <v>2253</v>
          </cell>
          <cell r="I680">
            <v>0.27</v>
          </cell>
          <cell r="J680">
            <v>1620</v>
          </cell>
          <cell r="K680">
            <v>0</v>
          </cell>
          <cell r="L680">
            <v>0</v>
          </cell>
          <cell r="M680">
            <v>0</v>
          </cell>
          <cell r="N680">
            <v>456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1776</v>
          </cell>
          <cell r="U680">
            <v>12</v>
          </cell>
        </row>
        <row r="681">
          <cell r="A681" t="str">
            <v>DBCS</v>
          </cell>
          <cell r="B681" t="str">
            <v>30-2500</v>
          </cell>
          <cell r="C681" t="str">
            <v>FM-O&amp;M</v>
          </cell>
          <cell r="D681" t="str">
            <v>3505</v>
          </cell>
          <cell r="E681" t="str">
            <v>902200</v>
          </cell>
          <cell r="F681" t="str">
            <v>E170776</v>
          </cell>
          <cell r="G681" t="str">
            <v>1222</v>
          </cell>
          <cell r="H681">
            <v>2460</v>
          </cell>
          <cell r="I681">
            <v>0.27</v>
          </cell>
          <cell r="J681">
            <v>1620</v>
          </cell>
          <cell r="K681">
            <v>0</v>
          </cell>
          <cell r="L681">
            <v>0</v>
          </cell>
          <cell r="M681">
            <v>0</v>
          </cell>
          <cell r="N681">
            <v>456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1888.59</v>
          </cell>
          <cell r="U681">
            <v>12</v>
          </cell>
        </row>
        <row r="682">
          <cell r="A682" t="str">
            <v>DBCS</v>
          </cell>
          <cell r="B682" t="str">
            <v>30-2500</v>
          </cell>
          <cell r="C682" t="str">
            <v>FM-O&amp;M</v>
          </cell>
          <cell r="D682" t="str">
            <v>3505</v>
          </cell>
          <cell r="E682" t="str">
            <v>902200</v>
          </cell>
          <cell r="F682" t="str">
            <v>E211387</v>
          </cell>
          <cell r="G682" t="str">
            <v>1226</v>
          </cell>
          <cell r="H682">
            <v>2817</v>
          </cell>
          <cell r="I682">
            <v>0.27</v>
          </cell>
          <cell r="J682">
            <v>1620</v>
          </cell>
          <cell r="K682">
            <v>0</v>
          </cell>
          <cell r="L682">
            <v>0</v>
          </cell>
          <cell r="M682">
            <v>0</v>
          </cell>
          <cell r="N682">
            <v>456</v>
          </cell>
          <cell r="O682">
            <v>133</v>
          </cell>
          <cell r="P682">
            <v>1596</v>
          </cell>
          <cell r="Q682">
            <v>0</v>
          </cell>
          <cell r="R682">
            <v>0</v>
          </cell>
          <cell r="S682">
            <v>0</v>
          </cell>
          <cell r="T682">
            <v>3691.95</v>
          </cell>
          <cell r="U682">
            <v>12</v>
          </cell>
        </row>
        <row r="683">
          <cell r="A683" t="str">
            <v>DBCS</v>
          </cell>
          <cell r="B683" t="str">
            <v>30-2500</v>
          </cell>
          <cell r="C683" t="str">
            <v>FM-O&amp;M</v>
          </cell>
          <cell r="D683" t="str">
            <v>3505</v>
          </cell>
          <cell r="E683" t="str">
            <v>902200</v>
          </cell>
          <cell r="F683" t="str">
            <v>E196351</v>
          </cell>
          <cell r="G683" t="str">
            <v>1226</v>
          </cell>
          <cell r="H683">
            <v>3169</v>
          </cell>
          <cell r="I683">
            <v>0.27</v>
          </cell>
          <cell r="J683">
            <v>1620</v>
          </cell>
          <cell r="K683">
            <v>0</v>
          </cell>
          <cell r="L683">
            <v>0</v>
          </cell>
          <cell r="M683">
            <v>0</v>
          </cell>
          <cell r="N683">
            <v>456</v>
          </cell>
          <cell r="O683">
            <v>133</v>
          </cell>
          <cell r="P683">
            <v>1596</v>
          </cell>
          <cell r="Q683">
            <v>0</v>
          </cell>
          <cell r="R683">
            <v>0</v>
          </cell>
          <cell r="S683">
            <v>0</v>
          </cell>
          <cell r="T683">
            <v>3678.18</v>
          </cell>
          <cell r="U683">
            <v>12</v>
          </cell>
        </row>
        <row r="684">
          <cell r="A684" t="str">
            <v>DBCS</v>
          </cell>
          <cell r="B684" t="str">
            <v>30-2500</v>
          </cell>
          <cell r="C684" t="str">
            <v>FM-O&amp;M</v>
          </cell>
          <cell r="D684" t="str">
            <v>3505</v>
          </cell>
          <cell r="E684" t="str">
            <v>902200</v>
          </cell>
          <cell r="F684" t="str">
            <v>E177069</v>
          </cell>
          <cell r="G684" t="str">
            <v>1202</v>
          </cell>
          <cell r="H684">
            <v>2362</v>
          </cell>
          <cell r="I684">
            <v>0.21</v>
          </cell>
          <cell r="J684">
            <v>1260</v>
          </cell>
          <cell r="K684">
            <v>0</v>
          </cell>
          <cell r="L684">
            <v>0</v>
          </cell>
          <cell r="M684">
            <v>0</v>
          </cell>
          <cell r="N684">
            <v>456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1926.39</v>
          </cell>
          <cell r="U684">
            <v>12</v>
          </cell>
        </row>
        <row r="685">
          <cell r="A685" t="str">
            <v>DBCS</v>
          </cell>
          <cell r="B685" t="str">
            <v>30-2500</v>
          </cell>
          <cell r="C685" t="str">
            <v>FM-O&amp;M</v>
          </cell>
          <cell r="D685" t="str">
            <v>3505</v>
          </cell>
          <cell r="E685" t="str">
            <v>902200</v>
          </cell>
          <cell r="F685" t="str">
            <v>E211384</v>
          </cell>
          <cell r="G685" t="str">
            <v>1226</v>
          </cell>
          <cell r="H685">
            <v>4334</v>
          </cell>
          <cell r="I685">
            <v>0.27</v>
          </cell>
          <cell r="J685">
            <v>1620</v>
          </cell>
          <cell r="K685">
            <v>0</v>
          </cell>
          <cell r="L685">
            <v>0</v>
          </cell>
          <cell r="M685">
            <v>0</v>
          </cell>
          <cell r="N685">
            <v>456</v>
          </cell>
          <cell r="O685">
            <v>133</v>
          </cell>
          <cell r="P685">
            <v>1596</v>
          </cell>
          <cell r="Q685">
            <v>0</v>
          </cell>
          <cell r="R685">
            <v>0</v>
          </cell>
          <cell r="S685">
            <v>0</v>
          </cell>
          <cell r="T685">
            <v>3916.86</v>
          </cell>
          <cell r="U685">
            <v>12</v>
          </cell>
        </row>
        <row r="686">
          <cell r="A686" t="str">
            <v>DBCS</v>
          </cell>
          <cell r="B686" t="str">
            <v>30-2500</v>
          </cell>
          <cell r="C686" t="str">
            <v>FM-O&amp;M</v>
          </cell>
          <cell r="D686" t="str">
            <v>3505</v>
          </cell>
          <cell r="E686" t="str">
            <v>902200</v>
          </cell>
          <cell r="F686" t="str">
            <v>E180015</v>
          </cell>
          <cell r="G686" t="str">
            <v>1020</v>
          </cell>
          <cell r="H686">
            <v>2725</v>
          </cell>
          <cell r="I686">
            <v>0.13</v>
          </cell>
          <cell r="J686">
            <v>780</v>
          </cell>
          <cell r="K686">
            <v>0</v>
          </cell>
          <cell r="L686">
            <v>0</v>
          </cell>
          <cell r="M686">
            <v>0</v>
          </cell>
          <cell r="N686">
            <v>456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1077.95</v>
          </cell>
          <cell r="U686">
            <v>12</v>
          </cell>
        </row>
        <row r="687">
          <cell r="A687" t="str">
            <v>DBCS</v>
          </cell>
          <cell r="B687" t="str">
            <v>30-2500</v>
          </cell>
          <cell r="C687" t="str">
            <v>FM-O&amp;M</v>
          </cell>
          <cell r="D687" t="str">
            <v>3505</v>
          </cell>
          <cell r="E687" t="str">
            <v>902200</v>
          </cell>
          <cell r="F687" t="str">
            <v>E187728</v>
          </cell>
          <cell r="G687" t="str">
            <v>1222</v>
          </cell>
          <cell r="H687">
            <v>4438</v>
          </cell>
          <cell r="I687">
            <v>0.27</v>
          </cell>
          <cell r="J687">
            <v>1620</v>
          </cell>
          <cell r="K687">
            <v>0</v>
          </cell>
          <cell r="L687">
            <v>0</v>
          </cell>
          <cell r="M687">
            <v>0</v>
          </cell>
          <cell r="N687">
            <v>456</v>
          </cell>
          <cell r="O687">
            <v>145</v>
          </cell>
          <cell r="P687">
            <v>1740</v>
          </cell>
          <cell r="Q687">
            <v>0</v>
          </cell>
          <cell r="R687">
            <v>0</v>
          </cell>
          <cell r="S687">
            <v>0</v>
          </cell>
          <cell r="T687">
            <v>3807.06</v>
          </cell>
          <cell r="U687">
            <v>12</v>
          </cell>
        </row>
        <row r="688">
          <cell r="A688" t="str">
            <v>DBCS</v>
          </cell>
          <cell r="B688" t="str">
            <v>30-2500</v>
          </cell>
          <cell r="C688" t="str">
            <v>FM-O&amp;M</v>
          </cell>
          <cell r="D688" t="str">
            <v>3505</v>
          </cell>
          <cell r="E688" t="str">
            <v>902200</v>
          </cell>
          <cell r="F688" t="str">
            <v>E217476</v>
          </cell>
          <cell r="G688" t="str">
            <v>1226</v>
          </cell>
          <cell r="H688">
            <v>4492</v>
          </cell>
          <cell r="I688">
            <v>0.27</v>
          </cell>
          <cell r="J688">
            <v>1620</v>
          </cell>
          <cell r="K688">
            <v>0</v>
          </cell>
          <cell r="L688">
            <v>0</v>
          </cell>
          <cell r="M688">
            <v>0</v>
          </cell>
          <cell r="N688">
            <v>456</v>
          </cell>
          <cell r="O688">
            <v>133</v>
          </cell>
          <cell r="P688">
            <v>1596</v>
          </cell>
          <cell r="Q688">
            <v>0</v>
          </cell>
          <cell r="R688">
            <v>0</v>
          </cell>
          <cell r="S688">
            <v>0</v>
          </cell>
          <cell r="T688">
            <v>3808.59</v>
          </cell>
          <cell r="U688">
            <v>12</v>
          </cell>
        </row>
        <row r="689">
          <cell r="A689" t="str">
            <v>DBCS</v>
          </cell>
          <cell r="B689" t="str">
            <v>30-2500</v>
          </cell>
          <cell r="C689" t="str">
            <v>FM-O&amp;M</v>
          </cell>
          <cell r="D689" t="str">
            <v>3505</v>
          </cell>
          <cell r="E689" t="str">
            <v>902200</v>
          </cell>
          <cell r="F689" t="str">
            <v>E181861</v>
          </cell>
          <cell r="G689" t="str">
            <v>1020</v>
          </cell>
          <cell r="H689">
            <v>3338</v>
          </cell>
          <cell r="I689">
            <v>0.13</v>
          </cell>
          <cell r="J689">
            <v>780</v>
          </cell>
          <cell r="K689">
            <v>0</v>
          </cell>
          <cell r="L689">
            <v>0</v>
          </cell>
          <cell r="M689">
            <v>0</v>
          </cell>
          <cell r="N689">
            <v>456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1077.3</v>
          </cell>
          <cell r="U689">
            <v>12</v>
          </cell>
        </row>
        <row r="690">
          <cell r="A690" t="str">
            <v>DBCS</v>
          </cell>
          <cell r="B690" t="str">
            <v>30-2500</v>
          </cell>
          <cell r="C690" t="str">
            <v>FM-O&amp;M</v>
          </cell>
          <cell r="D690" t="str">
            <v>3505</v>
          </cell>
          <cell r="E690" t="str">
            <v>902200</v>
          </cell>
          <cell r="F690" t="str">
            <v>E208691</v>
          </cell>
          <cell r="G690" t="str">
            <v>1202</v>
          </cell>
          <cell r="H690">
            <v>4619</v>
          </cell>
          <cell r="I690">
            <v>0.21</v>
          </cell>
          <cell r="J690">
            <v>1260</v>
          </cell>
          <cell r="K690">
            <v>0</v>
          </cell>
          <cell r="L690">
            <v>0</v>
          </cell>
          <cell r="M690">
            <v>0</v>
          </cell>
          <cell r="N690">
            <v>456</v>
          </cell>
          <cell r="O690">
            <v>140</v>
          </cell>
          <cell r="P690">
            <v>1680</v>
          </cell>
          <cell r="Q690">
            <v>0</v>
          </cell>
          <cell r="R690">
            <v>0</v>
          </cell>
          <cell r="S690">
            <v>0</v>
          </cell>
          <cell r="T690">
            <v>3511.61</v>
          </cell>
          <cell r="U690">
            <v>12</v>
          </cell>
        </row>
        <row r="691">
          <cell r="A691" t="str">
            <v>DBCS</v>
          </cell>
          <cell r="B691" t="str">
            <v>30-2500</v>
          </cell>
          <cell r="C691" t="str">
            <v>FM-O&amp;M</v>
          </cell>
          <cell r="D691" t="str">
            <v>3505</v>
          </cell>
          <cell r="E691" t="str">
            <v>902200</v>
          </cell>
          <cell r="F691" t="str">
            <v>E206794</v>
          </cell>
          <cell r="G691" t="str">
            <v>1020</v>
          </cell>
          <cell r="H691">
            <v>3900</v>
          </cell>
          <cell r="I691">
            <v>0.13</v>
          </cell>
          <cell r="J691">
            <v>780</v>
          </cell>
          <cell r="K691">
            <v>0</v>
          </cell>
          <cell r="L691">
            <v>0</v>
          </cell>
          <cell r="M691">
            <v>0</v>
          </cell>
          <cell r="N691">
            <v>456</v>
          </cell>
          <cell r="O691">
            <v>111</v>
          </cell>
          <cell r="P691">
            <v>1332</v>
          </cell>
          <cell r="Q691">
            <v>0</v>
          </cell>
          <cell r="R691">
            <v>0</v>
          </cell>
          <cell r="S691">
            <v>0</v>
          </cell>
          <cell r="T691">
            <v>2493.75</v>
          </cell>
          <cell r="U691">
            <v>12</v>
          </cell>
        </row>
        <row r="692">
          <cell r="A692" t="str">
            <v>DBCS</v>
          </cell>
          <cell r="B692" t="str">
            <v>30-2500</v>
          </cell>
          <cell r="C692" t="str">
            <v>FM-O&amp;M</v>
          </cell>
          <cell r="D692" t="str">
            <v>3505</v>
          </cell>
          <cell r="E692" t="str">
            <v>902200</v>
          </cell>
          <cell r="F692" t="str">
            <v>E198936</v>
          </cell>
          <cell r="G692" t="str">
            <v>1020</v>
          </cell>
          <cell r="H692">
            <v>4045</v>
          </cell>
          <cell r="I692">
            <v>0.13</v>
          </cell>
          <cell r="J692">
            <v>780</v>
          </cell>
          <cell r="K692">
            <v>0</v>
          </cell>
          <cell r="L692">
            <v>0</v>
          </cell>
          <cell r="M692">
            <v>0</v>
          </cell>
          <cell r="N692">
            <v>456</v>
          </cell>
          <cell r="O692">
            <v>111</v>
          </cell>
          <cell r="P692">
            <v>1332</v>
          </cell>
          <cell r="Q692">
            <v>0</v>
          </cell>
          <cell r="R692">
            <v>0</v>
          </cell>
          <cell r="S692">
            <v>0</v>
          </cell>
          <cell r="T692">
            <v>2488.42</v>
          </cell>
          <cell r="U692">
            <v>12</v>
          </cell>
        </row>
        <row r="693">
          <cell r="A693" t="str">
            <v>DBCS</v>
          </cell>
          <cell r="B693" t="str">
            <v>30-2500</v>
          </cell>
          <cell r="C693" t="str">
            <v>FM-O&amp;M</v>
          </cell>
          <cell r="D693" t="str">
            <v>3505</v>
          </cell>
          <cell r="E693" t="str">
            <v>902200</v>
          </cell>
          <cell r="F693" t="str">
            <v>E196384</v>
          </cell>
          <cell r="G693" t="str">
            <v>1226</v>
          </cell>
          <cell r="H693">
            <v>5148</v>
          </cell>
          <cell r="I693">
            <v>0.27</v>
          </cell>
          <cell r="J693">
            <v>1620</v>
          </cell>
          <cell r="K693">
            <v>0</v>
          </cell>
          <cell r="L693">
            <v>0</v>
          </cell>
          <cell r="M693">
            <v>0</v>
          </cell>
          <cell r="N693">
            <v>456</v>
          </cell>
          <cell r="O693">
            <v>133</v>
          </cell>
          <cell r="P693">
            <v>1596</v>
          </cell>
          <cell r="Q693">
            <v>0</v>
          </cell>
          <cell r="R693">
            <v>0</v>
          </cell>
          <cell r="S693">
            <v>0</v>
          </cell>
          <cell r="T693">
            <v>3913.89</v>
          </cell>
          <cell r="U693">
            <v>12</v>
          </cell>
        </row>
        <row r="694">
          <cell r="A694" t="str">
            <v>DBCS</v>
          </cell>
          <cell r="B694" t="str">
            <v>30-2500</v>
          </cell>
          <cell r="C694" t="str">
            <v>FM-O&amp;M</v>
          </cell>
          <cell r="D694" t="str">
            <v>3505</v>
          </cell>
          <cell r="E694" t="str">
            <v>902200</v>
          </cell>
          <cell r="F694" t="str">
            <v>E196371</v>
          </cell>
          <cell r="G694" t="str">
            <v>1226</v>
          </cell>
          <cell r="H694">
            <v>5175</v>
          </cell>
          <cell r="I694">
            <v>0.27</v>
          </cell>
          <cell r="J694">
            <v>1620</v>
          </cell>
          <cell r="K694">
            <v>0</v>
          </cell>
          <cell r="L694">
            <v>0</v>
          </cell>
          <cell r="M694">
            <v>0</v>
          </cell>
          <cell r="N694">
            <v>456</v>
          </cell>
          <cell r="O694">
            <v>133</v>
          </cell>
          <cell r="P694">
            <v>1596</v>
          </cell>
          <cell r="Q694">
            <v>0</v>
          </cell>
          <cell r="R694">
            <v>0</v>
          </cell>
          <cell r="S694">
            <v>0</v>
          </cell>
          <cell r="T694">
            <v>4088.04</v>
          </cell>
          <cell r="U694">
            <v>12</v>
          </cell>
        </row>
        <row r="695">
          <cell r="A695" t="str">
            <v>DBCS</v>
          </cell>
          <cell r="B695" t="str">
            <v>30-2500</v>
          </cell>
          <cell r="C695" t="str">
            <v>FM-O&amp;M</v>
          </cell>
          <cell r="D695" t="str">
            <v>3505</v>
          </cell>
          <cell r="E695" t="str">
            <v>902200</v>
          </cell>
          <cell r="F695" t="str">
            <v>E209656</v>
          </cell>
          <cell r="G695" t="str">
            <v>1226</v>
          </cell>
          <cell r="H695">
            <v>5189</v>
          </cell>
          <cell r="I695">
            <v>0.27</v>
          </cell>
          <cell r="J695">
            <v>1620</v>
          </cell>
          <cell r="K695">
            <v>0</v>
          </cell>
          <cell r="L695">
            <v>0</v>
          </cell>
          <cell r="M695">
            <v>0</v>
          </cell>
          <cell r="N695">
            <v>456</v>
          </cell>
          <cell r="O695">
            <v>133</v>
          </cell>
          <cell r="P695">
            <v>1596</v>
          </cell>
          <cell r="Q695">
            <v>1730.73</v>
          </cell>
          <cell r="R695">
            <v>0</v>
          </cell>
          <cell r="S695">
            <v>0</v>
          </cell>
          <cell r="T695">
            <v>5719.68</v>
          </cell>
          <cell r="U695">
            <v>12</v>
          </cell>
        </row>
        <row r="696">
          <cell r="A696" t="str">
            <v>DBCS</v>
          </cell>
          <cell r="B696" t="str">
            <v>30-2500</v>
          </cell>
          <cell r="C696" t="str">
            <v>FM-O&amp;M</v>
          </cell>
          <cell r="D696" t="str">
            <v>3505</v>
          </cell>
          <cell r="E696" t="str">
            <v>902200</v>
          </cell>
          <cell r="F696" t="str">
            <v>E201036</v>
          </cell>
          <cell r="G696" t="str">
            <v>1226</v>
          </cell>
          <cell r="H696">
            <v>5302</v>
          </cell>
          <cell r="I696">
            <v>0.27</v>
          </cell>
          <cell r="J696">
            <v>1620</v>
          </cell>
          <cell r="K696">
            <v>0</v>
          </cell>
          <cell r="L696">
            <v>0</v>
          </cell>
          <cell r="M696">
            <v>0</v>
          </cell>
          <cell r="N696">
            <v>456</v>
          </cell>
          <cell r="O696">
            <v>133</v>
          </cell>
          <cell r="P696">
            <v>1596</v>
          </cell>
          <cell r="Q696">
            <v>0</v>
          </cell>
          <cell r="R696">
            <v>0</v>
          </cell>
          <cell r="S696">
            <v>0</v>
          </cell>
          <cell r="T696">
            <v>4110.18</v>
          </cell>
          <cell r="U696">
            <v>12</v>
          </cell>
        </row>
        <row r="697">
          <cell r="A697" t="str">
            <v>DBCS</v>
          </cell>
          <cell r="B697" t="str">
            <v>30-2500</v>
          </cell>
          <cell r="C697" t="str">
            <v>FM-O&amp;M</v>
          </cell>
          <cell r="D697" t="str">
            <v>3505</v>
          </cell>
          <cell r="E697" t="str">
            <v>902200</v>
          </cell>
          <cell r="F697" t="str">
            <v>E175599</v>
          </cell>
          <cell r="G697" t="str">
            <v>1222</v>
          </cell>
          <cell r="H697">
            <v>5458</v>
          </cell>
          <cell r="I697">
            <v>0.27</v>
          </cell>
          <cell r="J697">
            <v>1620</v>
          </cell>
          <cell r="K697">
            <v>0</v>
          </cell>
          <cell r="L697">
            <v>0</v>
          </cell>
          <cell r="M697">
            <v>0</v>
          </cell>
          <cell r="N697">
            <v>456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2242.02</v>
          </cell>
          <cell r="U697">
            <v>12</v>
          </cell>
        </row>
        <row r="698">
          <cell r="A698" t="str">
            <v>DBCS</v>
          </cell>
          <cell r="B698" t="str">
            <v>30-2500</v>
          </cell>
          <cell r="C698" t="str">
            <v>FM-O&amp;M</v>
          </cell>
          <cell r="D698" t="str">
            <v>3505</v>
          </cell>
          <cell r="E698" t="str">
            <v>902200</v>
          </cell>
          <cell r="F698" t="str">
            <v>E206795</v>
          </cell>
          <cell r="G698" t="str">
            <v>1020</v>
          </cell>
          <cell r="H698">
            <v>4898</v>
          </cell>
          <cell r="I698">
            <v>0.13</v>
          </cell>
          <cell r="J698">
            <v>780</v>
          </cell>
          <cell r="K698">
            <v>0</v>
          </cell>
          <cell r="L698">
            <v>0</v>
          </cell>
          <cell r="M698">
            <v>0</v>
          </cell>
          <cell r="N698">
            <v>456</v>
          </cell>
          <cell r="O698">
            <v>111</v>
          </cell>
          <cell r="P698">
            <v>1332</v>
          </cell>
          <cell r="Q698">
            <v>0</v>
          </cell>
          <cell r="R698">
            <v>0</v>
          </cell>
          <cell r="S698">
            <v>0</v>
          </cell>
          <cell r="T698">
            <v>2524.56</v>
          </cell>
          <cell r="U698">
            <v>12</v>
          </cell>
        </row>
        <row r="699">
          <cell r="A699" t="str">
            <v>DBCS</v>
          </cell>
          <cell r="B699" t="str">
            <v>30-2500</v>
          </cell>
          <cell r="C699" t="str">
            <v>FM-O&amp;M</v>
          </cell>
          <cell r="D699" t="str">
            <v>3505</v>
          </cell>
          <cell r="E699" t="str">
            <v>902200</v>
          </cell>
          <cell r="F699" t="str">
            <v>E206796</v>
          </cell>
          <cell r="G699" t="str">
            <v>1020</v>
          </cell>
          <cell r="H699">
            <v>5193</v>
          </cell>
          <cell r="I699">
            <v>0.13</v>
          </cell>
          <cell r="J699">
            <v>780</v>
          </cell>
          <cell r="K699">
            <v>0</v>
          </cell>
          <cell r="L699">
            <v>0</v>
          </cell>
          <cell r="M699">
            <v>0</v>
          </cell>
          <cell r="N699">
            <v>456</v>
          </cell>
          <cell r="O699">
            <v>111</v>
          </cell>
          <cell r="P699">
            <v>1332</v>
          </cell>
          <cell r="Q699">
            <v>0</v>
          </cell>
          <cell r="R699">
            <v>0</v>
          </cell>
          <cell r="S699">
            <v>0</v>
          </cell>
          <cell r="T699">
            <v>2549.65</v>
          </cell>
          <cell r="U699">
            <v>12</v>
          </cell>
        </row>
        <row r="700">
          <cell r="A700" t="str">
            <v>DBCS</v>
          </cell>
          <cell r="B700" t="str">
            <v>30-2500</v>
          </cell>
          <cell r="C700" t="str">
            <v>FM-O&amp;M</v>
          </cell>
          <cell r="D700" t="str">
            <v>3505</v>
          </cell>
          <cell r="E700" t="str">
            <v>902200</v>
          </cell>
          <cell r="F700" t="str">
            <v>E211383</v>
          </cell>
          <cell r="G700" t="str">
            <v>1226</v>
          </cell>
          <cell r="H700">
            <v>5871</v>
          </cell>
          <cell r="I700">
            <v>0.27</v>
          </cell>
          <cell r="J700">
            <v>1620</v>
          </cell>
          <cell r="K700">
            <v>0</v>
          </cell>
          <cell r="L700">
            <v>0</v>
          </cell>
          <cell r="M700">
            <v>0</v>
          </cell>
          <cell r="N700">
            <v>456</v>
          </cell>
          <cell r="O700">
            <v>133</v>
          </cell>
          <cell r="P700">
            <v>1596</v>
          </cell>
          <cell r="Q700">
            <v>0</v>
          </cell>
          <cell r="R700">
            <v>0</v>
          </cell>
          <cell r="S700">
            <v>0</v>
          </cell>
          <cell r="T700">
            <v>4094.25</v>
          </cell>
          <cell r="U700">
            <v>12</v>
          </cell>
        </row>
        <row r="701">
          <cell r="A701" t="str">
            <v>DBCS</v>
          </cell>
          <cell r="B701" t="str">
            <v>30-2500</v>
          </cell>
          <cell r="C701" t="str">
            <v>FM-O&amp;M</v>
          </cell>
          <cell r="D701" t="str">
            <v>3505</v>
          </cell>
          <cell r="E701" t="str">
            <v>902200</v>
          </cell>
          <cell r="F701" t="str">
            <v>E211386</v>
          </cell>
          <cell r="G701" t="str">
            <v>1226</v>
          </cell>
          <cell r="H701">
            <v>5906</v>
          </cell>
          <cell r="I701">
            <v>0.27</v>
          </cell>
          <cell r="J701">
            <v>1620</v>
          </cell>
          <cell r="K701">
            <v>0</v>
          </cell>
          <cell r="L701">
            <v>0</v>
          </cell>
          <cell r="M701">
            <v>0</v>
          </cell>
          <cell r="N701">
            <v>456</v>
          </cell>
          <cell r="O701">
            <v>133</v>
          </cell>
          <cell r="P701">
            <v>1596</v>
          </cell>
          <cell r="Q701">
            <v>0</v>
          </cell>
          <cell r="R701">
            <v>0</v>
          </cell>
          <cell r="S701">
            <v>0</v>
          </cell>
          <cell r="T701">
            <v>4222.2299999999996</v>
          </cell>
          <cell r="U701">
            <v>12</v>
          </cell>
        </row>
        <row r="702">
          <cell r="A702" t="str">
            <v>DBCS</v>
          </cell>
          <cell r="B702" t="str">
            <v>30-2500</v>
          </cell>
          <cell r="C702" t="str">
            <v>FM-O&amp;M</v>
          </cell>
          <cell r="D702" t="str">
            <v>3505</v>
          </cell>
          <cell r="E702" t="str">
            <v>902200</v>
          </cell>
          <cell r="F702" t="str">
            <v>E196352</v>
          </cell>
          <cell r="G702" t="str">
            <v>1226</v>
          </cell>
          <cell r="H702">
            <v>5970</v>
          </cell>
          <cell r="I702">
            <v>0.27</v>
          </cell>
          <cell r="J702">
            <v>1620</v>
          </cell>
          <cell r="K702">
            <v>0</v>
          </cell>
          <cell r="L702">
            <v>0</v>
          </cell>
          <cell r="M702">
            <v>0</v>
          </cell>
          <cell r="N702">
            <v>456</v>
          </cell>
          <cell r="O702">
            <v>133</v>
          </cell>
          <cell r="P702">
            <v>1596</v>
          </cell>
          <cell r="Q702">
            <v>0</v>
          </cell>
          <cell r="R702">
            <v>0</v>
          </cell>
          <cell r="S702">
            <v>0</v>
          </cell>
          <cell r="T702">
            <v>4177.1400000000003</v>
          </cell>
          <cell r="U702">
            <v>12</v>
          </cell>
        </row>
        <row r="703">
          <cell r="A703" t="str">
            <v>DBCS</v>
          </cell>
          <cell r="B703" t="str">
            <v>30-2500</v>
          </cell>
          <cell r="C703" t="str">
            <v>FM-O&amp;M</v>
          </cell>
          <cell r="D703" t="str">
            <v>3505</v>
          </cell>
          <cell r="E703" t="str">
            <v>902200</v>
          </cell>
          <cell r="F703" t="str">
            <v>E196354</v>
          </cell>
          <cell r="G703" t="str">
            <v>1226</v>
          </cell>
          <cell r="H703">
            <v>6127</v>
          </cell>
          <cell r="I703">
            <v>0.27</v>
          </cell>
          <cell r="J703">
            <v>1620</v>
          </cell>
          <cell r="K703">
            <v>34.290000000000191</v>
          </cell>
          <cell r="L703">
            <v>0</v>
          </cell>
          <cell r="M703">
            <v>0</v>
          </cell>
          <cell r="N703">
            <v>456</v>
          </cell>
          <cell r="O703">
            <v>133</v>
          </cell>
          <cell r="P703">
            <v>1596</v>
          </cell>
          <cell r="Q703">
            <v>0</v>
          </cell>
          <cell r="R703">
            <v>0</v>
          </cell>
          <cell r="S703">
            <v>0</v>
          </cell>
          <cell r="T703">
            <v>4355.34</v>
          </cell>
          <cell r="U703">
            <v>12</v>
          </cell>
        </row>
        <row r="704">
          <cell r="A704" t="str">
            <v>DBCS</v>
          </cell>
          <cell r="B704" t="str">
            <v>30-2500</v>
          </cell>
          <cell r="C704" t="str">
            <v>FM-O&amp;M</v>
          </cell>
          <cell r="D704" t="str">
            <v>3505</v>
          </cell>
          <cell r="E704" t="str">
            <v>902200</v>
          </cell>
          <cell r="F704" t="str">
            <v>E180012</v>
          </cell>
          <cell r="G704" t="str">
            <v>1222</v>
          </cell>
          <cell r="H704">
            <v>6132</v>
          </cell>
          <cell r="I704">
            <v>0.27</v>
          </cell>
          <cell r="J704">
            <v>1620</v>
          </cell>
          <cell r="K704">
            <v>35.6400000000001</v>
          </cell>
          <cell r="L704">
            <v>0</v>
          </cell>
          <cell r="M704">
            <v>0</v>
          </cell>
          <cell r="N704">
            <v>456</v>
          </cell>
          <cell r="O704">
            <v>0</v>
          </cell>
          <cell r="P704">
            <v>0</v>
          </cell>
          <cell r="Q704">
            <v>0</v>
          </cell>
          <cell r="R704">
            <v>424</v>
          </cell>
          <cell r="S704">
            <v>0</v>
          </cell>
          <cell r="T704">
            <v>2808.58</v>
          </cell>
          <cell r="U704">
            <v>12</v>
          </cell>
        </row>
        <row r="705">
          <cell r="A705" t="str">
            <v>DBCS</v>
          </cell>
          <cell r="B705" t="str">
            <v>30-2500</v>
          </cell>
          <cell r="C705" t="str">
            <v>FM-O&amp;M</v>
          </cell>
          <cell r="D705" t="str">
            <v>3505</v>
          </cell>
          <cell r="E705" t="str">
            <v>902200</v>
          </cell>
          <cell r="F705" t="str">
            <v>E183336</v>
          </cell>
          <cell r="G705" t="str">
            <v>1222</v>
          </cell>
          <cell r="H705">
            <v>6142</v>
          </cell>
          <cell r="I705">
            <v>0.27</v>
          </cell>
          <cell r="J705">
            <v>1620</v>
          </cell>
          <cell r="K705">
            <v>38.340000000000146</v>
          </cell>
          <cell r="L705">
            <v>0</v>
          </cell>
          <cell r="M705">
            <v>0</v>
          </cell>
          <cell r="N705">
            <v>456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3705.25</v>
          </cell>
          <cell r="U705">
            <v>12</v>
          </cell>
        </row>
        <row r="706">
          <cell r="A706" t="str">
            <v>DBCS</v>
          </cell>
          <cell r="B706" t="str">
            <v>30-2500</v>
          </cell>
          <cell r="C706" t="str">
            <v>FM-O&amp;M</v>
          </cell>
          <cell r="D706" t="str">
            <v>3505</v>
          </cell>
          <cell r="E706" t="str">
            <v>902200</v>
          </cell>
          <cell r="F706" t="str">
            <v>E187739</v>
          </cell>
          <cell r="G706" t="str">
            <v>1222</v>
          </cell>
          <cell r="H706">
            <v>6233</v>
          </cell>
          <cell r="I706">
            <v>0.27</v>
          </cell>
          <cell r="J706">
            <v>1620</v>
          </cell>
          <cell r="K706">
            <v>62.910000000000082</v>
          </cell>
          <cell r="L706">
            <v>0</v>
          </cell>
          <cell r="M706">
            <v>0</v>
          </cell>
          <cell r="N706">
            <v>456</v>
          </cell>
          <cell r="O706">
            <v>145</v>
          </cell>
          <cell r="P706">
            <v>1740</v>
          </cell>
          <cell r="Q706">
            <v>0</v>
          </cell>
          <cell r="R706">
            <v>0</v>
          </cell>
          <cell r="S706">
            <v>0</v>
          </cell>
          <cell r="T706">
            <v>3953.94</v>
          </cell>
          <cell r="U706">
            <v>12</v>
          </cell>
        </row>
        <row r="707">
          <cell r="A707" t="str">
            <v>DBCS</v>
          </cell>
          <cell r="B707" t="str">
            <v>30-2500</v>
          </cell>
          <cell r="C707" t="str">
            <v>FM-O&amp;M</v>
          </cell>
          <cell r="D707" t="str">
            <v>3505</v>
          </cell>
          <cell r="E707" t="str">
            <v>902200</v>
          </cell>
          <cell r="F707" t="str">
            <v>E211385</v>
          </cell>
          <cell r="G707" t="str">
            <v>1226</v>
          </cell>
          <cell r="H707">
            <v>6703</v>
          </cell>
          <cell r="I707">
            <v>0.27</v>
          </cell>
          <cell r="J707">
            <v>1620</v>
          </cell>
          <cell r="K707">
            <v>189.81000000000017</v>
          </cell>
          <cell r="L707">
            <v>0</v>
          </cell>
          <cell r="M707">
            <v>0</v>
          </cell>
          <cell r="N707">
            <v>456</v>
          </cell>
          <cell r="O707">
            <v>133</v>
          </cell>
          <cell r="P707">
            <v>1596</v>
          </cell>
          <cell r="Q707">
            <v>0</v>
          </cell>
          <cell r="R707">
            <v>0</v>
          </cell>
          <cell r="S707">
            <v>0</v>
          </cell>
          <cell r="T707">
            <v>4488.72</v>
          </cell>
          <cell r="U707">
            <v>12</v>
          </cell>
        </row>
        <row r="708">
          <cell r="A708" t="str">
            <v>DBCS</v>
          </cell>
          <cell r="B708" t="str">
            <v>30-2500</v>
          </cell>
          <cell r="C708" t="str">
            <v>FM-O&amp;M</v>
          </cell>
          <cell r="D708" t="str">
            <v>3505</v>
          </cell>
          <cell r="E708" t="str">
            <v>902200</v>
          </cell>
          <cell r="F708" t="str">
            <v>E201038</v>
          </cell>
          <cell r="G708" t="str">
            <v>1226</v>
          </cell>
          <cell r="H708">
            <v>6890</v>
          </cell>
          <cell r="I708">
            <v>0.27</v>
          </cell>
          <cell r="J708">
            <v>1620</v>
          </cell>
          <cell r="K708">
            <v>240.30000000000018</v>
          </cell>
          <cell r="L708">
            <v>0</v>
          </cell>
          <cell r="M708">
            <v>0</v>
          </cell>
          <cell r="N708">
            <v>456</v>
          </cell>
          <cell r="O708">
            <v>133</v>
          </cell>
          <cell r="P708">
            <v>1596</v>
          </cell>
          <cell r="Q708">
            <v>0</v>
          </cell>
          <cell r="R708">
            <v>0</v>
          </cell>
          <cell r="S708">
            <v>0</v>
          </cell>
          <cell r="T708">
            <v>4261.92</v>
          </cell>
          <cell r="U708">
            <v>12</v>
          </cell>
        </row>
        <row r="709">
          <cell r="A709" t="str">
            <v>DBCS</v>
          </cell>
          <cell r="B709" t="str">
            <v>30-2500</v>
          </cell>
          <cell r="C709" t="str">
            <v>FM-O&amp;M</v>
          </cell>
          <cell r="D709" t="str">
            <v>3505</v>
          </cell>
          <cell r="E709" t="str">
            <v>902200</v>
          </cell>
          <cell r="F709" t="str">
            <v>E204953</v>
          </cell>
          <cell r="G709" t="str">
            <v>1226</v>
          </cell>
          <cell r="H709">
            <v>7042</v>
          </cell>
          <cell r="I709">
            <v>0.27</v>
          </cell>
          <cell r="J709">
            <v>1620</v>
          </cell>
          <cell r="K709">
            <v>281.34000000000015</v>
          </cell>
          <cell r="L709">
            <v>0</v>
          </cell>
          <cell r="M709">
            <v>0</v>
          </cell>
          <cell r="N709">
            <v>456</v>
          </cell>
          <cell r="O709">
            <v>133</v>
          </cell>
          <cell r="P709">
            <v>1596</v>
          </cell>
          <cell r="Q709">
            <v>0</v>
          </cell>
          <cell r="R709">
            <v>0</v>
          </cell>
          <cell r="S709">
            <v>0</v>
          </cell>
          <cell r="T709">
            <v>4193.34</v>
          </cell>
          <cell r="U709">
            <v>12</v>
          </cell>
        </row>
        <row r="710">
          <cell r="A710" t="str">
            <v>DBCS</v>
          </cell>
          <cell r="B710" t="str">
            <v>30-2500</v>
          </cell>
          <cell r="C710" t="str">
            <v>FM-O&amp;M</v>
          </cell>
          <cell r="D710" t="str">
            <v>3505</v>
          </cell>
          <cell r="E710" t="str">
            <v>902200</v>
          </cell>
          <cell r="F710" t="str">
            <v>E177055</v>
          </cell>
          <cell r="G710" t="str">
            <v>1222</v>
          </cell>
          <cell r="H710">
            <v>7276</v>
          </cell>
          <cell r="I710">
            <v>0.27</v>
          </cell>
          <cell r="J710">
            <v>1620</v>
          </cell>
          <cell r="K710">
            <v>344.52000000000021</v>
          </cell>
          <cell r="L710">
            <v>0</v>
          </cell>
          <cell r="M710">
            <v>0</v>
          </cell>
          <cell r="N710">
            <v>456</v>
          </cell>
          <cell r="O710">
            <v>0</v>
          </cell>
          <cell r="P710">
            <v>0</v>
          </cell>
          <cell r="Q710">
            <v>104.55</v>
          </cell>
          <cell r="R710">
            <v>0</v>
          </cell>
          <cell r="S710">
            <v>0</v>
          </cell>
          <cell r="T710">
            <v>2700.81</v>
          </cell>
          <cell r="U710">
            <v>12</v>
          </cell>
        </row>
        <row r="711">
          <cell r="A711" t="str">
            <v>DBCS</v>
          </cell>
          <cell r="B711" t="str">
            <v>30-2500</v>
          </cell>
          <cell r="C711" t="str">
            <v>FM-O&amp;M</v>
          </cell>
          <cell r="D711" t="str">
            <v>3505</v>
          </cell>
          <cell r="E711" t="str">
            <v>902200</v>
          </cell>
          <cell r="F711" t="str">
            <v>E200995</v>
          </cell>
          <cell r="G711" t="str">
            <v>1226</v>
          </cell>
          <cell r="H711">
            <v>7545</v>
          </cell>
          <cell r="I711">
            <v>0.27</v>
          </cell>
          <cell r="J711">
            <v>1620</v>
          </cell>
          <cell r="K711">
            <v>417.15000000000009</v>
          </cell>
          <cell r="L711">
            <v>0</v>
          </cell>
          <cell r="M711">
            <v>0</v>
          </cell>
          <cell r="N711">
            <v>456</v>
          </cell>
          <cell r="O711">
            <v>133</v>
          </cell>
          <cell r="P711">
            <v>1596</v>
          </cell>
          <cell r="Q711">
            <v>0</v>
          </cell>
          <cell r="R711">
            <v>0</v>
          </cell>
          <cell r="S711">
            <v>0</v>
          </cell>
          <cell r="T711">
            <v>4658.28</v>
          </cell>
          <cell r="U711">
            <v>12</v>
          </cell>
        </row>
        <row r="712">
          <cell r="A712" t="str">
            <v>DBCS</v>
          </cell>
          <cell r="B712" t="str">
            <v>30-2500</v>
          </cell>
          <cell r="C712" t="str">
            <v>FM-O&amp;M</v>
          </cell>
          <cell r="D712" t="str">
            <v>3505</v>
          </cell>
          <cell r="E712" t="str">
            <v>902200</v>
          </cell>
          <cell r="F712" t="str">
            <v>E187717</v>
          </cell>
          <cell r="G712" t="str">
            <v>1202</v>
          </cell>
          <cell r="H712">
            <v>8405</v>
          </cell>
          <cell r="I712">
            <v>0.21</v>
          </cell>
          <cell r="J712">
            <v>1260</v>
          </cell>
          <cell r="K712">
            <v>505.04999999999995</v>
          </cell>
          <cell r="L712">
            <v>0</v>
          </cell>
          <cell r="M712">
            <v>0</v>
          </cell>
          <cell r="N712">
            <v>456</v>
          </cell>
          <cell r="O712">
            <v>140</v>
          </cell>
          <cell r="P712">
            <v>1680</v>
          </cell>
          <cell r="Q712">
            <v>1289.4000000000001</v>
          </cell>
          <cell r="R712">
            <v>0</v>
          </cell>
          <cell r="S712">
            <v>0</v>
          </cell>
          <cell r="T712">
            <v>5339.45</v>
          </cell>
          <cell r="U712">
            <v>12</v>
          </cell>
        </row>
        <row r="713">
          <cell r="A713" t="str">
            <v>DBCS</v>
          </cell>
          <cell r="B713" t="str">
            <v>30-2500</v>
          </cell>
          <cell r="C713" t="str">
            <v>FM-O&amp;M</v>
          </cell>
          <cell r="D713" t="str">
            <v>3505</v>
          </cell>
          <cell r="E713" t="str">
            <v>902200</v>
          </cell>
          <cell r="F713" t="str">
            <v>E201037</v>
          </cell>
          <cell r="G713" t="str">
            <v>1226</v>
          </cell>
          <cell r="H713">
            <v>7898</v>
          </cell>
          <cell r="I713">
            <v>0.27</v>
          </cell>
          <cell r="J713">
            <v>1620</v>
          </cell>
          <cell r="K713">
            <v>512.46</v>
          </cell>
          <cell r="L713">
            <v>0</v>
          </cell>
          <cell r="M713">
            <v>0</v>
          </cell>
          <cell r="N713">
            <v>456</v>
          </cell>
          <cell r="O713">
            <v>133</v>
          </cell>
          <cell r="P713">
            <v>1596</v>
          </cell>
          <cell r="Q713">
            <v>0</v>
          </cell>
          <cell r="R713">
            <v>0</v>
          </cell>
          <cell r="S713">
            <v>0</v>
          </cell>
          <cell r="T713">
            <v>4574.58</v>
          </cell>
          <cell r="U713">
            <v>12</v>
          </cell>
        </row>
        <row r="714">
          <cell r="A714" t="str">
            <v>DBCS</v>
          </cell>
          <cell r="B714" t="str">
            <v>30-2500</v>
          </cell>
          <cell r="C714" t="str">
            <v>FM-O&amp;M</v>
          </cell>
          <cell r="D714" t="str">
            <v>3505</v>
          </cell>
          <cell r="E714" t="str">
            <v>902200</v>
          </cell>
          <cell r="F714" t="str">
            <v>E204954</v>
          </cell>
          <cell r="G714" t="str">
            <v>1226</v>
          </cell>
          <cell r="H714">
            <v>8153</v>
          </cell>
          <cell r="I714">
            <v>0.27</v>
          </cell>
          <cell r="J714">
            <v>1620</v>
          </cell>
          <cell r="K714">
            <v>581.30999999999995</v>
          </cell>
          <cell r="L714">
            <v>0</v>
          </cell>
          <cell r="M714">
            <v>0</v>
          </cell>
          <cell r="N714">
            <v>456</v>
          </cell>
          <cell r="O714">
            <v>133</v>
          </cell>
          <cell r="P714">
            <v>1596</v>
          </cell>
          <cell r="Q714">
            <v>0</v>
          </cell>
          <cell r="R714">
            <v>0</v>
          </cell>
          <cell r="S714">
            <v>0</v>
          </cell>
          <cell r="T714">
            <v>4785.99</v>
          </cell>
          <cell r="U714">
            <v>12</v>
          </cell>
        </row>
        <row r="715">
          <cell r="A715" t="str">
            <v>DBCS</v>
          </cell>
          <cell r="B715" t="str">
            <v>30-2500</v>
          </cell>
          <cell r="C715" t="str">
            <v>FM-O&amp;M</v>
          </cell>
          <cell r="D715" t="str">
            <v>3505</v>
          </cell>
          <cell r="E715" t="str">
            <v>902200</v>
          </cell>
          <cell r="F715" t="str">
            <v>E195901</v>
          </cell>
          <cell r="G715" t="str">
            <v>1200</v>
          </cell>
          <cell r="H715">
            <v>9239</v>
          </cell>
          <cell r="I715">
            <v>0.21</v>
          </cell>
          <cell r="J715">
            <v>1260</v>
          </cell>
          <cell r="K715">
            <v>680.18999999999983</v>
          </cell>
          <cell r="L715">
            <v>0</v>
          </cell>
          <cell r="M715">
            <v>0</v>
          </cell>
          <cell r="N715">
            <v>456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2510.25</v>
          </cell>
          <cell r="U715">
            <v>12</v>
          </cell>
        </row>
        <row r="716">
          <cell r="A716" t="str">
            <v>DBCS</v>
          </cell>
          <cell r="B716" t="str">
            <v>30-2500</v>
          </cell>
          <cell r="C716" t="str">
            <v>FM-O&amp;M</v>
          </cell>
          <cell r="D716" t="str">
            <v>3505</v>
          </cell>
          <cell r="E716" t="str">
            <v>902200</v>
          </cell>
          <cell r="F716" t="str">
            <v>E196353</v>
          </cell>
          <cell r="G716" t="str">
            <v>1226</v>
          </cell>
          <cell r="H716">
            <v>9079</v>
          </cell>
          <cell r="I716">
            <v>0.27</v>
          </cell>
          <cell r="J716">
            <v>1620</v>
          </cell>
          <cell r="K716">
            <v>831.33000000000038</v>
          </cell>
          <cell r="L716">
            <v>0</v>
          </cell>
          <cell r="M716">
            <v>0</v>
          </cell>
          <cell r="N716">
            <v>456</v>
          </cell>
          <cell r="O716">
            <v>133</v>
          </cell>
          <cell r="P716">
            <v>1596</v>
          </cell>
          <cell r="Q716">
            <v>0</v>
          </cell>
          <cell r="R716">
            <v>0</v>
          </cell>
          <cell r="S716">
            <v>0</v>
          </cell>
          <cell r="T716">
            <v>4955.82</v>
          </cell>
          <cell r="U716">
            <v>12</v>
          </cell>
        </row>
        <row r="717">
          <cell r="A717" t="str">
            <v>DBCS</v>
          </cell>
          <cell r="B717" t="str">
            <v>30-2500</v>
          </cell>
          <cell r="C717" t="str">
            <v>FM-O&amp;M</v>
          </cell>
          <cell r="D717" t="str">
            <v>3505</v>
          </cell>
          <cell r="E717" t="str">
            <v>902200</v>
          </cell>
          <cell r="F717" t="str">
            <v>E187727</v>
          </cell>
          <cell r="G717" t="str">
            <v>1222</v>
          </cell>
          <cell r="H717">
            <v>9229</v>
          </cell>
          <cell r="I717">
            <v>0.27</v>
          </cell>
          <cell r="J717">
            <v>1620</v>
          </cell>
          <cell r="K717">
            <v>871.83000000000038</v>
          </cell>
          <cell r="L717">
            <v>0</v>
          </cell>
          <cell r="M717">
            <v>0</v>
          </cell>
          <cell r="N717">
            <v>456</v>
          </cell>
          <cell r="O717">
            <v>145</v>
          </cell>
          <cell r="P717">
            <v>1740</v>
          </cell>
          <cell r="Q717">
            <v>0</v>
          </cell>
          <cell r="R717">
            <v>0</v>
          </cell>
          <cell r="S717">
            <v>0</v>
          </cell>
          <cell r="T717">
            <v>4657.83</v>
          </cell>
          <cell r="U717">
            <v>12</v>
          </cell>
        </row>
        <row r="718">
          <cell r="A718" t="str">
            <v>DBCS</v>
          </cell>
          <cell r="B718" t="str">
            <v>30-2500</v>
          </cell>
          <cell r="C718" t="str">
            <v>FM-O&amp;M</v>
          </cell>
          <cell r="D718" t="str">
            <v>3505</v>
          </cell>
          <cell r="E718" t="str">
            <v>902200</v>
          </cell>
          <cell r="F718" t="str">
            <v>E217475</v>
          </cell>
          <cell r="G718" t="str">
            <v>1226</v>
          </cell>
          <cell r="H718">
            <v>10955</v>
          </cell>
          <cell r="I718">
            <v>0.27</v>
          </cell>
          <cell r="J718">
            <v>1620</v>
          </cell>
          <cell r="K718">
            <v>1337.8500000000004</v>
          </cell>
          <cell r="L718">
            <v>0</v>
          </cell>
          <cell r="M718">
            <v>0</v>
          </cell>
          <cell r="N718">
            <v>456</v>
          </cell>
          <cell r="O718">
            <v>133</v>
          </cell>
          <cell r="P718">
            <v>1596</v>
          </cell>
          <cell r="Q718">
            <v>0</v>
          </cell>
          <cell r="R718">
            <v>0</v>
          </cell>
          <cell r="S718">
            <v>0</v>
          </cell>
          <cell r="T718">
            <v>5388.63</v>
          </cell>
          <cell r="U718">
            <v>12</v>
          </cell>
        </row>
        <row r="719">
          <cell r="A719" t="str">
            <v>DBCS</v>
          </cell>
          <cell r="B719" t="str">
            <v>30-2500</v>
          </cell>
          <cell r="C719" t="str">
            <v>FM-O&amp;M</v>
          </cell>
          <cell r="D719" t="str">
            <v>3505</v>
          </cell>
          <cell r="E719" t="str">
            <v>902200</v>
          </cell>
          <cell r="F719" t="str">
            <v>E213202</v>
          </cell>
          <cell r="G719" t="str">
            <v>1226</v>
          </cell>
          <cell r="H719">
            <v>11435</v>
          </cell>
          <cell r="I719">
            <v>0.27</v>
          </cell>
          <cell r="J719">
            <v>1620</v>
          </cell>
          <cell r="K719">
            <v>1467.4500000000003</v>
          </cell>
          <cell r="L719">
            <v>0</v>
          </cell>
          <cell r="M719">
            <v>0</v>
          </cell>
          <cell r="N719">
            <v>456</v>
          </cell>
          <cell r="O719">
            <v>133</v>
          </cell>
          <cell r="P719">
            <v>1596</v>
          </cell>
          <cell r="Q719">
            <v>0</v>
          </cell>
          <cell r="R719">
            <v>0</v>
          </cell>
          <cell r="S719">
            <v>0</v>
          </cell>
          <cell r="T719">
            <v>5379.45</v>
          </cell>
          <cell r="U719">
            <v>12</v>
          </cell>
        </row>
        <row r="720">
          <cell r="A720" t="str">
            <v>DBCS</v>
          </cell>
          <cell r="B720" t="str">
            <v>30-2500</v>
          </cell>
          <cell r="C720" t="str">
            <v>FM-O&amp;M</v>
          </cell>
          <cell r="D720" t="str">
            <v>3505</v>
          </cell>
          <cell r="E720" t="str">
            <v>902200</v>
          </cell>
          <cell r="F720" t="str">
            <v>E201035</v>
          </cell>
          <cell r="G720" t="str">
            <v>1226</v>
          </cell>
          <cell r="H720">
            <v>11585</v>
          </cell>
          <cell r="I720">
            <v>0.27</v>
          </cell>
          <cell r="J720">
            <v>1620</v>
          </cell>
          <cell r="K720">
            <v>1507.9500000000003</v>
          </cell>
          <cell r="L720">
            <v>0</v>
          </cell>
          <cell r="M720">
            <v>0</v>
          </cell>
          <cell r="N720">
            <v>456</v>
          </cell>
          <cell r="O720">
            <v>133</v>
          </cell>
          <cell r="P720">
            <v>1596</v>
          </cell>
          <cell r="Q720">
            <v>0</v>
          </cell>
          <cell r="R720">
            <v>0</v>
          </cell>
          <cell r="S720">
            <v>0</v>
          </cell>
          <cell r="T720">
            <v>5239.8599999999997</v>
          </cell>
          <cell r="U720">
            <v>12</v>
          </cell>
        </row>
        <row r="721">
          <cell r="A721" t="str">
            <v>DBCS</v>
          </cell>
          <cell r="B721" t="str">
            <v>30-2500</v>
          </cell>
          <cell r="C721" t="str">
            <v>FM-O&amp;M</v>
          </cell>
          <cell r="D721" t="str">
            <v>3505</v>
          </cell>
          <cell r="E721" t="str">
            <v>902200</v>
          </cell>
          <cell r="F721" t="str">
            <v>E212158</v>
          </cell>
          <cell r="G721" t="str">
            <v>1202</v>
          </cell>
          <cell r="H721">
            <v>14176</v>
          </cell>
          <cell r="I721">
            <v>0.21</v>
          </cell>
          <cell r="J721">
            <v>1260</v>
          </cell>
          <cell r="K721">
            <v>1716.96</v>
          </cell>
          <cell r="L721">
            <v>0</v>
          </cell>
          <cell r="M721">
            <v>0</v>
          </cell>
          <cell r="N721">
            <v>456</v>
          </cell>
          <cell r="O721">
            <v>140</v>
          </cell>
          <cell r="P721">
            <v>1680</v>
          </cell>
          <cell r="Q721">
            <v>0</v>
          </cell>
          <cell r="R721">
            <v>0</v>
          </cell>
          <cell r="S721">
            <v>0</v>
          </cell>
          <cell r="T721">
            <v>5245.16</v>
          </cell>
          <cell r="U721">
            <v>12</v>
          </cell>
        </row>
        <row r="722">
          <cell r="A722" t="str">
            <v>DBCS</v>
          </cell>
          <cell r="B722" t="str">
            <v>30-2500</v>
          </cell>
          <cell r="C722" t="str">
            <v>FM-O&amp;M</v>
          </cell>
          <cell r="D722" t="str">
            <v>3505</v>
          </cell>
          <cell r="E722" t="str">
            <v>902200</v>
          </cell>
          <cell r="F722" t="str">
            <v>E196372</v>
          </cell>
          <cell r="G722" t="str">
            <v>1226</v>
          </cell>
          <cell r="H722">
            <v>12927</v>
          </cell>
          <cell r="I722">
            <v>0.27</v>
          </cell>
          <cell r="J722">
            <v>1620</v>
          </cell>
          <cell r="K722">
            <v>1870.2900000000004</v>
          </cell>
          <cell r="L722">
            <v>0</v>
          </cell>
          <cell r="M722">
            <v>0</v>
          </cell>
          <cell r="N722">
            <v>456</v>
          </cell>
          <cell r="O722">
            <v>133</v>
          </cell>
          <cell r="P722">
            <v>1596</v>
          </cell>
          <cell r="Q722">
            <v>0</v>
          </cell>
          <cell r="R722">
            <v>0</v>
          </cell>
          <cell r="S722">
            <v>0</v>
          </cell>
          <cell r="T722">
            <v>5890.29</v>
          </cell>
          <cell r="U722">
            <v>12</v>
          </cell>
        </row>
        <row r="723">
          <cell r="A723" t="str">
            <v>DBCS</v>
          </cell>
          <cell r="B723" t="str">
            <v>30-2600</v>
          </cell>
          <cell r="C723" t="str">
            <v>FM-CIP</v>
          </cell>
          <cell r="D723" t="str">
            <v>3505</v>
          </cell>
          <cell r="E723" t="str">
            <v>902500</v>
          </cell>
          <cell r="F723" t="str">
            <v>E181862</v>
          </cell>
          <cell r="G723" t="str">
            <v>1020</v>
          </cell>
          <cell r="H723">
            <v>2800</v>
          </cell>
          <cell r="I723">
            <v>0.13</v>
          </cell>
          <cell r="J723">
            <v>780</v>
          </cell>
          <cell r="K723">
            <v>0</v>
          </cell>
          <cell r="L723">
            <v>0</v>
          </cell>
          <cell r="M723">
            <v>0</v>
          </cell>
          <cell r="N723">
            <v>456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1076</v>
          </cell>
          <cell r="U723">
            <v>12</v>
          </cell>
        </row>
        <row r="724">
          <cell r="A724" t="str">
            <v>DBCS</v>
          </cell>
          <cell r="B724" t="str">
            <v>30-2600</v>
          </cell>
          <cell r="C724" t="str">
            <v>FM-CIP</v>
          </cell>
          <cell r="D724" t="str">
            <v>3505</v>
          </cell>
          <cell r="E724" t="str">
            <v>902500</v>
          </cell>
          <cell r="F724" t="str">
            <v>E211105</v>
          </cell>
          <cell r="G724" t="str">
            <v>1020</v>
          </cell>
          <cell r="H724">
            <v>4572</v>
          </cell>
          <cell r="I724">
            <v>0.13</v>
          </cell>
          <cell r="J724">
            <v>780</v>
          </cell>
          <cell r="K724">
            <v>0</v>
          </cell>
          <cell r="L724">
            <v>0</v>
          </cell>
          <cell r="M724">
            <v>0</v>
          </cell>
          <cell r="N724">
            <v>456</v>
          </cell>
          <cell r="O724">
            <v>111</v>
          </cell>
          <cell r="P724">
            <v>1332</v>
          </cell>
          <cell r="Q724">
            <v>0</v>
          </cell>
          <cell r="R724">
            <v>0</v>
          </cell>
          <cell r="S724">
            <v>0</v>
          </cell>
          <cell r="T724">
            <v>2564.08</v>
          </cell>
          <cell r="U724">
            <v>12</v>
          </cell>
        </row>
        <row r="725">
          <cell r="A725" t="str">
            <v>DBCS</v>
          </cell>
          <cell r="B725" t="str">
            <v>30-2600</v>
          </cell>
          <cell r="C725" t="str">
            <v>FM-CIP</v>
          </cell>
          <cell r="D725" t="str">
            <v>3505</v>
          </cell>
          <cell r="E725" t="str">
            <v>902500</v>
          </cell>
          <cell r="F725" t="str">
            <v>E206798</v>
          </cell>
          <cell r="G725" t="str">
            <v>1020</v>
          </cell>
          <cell r="H725">
            <v>5410</v>
          </cell>
          <cell r="I725">
            <v>0.13</v>
          </cell>
          <cell r="J725">
            <v>780</v>
          </cell>
          <cell r="K725">
            <v>0</v>
          </cell>
          <cell r="L725">
            <v>0</v>
          </cell>
          <cell r="M725">
            <v>0</v>
          </cell>
          <cell r="N725">
            <v>456</v>
          </cell>
          <cell r="O725">
            <v>111</v>
          </cell>
          <cell r="P725">
            <v>1332</v>
          </cell>
          <cell r="Q725">
            <v>0</v>
          </cell>
          <cell r="R725">
            <v>0</v>
          </cell>
          <cell r="S725">
            <v>0</v>
          </cell>
          <cell r="T725">
            <v>2568.5</v>
          </cell>
          <cell r="U725">
            <v>12</v>
          </cell>
        </row>
        <row r="726">
          <cell r="A726" t="str">
            <v>DBCS</v>
          </cell>
          <cell r="B726" t="str">
            <v>30-2600</v>
          </cell>
          <cell r="C726" t="str">
            <v>FM-CIP</v>
          </cell>
          <cell r="D726" t="str">
            <v>3505</v>
          </cell>
          <cell r="E726" t="str">
            <v>902500</v>
          </cell>
          <cell r="F726" t="str">
            <v>E206797</v>
          </cell>
          <cell r="G726" t="str">
            <v>1020</v>
          </cell>
          <cell r="H726">
            <v>5963</v>
          </cell>
          <cell r="I726">
            <v>0.13</v>
          </cell>
          <cell r="J726">
            <v>780</v>
          </cell>
          <cell r="K726">
            <v>0</v>
          </cell>
          <cell r="L726">
            <v>0</v>
          </cell>
          <cell r="M726">
            <v>0</v>
          </cell>
          <cell r="N726">
            <v>456</v>
          </cell>
          <cell r="O726">
            <v>111</v>
          </cell>
          <cell r="P726">
            <v>1332</v>
          </cell>
          <cell r="Q726">
            <v>0</v>
          </cell>
          <cell r="R726">
            <v>0</v>
          </cell>
          <cell r="S726">
            <v>0</v>
          </cell>
          <cell r="T726">
            <v>2666.39</v>
          </cell>
          <cell r="U726">
            <v>12</v>
          </cell>
        </row>
        <row r="727">
          <cell r="A727" t="str">
            <v>DBCS</v>
          </cell>
          <cell r="B727" t="str">
            <v>30-2700</v>
          </cell>
          <cell r="C727" t="str">
            <v>FM-CUSTODIAL</v>
          </cell>
          <cell r="D727" t="str">
            <v>3505</v>
          </cell>
          <cell r="E727" t="str">
            <v>902300</v>
          </cell>
          <cell r="F727" t="str">
            <v>E206799</v>
          </cell>
          <cell r="G727" t="str">
            <v>1020</v>
          </cell>
          <cell r="H727">
            <v>3521</v>
          </cell>
          <cell r="I727">
            <v>0.13</v>
          </cell>
          <cell r="J727">
            <v>780</v>
          </cell>
          <cell r="K727">
            <v>0</v>
          </cell>
          <cell r="L727">
            <v>0</v>
          </cell>
          <cell r="M727">
            <v>0</v>
          </cell>
          <cell r="N727">
            <v>456</v>
          </cell>
          <cell r="O727">
            <v>111</v>
          </cell>
          <cell r="P727">
            <v>1332</v>
          </cell>
          <cell r="Q727">
            <v>0</v>
          </cell>
          <cell r="R727">
            <v>0</v>
          </cell>
          <cell r="S727">
            <v>0</v>
          </cell>
          <cell r="T727">
            <v>2460.21</v>
          </cell>
          <cell r="U727">
            <v>12</v>
          </cell>
        </row>
        <row r="728">
          <cell r="A728" t="str">
            <v>DBCS</v>
          </cell>
          <cell r="B728" t="str">
            <v>30-2750</v>
          </cell>
          <cell r="C728" t="str">
            <v>EMER MGMT</v>
          </cell>
          <cell r="D728" t="str">
            <v>1505</v>
          </cell>
          <cell r="E728" t="str">
            <v>EM001</v>
          </cell>
          <cell r="F728" t="str">
            <v>E142427</v>
          </cell>
          <cell r="G728" t="str">
            <v>1301</v>
          </cell>
          <cell r="H728">
            <v>0</v>
          </cell>
          <cell r="I728" t="str">
            <v>Actual</v>
          </cell>
          <cell r="J728">
            <v>0</v>
          </cell>
          <cell r="K728">
            <v>0</v>
          </cell>
          <cell r="L728">
            <v>0</v>
          </cell>
          <cell r="M728">
            <v>188.53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241.53</v>
          </cell>
          <cell r="U728">
            <v>12</v>
          </cell>
        </row>
        <row r="729">
          <cell r="A729" t="str">
            <v>DBCS</v>
          </cell>
          <cell r="B729" t="str">
            <v>30-2750</v>
          </cell>
          <cell r="C729" t="str">
            <v>EMER MGMT</v>
          </cell>
          <cell r="D729" t="str">
            <v>1505</v>
          </cell>
          <cell r="E729" t="str">
            <v>EM001</v>
          </cell>
          <cell r="F729" t="str">
            <v>E203424</v>
          </cell>
          <cell r="G729" t="str">
            <v>1212</v>
          </cell>
          <cell r="H729">
            <v>26839</v>
          </cell>
          <cell r="I729">
            <v>0.2</v>
          </cell>
          <cell r="J729">
            <v>1200</v>
          </cell>
          <cell r="K729">
            <v>4167.8</v>
          </cell>
          <cell r="L729">
            <v>0</v>
          </cell>
          <cell r="M729">
            <v>0</v>
          </cell>
          <cell r="N729">
            <v>456</v>
          </cell>
          <cell r="O729">
            <v>285</v>
          </cell>
          <cell r="P729">
            <v>3420</v>
          </cell>
          <cell r="Q729">
            <v>906.44</v>
          </cell>
          <cell r="R729">
            <v>0</v>
          </cell>
          <cell r="S729">
            <v>0</v>
          </cell>
          <cell r="T729">
            <v>9707.24</v>
          </cell>
          <cell r="U729">
            <v>12</v>
          </cell>
        </row>
        <row r="730">
          <cell r="A730" t="str">
            <v>DBCS</v>
          </cell>
          <cell r="B730" t="str">
            <v>70-0000</v>
          </cell>
          <cell r="C730" t="str">
            <v>CENTRAL STORES</v>
          </cell>
          <cell r="D730" t="str">
            <v>1000</v>
          </cell>
          <cell r="E730" t="str">
            <v>704500</v>
          </cell>
          <cell r="F730" t="str">
            <v>E204985</v>
          </cell>
          <cell r="G730" t="str">
            <v>1335</v>
          </cell>
          <cell r="H730">
            <v>0</v>
          </cell>
          <cell r="I730" t="str">
            <v>Actual</v>
          </cell>
          <cell r="L730">
            <v>967.58</v>
          </cell>
          <cell r="M730">
            <v>155.62</v>
          </cell>
          <cell r="Q730">
            <v>114.31</v>
          </cell>
          <cell r="R730">
            <v>0</v>
          </cell>
          <cell r="S730">
            <v>0</v>
          </cell>
          <cell r="T730">
            <v>4101.0200000000004</v>
          </cell>
          <cell r="U730">
            <v>10</v>
          </cell>
        </row>
        <row r="731">
          <cell r="A731" t="str">
            <v>DBCS</v>
          </cell>
          <cell r="B731" t="str">
            <v>70-1000</v>
          </cell>
          <cell r="C731" t="str">
            <v>ISD</v>
          </cell>
          <cell r="D731" t="str">
            <v>3503</v>
          </cell>
          <cell r="E731" t="str">
            <v>709000</v>
          </cell>
          <cell r="F731" t="str">
            <v>E169455</v>
          </cell>
          <cell r="G731" t="str">
            <v>1202</v>
          </cell>
          <cell r="H731">
            <v>211</v>
          </cell>
          <cell r="I731">
            <v>0.21</v>
          </cell>
          <cell r="L731">
            <v>0</v>
          </cell>
          <cell r="M731">
            <v>0</v>
          </cell>
          <cell r="N731">
            <v>38</v>
          </cell>
          <cell r="O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714</v>
          </cell>
          <cell r="U731">
            <v>6</v>
          </cell>
        </row>
        <row r="732">
          <cell r="A732" t="str">
            <v>DBCS</v>
          </cell>
          <cell r="B732" t="str">
            <v>70-1100</v>
          </cell>
          <cell r="C732" t="str">
            <v>TELECOM</v>
          </cell>
          <cell r="D732" t="str">
            <v>3502</v>
          </cell>
          <cell r="E732" t="str">
            <v>709520</v>
          </cell>
          <cell r="F732" t="str">
            <v>E220748</v>
          </cell>
          <cell r="G732" t="str">
            <v>1202</v>
          </cell>
          <cell r="H732">
            <v>582</v>
          </cell>
          <cell r="I732">
            <v>0.21</v>
          </cell>
          <cell r="L732">
            <v>0</v>
          </cell>
          <cell r="M732">
            <v>0</v>
          </cell>
          <cell r="N732">
            <v>38</v>
          </cell>
          <cell r="O732">
            <v>139</v>
          </cell>
          <cell r="Q732">
            <v>0</v>
          </cell>
          <cell r="R732">
            <v>616</v>
          </cell>
          <cell r="S732">
            <v>0</v>
          </cell>
          <cell r="T732">
            <v>915.22</v>
          </cell>
          <cell r="U732">
            <v>1</v>
          </cell>
        </row>
        <row r="733">
          <cell r="A733" t="str">
            <v>DBCS</v>
          </cell>
          <cell r="B733" t="str">
            <v>70-1100</v>
          </cell>
          <cell r="C733" t="str">
            <v>TELECOM</v>
          </cell>
          <cell r="D733" t="str">
            <v>3502</v>
          </cell>
          <cell r="E733" t="str">
            <v>709520</v>
          </cell>
          <cell r="F733" t="str">
            <v>E181368</v>
          </cell>
          <cell r="G733" t="str">
            <v>1202</v>
          </cell>
          <cell r="H733">
            <v>7920</v>
          </cell>
          <cell r="I733">
            <v>0.21</v>
          </cell>
          <cell r="L733">
            <v>0</v>
          </cell>
          <cell r="M733">
            <v>0</v>
          </cell>
          <cell r="N733">
            <v>38</v>
          </cell>
          <cell r="O733">
            <v>139</v>
          </cell>
          <cell r="Q733">
            <v>0</v>
          </cell>
          <cell r="R733">
            <v>0</v>
          </cell>
          <cell r="S733">
            <v>0</v>
          </cell>
          <cell r="T733">
            <v>2190.1999999999998</v>
          </cell>
          <cell r="U733">
            <v>11</v>
          </cell>
        </row>
        <row r="734">
          <cell r="A734" t="str">
            <v>DBCS</v>
          </cell>
          <cell r="B734" t="str">
            <v>70-2300</v>
          </cell>
          <cell r="C734" t="str">
            <v>ELECTIONS</v>
          </cell>
          <cell r="D734" t="str">
            <v>1000</v>
          </cell>
          <cell r="E734" t="str">
            <v>908000</v>
          </cell>
          <cell r="F734" t="str">
            <v>E170769</v>
          </cell>
          <cell r="G734" t="str">
            <v>1222</v>
          </cell>
          <cell r="H734">
            <v>2074</v>
          </cell>
          <cell r="I734">
            <v>0.27</v>
          </cell>
          <cell r="J734">
            <v>1620</v>
          </cell>
          <cell r="K734">
            <v>0</v>
          </cell>
          <cell r="L734">
            <v>0</v>
          </cell>
          <cell r="M734">
            <v>0</v>
          </cell>
          <cell r="N734">
            <v>456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1870.77</v>
          </cell>
          <cell r="U734">
            <v>12</v>
          </cell>
        </row>
        <row r="735">
          <cell r="A735" t="str">
            <v>DBCS</v>
          </cell>
          <cell r="B735" t="str">
            <v>70-2300</v>
          </cell>
          <cell r="C735" t="str">
            <v>ELECTIONS</v>
          </cell>
          <cell r="D735" t="str">
            <v>1000</v>
          </cell>
          <cell r="E735" t="str">
            <v>908000</v>
          </cell>
          <cell r="F735" t="str">
            <v>E211393</v>
          </cell>
          <cell r="G735" t="str">
            <v>1024</v>
          </cell>
          <cell r="H735">
            <v>2180</v>
          </cell>
          <cell r="I735">
            <v>0.15</v>
          </cell>
          <cell r="J735">
            <v>900</v>
          </cell>
          <cell r="K735">
            <v>0</v>
          </cell>
          <cell r="L735">
            <v>0</v>
          </cell>
          <cell r="M735">
            <v>0</v>
          </cell>
          <cell r="N735">
            <v>456</v>
          </cell>
          <cell r="O735">
            <v>125</v>
          </cell>
          <cell r="P735">
            <v>1500</v>
          </cell>
          <cell r="Q735">
            <v>0</v>
          </cell>
          <cell r="R735">
            <v>0</v>
          </cell>
          <cell r="S735">
            <v>0</v>
          </cell>
          <cell r="T735">
            <v>2676</v>
          </cell>
          <cell r="U735">
            <v>12</v>
          </cell>
        </row>
        <row r="736">
          <cell r="A736" t="str">
            <v>DBCS</v>
          </cell>
          <cell r="B736" t="str">
            <v>70-2400</v>
          </cell>
          <cell r="C736" t="str">
            <v>ITS (DJC MIS)</v>
          </cell>
          <cell r="D736" t="str">
            <v>3503</v>
          </cell>
          <cell r="E736" t="str">
            <v>709607</v>
          </cell>
          <cell r="F736" t="str">
            <v>E223352</v>
          </cell>
          <cell r="G736" t="str">
            <v>1024</v>
          </cell>
          <cell r="H736">
            <v>726</v>
          </cell>
          <cell r="I736">
            <v>0.15</v>
          </cell>
          <cell r="L736">
            <v>0</v>
          </cell>
          <cell r="M736">
            <v>0</v>
          </cell>
          <cell r="N736">
            <v>38</v>
          </cell>
          <cell r="O736">
            <v>155</v>
          </cell>
          <cell r="Q736">
            <v>0</v>
          </cell>
          <cell r="R736">
            <v>0</v>
          </cell>
          <cell r="S736">
            <v>0</v>
          </cell>
          <cell r="T736">
            <v>364.35</v>
          </cell>
          <cell r="U736">
            <v>2</v>
          </cell>
        </row>
        <row r="737">
          <cell r="A737" t="str">
            <v>DBCS</v>
          </cell>
          <cell r="B737" t="str">
            <v>70-2400</v>
          </cell>
          <cell r="C737" t="str">
            <v>ITS (DJC MIS)</v>
          </cell>
          <cell r="D737" t="str">
            <v>3503</v>
          </cell>
          <cell r="E737" t="str">
            <v>709607</v>
          </cell>
          <cell r="F737" t="str">
            <v>E196369</v>
          </cell>
          <cell r="G737" t="str">
            <v>1202</v>
          </cell>
          <cell r="H737">
            <v>3427</v>
          </cell>
          <cell r="I737">
            <v>0.21</v>
          </cell>
          <cell r="L737">
            <v>0</v>
          </cell>
          <cell r="M737">
            <v>0</v>
          </cell>
          <cell r="N737">
            <v>38</v>
          </cell>
          <cell r="O737">
            <v>140</v>
          </cell>
          <cell r="Q737">
            <v>0</v>
          </cell>
          <cell r="R737">
            <v>0</v>
          </cell>
          <cell r="S737">
            <v>0</v>
          </cell>
          <cell r="T737">
            <v>2863</v>
          </cell>
          <cell r="U737">
            <v>11</v>
          </cell>
        </row>
        <row r="738">
          <cell r="A738" t="str">
            <v>LIB</v>
          </cell>
          <cell r="B738" t="str">
            <v>80-1000</v>
          </cell>
          <cell r="C738" t="str">
            <v>Facilites &amp; Material Movement</v>
          </cell>
          <cell r="D738" t="str">
            <v>1510</v>
          </cell>
          <cell r="E738" t="str">
            <v>803420</v>
          </cell>
          <cell r="F738" t="str">
            <v>LIBRARY</v>
          </cell>
          <cell r="G738" t="str">
            <v>XXXX</v>
          </cell>
          <cell r="H738">
            <v>0</v>
          </cell>
          <cell r="I738" t="str">
            <v>Actual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12</v>
          </cell>
        </row>
        <row r="739">
          <cell r="A739" t="str">
            <v>LIB</v>
          </cell>
          <cell r="B739" t="str">
            <v>80-1000</v>
          </cell>
          <cell r="C739" t="str">
            <v>Facilites &amp; Material Movement</v>
          </cell>
          <cell r="D739" t="str">
            <v>1510</v>
          </cell>
          <cell r="E739" t="str">
            <v>803420</v>
          </cell>
          <cell r="F739" t="str">
            <v>E177075</v>
          </cell>
          <cell r="G739" t="str">
            <v>1024</v>
          </cell>
          <cell r="H739">
            <v>4271</v>
          </cell>
          <cell r="I739">
            <v>0.15</v>
          </cell>
          <cell r="J739">
            <v>900</v>
          </cell>
          <cell r="K739">
            <v>0</v>
          </cell>
          <cell r="L739">
            <v>0</v>
          </cell>
          <cell r="M739">
            <v>0</v>
          </cell>
          <cell r="N739">
            <v>456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1293.3</v>
          </cell>
          <cell r="U739">
            <v>12</v>
          </cell>
        </row>
        <row r="740">
          <cell r="A740" t="str">
            <v>LIB</v>
          </cell>
          <cell r="B740" t="str">
            <v>80-1000</v>
          </cell>
          <cell r="C740" t="str">
            <v>Facilites &amp; Material Movement</v>
          </cell>
          <cell r="D740" t="str">
            <v>1510</v>
          </cell>
          <cell r="E740" t="str">
            <v>803420</v>
          </cell>
          <cell r="F740" t="str">
            <v>E185178</v>
          </cell>
          <cell r="G740" t="str">
            <v>1202</v>
          </cell>
          <cell r="H740">
            <v>5206</v>
          </cell>
          <cell r="I740">
            <v>0.21</v>
          </cell>
          <cell r="J740">
            <v>1260</v>
          </cell>
          <cell r="K740">
            <v>0</v>
          </cell>
          <cell r="L740">
            <v>0</v>
          </cell>
          <cell r="M740">
            <v>0</v>
          </cell>
          <cell r="N740">
            <v>456</v>
          </cell>
          <cell r="O740">
            <v>0</v>
          </cell>
          <cell r="P740">
            <v>0</v>
          </cell>
          <cell r="Q740">
            <v>0</v>
          </cell>
          <cell r="R740">
            <v>265</v>
          </cell>
          <cell r="S740">
            <v>59</v>
          </cell>
          <cell r="T740">
            <v>1855.23</v>
          </cell>
          <cell r="U740">
            <v>12</v>
          </cell>
        </row>
        <row r="741">
          <cell r="A741" t="str">
            <v>LIB</v>
          </cell>
          <cell r="B741" t="str">
            <v>80-1000</v>
          </cell>
          <cell r="C741" t="str">
            <v>Facilites &amp; Material Movement</v>
          </cell>
          <cell r="D741" t="str">
            <v>1510</v>
          </cell>
          <cell r="E741" t="str">
            <v>803420</v>
          </cell>
          <cell r="F741" t="str">
            <v>E177065</v>
          </cell>
          <cell r="G741" t="str">
            <v>1227</v>
          </cell>
          <cell r="H741">
            <v>0</v>
          </cell>
          <cell r="I741" t="str">
            <v>Actual</v>
          </cell>
          <cell r="J741">
            <v>0</v>
          </cell>
          <cell r="K741">
            <v>0</v>
          </cell>
          <cell r="L741">
            <v>2162.6999999999998</v>
          </cell>
          <cell r="M741">
            <v>838.53</v>
          </cell>
          <cell r="N741">
            <v>456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3427.23</v>
          </cell>
          <cell r="U741">
            <v>12</v>
          </cell>
        </row>
        <row r="742">
          <cell r="A742" t="str">
            <v>LIB</v>
          </cell>
          <cell r="B742" t="str">
            <v>80-1000</v>
          </cell>
          <cell r="C742" t="str">
            <v>Facilites &amp; Material Movement</v>
          </cell>
          <cell r="D742" t="str">
            <v>1510</v>
          </cell>
          <cell r="E742" t="str">
            <v>803420</v>
          </cell>
          <cell r="F742" t="str">
            <v>E177079</v>
          </cell>
          <cell r="G742" t="str">
            <v>1340</v>
          </cell>
          <cell r="H742">
            <v>0</v>
          </cell>
          <cell r="I742" t="str">
            <v>Actual</v>
          </cell>
          <cell r="J742">
            <v>0</v>
          </cell>
          <cell r="K742">
            <v>0</v>
          </cell>
          <cell r="L742">
            <v>283.14</v>
          </cell>
          <cell r="M742">
            <v>91.39</v>
          </cell>
          <cell r="N742">
            <v>456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800.53</v>
          </cell>
          <cell r="U742">
            <v>12</v>
          </cell>
        </row>
        <row r="743">
          <cell r="A743" t="str">
            <v>LIB</v>
          </cell>
          <cell r="B743" t="str">
            <v>80-1000</v>
          </cell>
          <cell r="C743" t="str">
            <v>Facilites &amp; Material Movement</v>
          </cell>
          <cell r="D743" t="str">
            <v>1510</v>
          </cell>
          <cell r="E743" t="str">
            <v>803420</v>
          </cell>
          <cell r="F743" t="str">
            <v>E188843</v>
          </cell>
          <cell r="G743" t="str">
            <v>1335</v>
          </cell>
          <cell r="H743">
            <v>0</v>
          </cell>
          <cell r="I743" t="str">
            <v>Actual</v>
          </cell>
          <cell r="J743">
            <v>0</v>
          </cell>
          <cell r="K743">
            <v>0</v>
          </cell>
          <cell r="L743">
            <v>2193.12</v>
          </cell>
          <cell r="M743">
            <v>882.95</v>
          </cell>
          <cell r="N743">
            <v>456</v>
          </cell>
          <cell r="O743">
            <v>380</v>
          </cell>
          <cell r="P743">
            <v>4560</v>
          </cell>
          <cell r="Q743">
            <v>252</v>
          </cell>
          <cell r="R743">
            <v>0</v>
          </cell>
          <cell r="S743">
            <v>0</v>
          </cell>
          <cell r="T743">
            <v>8314.07</v>
          </cell>
          <cell r="U743">
            <v>12</v>
          </cell>
        </row>
        <row r="744">
          <cell r="A744" t="str">
            <v>LIB</v>
          </cell>
          <cell r="B744" t="str">
            <v>80-1000</v>
          </cell>
          <cell r="C744" t="str">
            <v>Facilites &amp; Material Movement</v>
          </cell>
          <cell r="D744" t="str">
            <v>1510</v>
          </cell>
          <cell r="E744" t="str">
            <v>803420</v>
          </cell>
          <cell r="F744" t="str">
            <v>E208671</v>
          </cell>
          <cell r="G744" t="str">
            <v>1335</v>
          </cell>
          <cell r="H744">
            <v>0</v>
          </cell>
          <cell r="I744" t="str">
            <v>Actual</v>
          </cell>
          <cell r="J744">
            <v>0</v>
          </cell>
          <cell r="K744">
            <v>0</v>
          </cell>
          <cell r="L744">
            <v>1502.77</v>
          </cell>
          <cell r="M744">
            <v>977.07</v>
          </cell>
          <cell r="N744">
            <v>456</v>
          </cell>
          <cell r="O744">
            <v>298</v>
          </cell>
          <cell r="P744">
            <v>3576</v>
          </cell>
          <cell r="Q744">
            <v>2626.71</v>
          </cell>
          <cell r="R744">
            <v>0</v>
          </cell>
          <cell r="S744">
            <v>0</v>
          </cell>
          <cell r="T744">
            <v>9108.5499999999993</v>
          </cell>
          <cell r="U744">
            <v>12</v>
          </cell>
        </row>
        <row r="745">
          <cell r="A745" t="str">
            <v>LIB</v>
          </cell>
          <cell r="B745" t="str">
            <v>80-1000</v>
          </cell>
          <cell r="C745" t="str">
            <v>Facilites &amp; Material Movement</v>
          </cell>
          <cell r="D745" t="str">
            <v>1510</v>
          </cell>
          <cell r="E745" t="str">
            <v>803420</v>
          </cell>
          <cell r="F745" t="str">
            <v>E213216</v>
          </cell>
          <cell r="G745" t="str">
            <v>1335</v>
          </cell>
          <cell r="H745">
            <v>0</v>
          </cell>
          <cell r="I745" t="str">
            <v>Actual</v>
          </cell>
          <cell r="J745">
            <v>0</v>
          </cell>
          <cell r="K745">
            <v>0</v>
          </cell>
          <cell r="L745">
            <v>2143.62</v>
          </cell>
          <cell r="M745">
            <v>1033.3</v>
          </cell>
          <cell r="N745">
            <v>456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3602.92</v>
          </cell>
          <cell r="U745">
            <v>12</v>
          </cell>
        </row>
        <row r="746">
          <cell r="A746" t="str">
            <v>LIB</v>
          </cell>
          <cell r="B746" t="str">
            <v>80-1200</v>
          </cell>
          <cell r="C746" t="str">
            <v>OUTREACH</v>
          </cell>
          <cell r="D746" t="str">
            <v>1510</v>
          </cell>
          <cell r="E746" t="str">
            <v>804210</v>
          </cell>
          <cell r="F746" t="str">
            <v>E177071</v>
          </cell>
          <cell r="G746" t="str">
            <v>1226</v>
          </cell>
          <cell r="H746">
            <v>994</v>
          </cell>
          <cell r="I746">
            <v>0.27</v>
          </cell>
          <cell r="L746">
            <v>0</v>
          </cell>
          <cell r="M746">
            <v>0</v>
          </cell>
          <cell r="N746">
            <v>38</v>
          </cell>
          <cell r="O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652.19000000000005</v>
          </cell>
          <cell r="U746">
            <v>4</v>
          </cell>
        </row>
        <row r="747">
          <cell r="A747" t="str">
            <v>LIB</v>
          </cell>
          <cell r="B747" t="str">
            <v>80-1200</v>
          </cell>
          <cell r="C747" t="str">
            <v>OUTREACH</v>
          </cell>
          <cell r="D747" t="str">
            <v>1510</v>
          </cell>
          <cell r="E747" t="str">
            <v>804210</v>
          </cell>
          <cell r="F747" t="str">
            <v>E218952</v>
          </cell>
          <cell r="G747" t="str">
            <v>1340</v>
          </cell>
          <cell r="H747">
            <v>0</v>
          </cell>
          <cell r="I747" t="str">
            <v>Actual</v>
          </cell>
          <cell r="J747">
            <v>0</v>
          </cell>
          <cell r="K747">
            <v>0</v>
          </cell>
          <cell r="L747">
            <v>553.62</v>
          </cell>
          <cell r="M747">
            <v>846.93</v>
          </cell>
          <cell r="N747">
            <v>456</v>
          </cell>
          <cell r="O747">
            <v>0</v>
          </cell>
          <cell r="P747">
            <v>0</v>
          </cell>
          <cell r="Q747">
            <v>2357.16</v>
          </cell>
          <cell r="R747">
            <v>1621.76</v>
          </cell>
          <cell r="S747">
            <v>0</v>
          </cell>
          <cell r="T747">
            <v>5805.47</v>
          </cell>
          <cell r="U747">
            <v>12</v>
          </cell>
        </row>
        <row r="748">
          <cell r="A748" t="str">
            <v>LIB</v>
          </cell>
          <cell r="B748" t="str">
            <v>80-1300</v>
          </cell>
          <cell r="C748" t="str">
            <v>SENIOR SERVICES</v>
          </cell>
          <cell r="D748" t="str">
            <v>1510</v>
          </cell>
          <cell r="E748" t="str">
            <v>LIB04.1</v>
          </cell>
          <cell r="F748" t="str">
            <v>E213230</v>
          </cell>
          <cell r="G748" t="str">
            <v>1202</v>
          </cell>
          <cell r="H748">
            <v>0</v>
          </cell>
          <cell r="I748">
            <v>0.21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Q748">
            <v>753.82</v>
          </cell>
          <cell r="R748">
            <v>0</v>
          </cell>
          <cell r="S748">
            <v>525</v>
          </cell>
          <cell r="T748">
            <v>1278.82</v>
          </cell>
          <cell r="U748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FS"/>
      <sheetName val="ADSD"/>
      <sheetName val="DOH"/>
      <sheetName val="DCJ"/>
      <sheetName val="DA"/>
      <sheetName val="MCSO"/>
      <sheetName val="DSCD"/>
      <sheetName val="TRANS"/>
      <sheetName val="DSS"/>
      <sheetName val="LIB"/>
      <sheetName val="METR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ad First"/>
      <sheetName val="Chris Nov 3 email "/>
      <sheetName val="Data"/>
      <sheetName val="FPM Staff _FY12"/>
      <sheetName val="FY12 Wage Table 10-10"/>
      <sheetName val="DCM_Vacancy Rpt CB email Nov09"/>
      <sheetName val="mom_New Position Costs"/>
      <sheetName val="mom_Hours"/>
      <sheetName val="PT64 Oct 2010"/>
      <sheetName val="Duplicates"/>
      <sheetName val="60130"/>
      <sheetName val="601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pt Summary - Published"/>
      <sheetName val="Elect Svc  Published"/>
      <sheetName val="Dept Sum - INTERNAL"/>
      <sheetName val="Sq. Ft. by Unit - INPUT"/>
      <sheetName val="Sq. Ft. -Depts ONLY"/>
      <sheetName val="Total Alloc by Dept-Bldg"/>
      <sheetName val="Svc Req. Est."/>
      <sheetName val="AP - CIP"/>
      <sheetName val="AP-CIP Piv Tbl"/>
      <sheetName val="Leases"/>
      <sheetName val="Lease Piv Tbl"/>
      <sheetName val=" FY15 Lease Cost Estimates"/>
      <sheetName val="Debt"/>
      <sheetName val="Debt Piv Tbl"/>
      <sheetName val="Sq. Ft. by Dept Piv Tbl"/>
      <sheetName val="O&amp;M Charges"/>
      <sheetName val="O&amp;M Piv Tbl"/>
      <sheetName val="Sheet1"/>
      <sheetName val="O&amp;M by Type Piv Tbl"/>
      <sheetName val="Utilities"/>
      <sheetName val="Utilities Lookup"/>
      <sheetName val="Utilities Piv Tbl &amp; Calcs."/>
      <sheetName val="Enhanced"/>
      <sheetName val="Enhanced Piv Tbl 2"/>
      <sheetName val="Enhanced Piv Tbl"/>
      <sheetName val="Elect Svc List"/>
      <sheetName val="Enhanced Svc Bldg List"/>
      <sheetName val="Space Alloc Changes"/>
      <sheetName val="Util Redist"/>
      <sheetName val="Piv Tbl "/>
      <sheetName val="Piv Tbl - Redist"/>
      <sheetName val="FMP Redist"/>
      <sheetName val="Lease Admin. &amp; Notes"/>
      <sheetName val="Electronic Svc"/>
      <sheetName val="AP &amp; C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M2">
            <v>1059.9864841609688</v>
          </cell>
        </row>
      </sheetData>
      <sheetData sheetId="26">
        <row r="1">
          <cell r="P1" t="str">
            <v>Type</v>
          </cell>
        </row>
        <row r="2">
          <cell r="P2" t="str">
            <v>Janitorial</v>
          </cell>
        </row>
        <row r="3">
          <cell r="P3" t="str">
            <v>Security</v>
          </cell>
        </row>
        <row r="4">
          <cell r="P4" t="str">
            <v>Both - Janitorial/Security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ULY 01 BILLING MASTER"/>
      <sheetName val="Sheet2"/>
      <sheetName val="By Bldg"/>
      <sheetName val="LSE OTH"/>
      <sheetName val="BIL-IGA"/>
      <sheetName val="VACANT"/>
      <sheetName val="010 CFS"/>
      <sheetName val="010 CCFC"/>
      <sheetName val="011 ADS"/>
      <sheetName val="015 HEALTH"/>
      <sheetName val="022 DCJ"/>
      <sheetName val="023 DA"/>
      <sheetName val="025 SHERIFF"/>
      <sheetName val="030 DES"/>
      <sheetName val="050 NON DEPT"/>
      <sheetName val="070 DSS"/>
      <sheetName val="080  LIBRARIES"/>
      <sheetName val="111"/>
      <sheetName val="014"/>
      <sheetName val="101"/>
      <sheetName val="106"/>
      <sheetName val="107"/>
      <sheetName val="109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JULY 01 BILLING MASTER"/>
      <sheetName val="Total sqft"/>
      <sheetName val="By Bldg"/>
      <sheetName val="LSE OTH"/>
      <sheetName val="BIL-IGA"/>
      <sheetName val="VACANT"/>
      <sheetName val="014"/>
      <sheetName val="101"/>
      <sheetName val="106"/>
      <sheetName val="107"/>
      <sheetName val="109"/>
      <sheetName val="111"/>
      <sheetName val="112"/>
      <sheetName val="119"/>
      <sheetName val="141"/>
      <sheetName val="148"/>
      <sheetName val="149"/>
      <sheetName val="155"/>
      <sheetName val="160"/>
      <sheetName val="161  Billing"/>
      <sheetName val="166  CFS"/>
      <sheetName val="166 CCFC PAO PSC "/>
      <sheetName val="211"/>
      <sheetName val="219"/>
      <sheetName val="221"/>
      <sheetName val="226"/>
      <sheetName val="245"/>
      <sheetName val="274-Blanchard"/>
      <sheetName val=" 276"/>
      <sheetName val="277"/>
      <sheetName val="278"/>
      <sheetName val="303"/>
      <sheetName val="304"/>
      <sheetName val="307"/>
      <sheetName val="308"/>
      <sheetName val="309"/>
      <sheetName val="311"/>
      <sheetName val="312"/>
      <sheetName val="313"/>
      <sheetName val="314"/>
      <sheetName val="315"/>
      <sheetName val="316"/>
      <sheetName val="317"/>
      <sheetName val="318"/>
      <sheetName val="319"/>
      <sheetName val="320"/>
      <sheetName val="321"/>
      <sheetName val="322"/>
      <sheetName val="323"/>
      <sheetName val="324"/>
      <sheetName val="325"/>
      <sheetName val="327"/>
      <sheetName val="329"/>
      <sheetName val="331"/>
      <sheetName val="332"/>
      <sheetName val="334"/>
      <sheetName val="337"/>
      <sheetName val="338"/>
      <sheetName val="340"/>
      <sheetName val="345 "/>
      <sheetName val="347"/>
      <sheetName val="349"/>
      <sheetName val="351"/>
      <sheetName val="356"/>
      <sheetName val="357"/>
      <sheetName val="358"/>
      <sheetName val="360"/>
      <sheetName val="365"/>
      <sheetName val="366"/>
      <sheetName val="389"/>
      <sheetName val="393"/>
      <sheetName val="400"/>
      <sheetName val="406"/>
      <sheetName val="407"/>
      <sheetName val="409"/>
      <sheetName val="412"/>
      <sheetName val="414"/>
      <sheetName val="420"/>
      <sheetName val="421"/>
      <sheetName val="423"/>
      <sheetName val="424"/>
      <sheetName val="425"/>
      <sheetName val="427"/>
      <sheetName val="430"/>
      <sheetName val="432"/>
      <sheetName val="433"/>
      <sheetName val="436"/>
      <sheetName val="437"/>
      <sheetName val="439-C.R.C."/>
      <sheetName val="442"/>
      <sheetName val="444"/>
      <sheetName val="446"/>
      <sheetName val="455"/>
      <sheetName val="456"/>
      <sheetName val="465"/>
      <sheetName val="481"/>
      <sheetName val="500"/>
      <sheetName val="503 "/>
      <sheetName val="503JULY"/>
      <sheetName val="504"/>
      <sheetName val="505"/>
      <sheetName val="601"/>
      <sheetName val="602"/>
      <sheetName val="603"/>
      <sheetName val="605"/>
      <sheetName val="606"/>
      <sheetName val="607"/>
      <sheetName val="608"/>
      <sheetName val="609"/>
      <sheetName val="610"/>
      <sheetName val="611"/>
      <sheetName val="612"/>
      <sheetName val="614"/>
      <sheetName val="615"/>
      <sheetName val="616"/>
      <sheetName val="617"/>
      <sheetName val="618"/>
      <sheetName val="619"/>
      <sheetName val="620"/>
      <sheetName val="621"/>
      <sheetName val="700"/>
      <sheetName val="701"/>
      <sheetName val="702"/>
      <sheetName val="703"/>
      <sheetName val="704"/>
      <sheetName val="705"/>
      <sheetName val="706"/>
      <sheetName val="802"/>
      <sheetName val="960"/>
      <sheetName val="T.Bkg."/>
      <sheetName val="New Master formulas "/>
      <sheetName val="al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tabSelected="1" zoomScaleNormal="100" workbookViewId="0">
      <selection activeCell="H10" sqref="H10"/>
    </sheetView>
  </sheetViews>
  <sheetFormatPr defaultRowHeight="15"/>
  <cols>
    <col min="1" max="1" width="15.85546875" customWidth="1"/>
    <col min="2" max="2" width="13.85546875" customWidth="1"/>
    <col min="3" max="3" width="16.140625" bestFit="1" customWidth="1"/>
    <col min="4" max="4" width="14.28515625" bestFit="1" customWidth="1"/>
    <col min="5" max="5" width="16" bestFit="1" customWidth="1"/>
    <col min="6" max="6" width="16.5703125" bestFit="1" customWidth="1"/>
    <col min="7" max="7" width="15.7109375" bestFit="1" customWidth="1"/>
    <col min="8" max="8" width="16" bestFit="1" customWidth="1"/>
    <col min="9" max="9" width="15.7109375" bestFit="1" customWidth="1"/>
    <col min="10" max="10" width="16.5703125" bestFit="1" customWidth="1"/>
    <col min="11" max="11" width="14" customWidth="1"/>
    <col min="12" max="12" width="17.85546875" bestFit="1" customWidth="1"/>
    <col min="13" max="13" width="14" bestFit="1" customWidth="1"/>
    <col min="14" max="14" width="10.85546875" customWidth="1"/>
    <col min="16" max="16" width="21.7109375" customWidth="1"/>
    <col min="18" max="18" width="12.28515625" bestFit="1" customWidth="1"/>
    <col min="19" max="19" width="13.42578125" bestFit="1" customWidth="1"/>
    <col min="20" max="20" width="12.28515625" bestFit="1" customWidth="1"/>
  </cols>
  <sheetData>
    <row r="1" spans="1:19" ht="18.75" customHeight="1">
      <c r="A1" s="319" t="s">
        <v>751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9" ht="15" customHeight="1">
      <c r="A2" s="320" t="s">
        <v>679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</row>
    <row r="3" spans="1:19" ht="46.5" customHeight="1">
      <c r="A3" s="135" t="s">
        <v>677</v>
      </c>
      <c r="B3" s="135" t="s">
        <v>680</v>
      </c>
      <c r="C3" s="136" t="s">
        <v>0</v>
      </c>
      <c r="D3" s="136" t="s">
        <v>682</v>
      </c>
      <c r="E3" s="136" t="s">
        <v>683</v>
      </c>
      <c r="F3" s="136" t="s">
        <v>659</v>
      </c>
      <c r="G3" s="136" t="s">
        <v>684</v>
      </c>
      <c r="H3" s="136" t="s">
        <v>685</v>
      </c>
      <c r="I3" s="136" t="s">
        <v>681</v>
      </c>
      <c r="J3" s="136" t="s">
        <v>686</v>
      </c>
      <c r="K3" s="95"/>
      <c r="L3" s="136" t="s">
        <v>687</v>
      </c>
      <c r="M3" s="136" t="s">
        <v>1272</v>
      </c>
    </row>
    <row r="4" spans="1:19">
      <c r="A4" s="92" t="s">
        <v>43</v>
      </c>
      <c r="B4" s="218">
        <v>70668.572489688406</v>
      </c>
      <c r="C4" s="218">
        <v>482533.94267653167</v>
      </c>
      <c r="D4" s="218">
        <v>73630.316173917818</v>
      </c>
      <c r="E4" s="218">
        <v>174291.95330063731</v>
      </c>
      <c r="F4" s="218">
        <v>0</v>
      </c>
      <c r="G4" s="218">
        <v>151451.62609223474</v>
      </c>
      <c r="H4" s="218">
        <v>160983.05007594379</v>
      </c>
      <c r="I4" s="218">
        <v>12720.648530771792</v>
      </c>
      <c r="J4" s="173">
        <v>1055611.5368500371</v>
      </c>
      <c r="K4" s="3"/>
      <c r="L4" s="93">
        <v>8596</v>
      </c>
      <c r="M4" s="124">
        <v>618</v>
      </c>
      <c r="Q4" s="159"/>
      <c r="R4" s="159"/>
      <c r="S4" s="159"/>
    </row>
    <row r="5" spans="1:19">
      <c r="A5" s="92" t="s">
        <v>17</v>
      </c>
      <c r="B5" s="218">
        <v>145325.63765114779</v>
      </c>
      <c r="C5" s="218">
        <v>781070.40248347633</v>
      </c>
      <c r="D5" s="218">
        <v>193933.77212898404</v>
      </c>
      <c r="E5" s="218">
        <v>351795.2644933741</v>
      </c>
      <c r="F5" s="218">
        <v>557153.27917666116</v>
      </c>
      <c r="G5" s="218">
        <v>62862.804629499013</v>
      </c>
      <c r="H5" s="218">
        <v>236070.99745021141</v>
      </c>
      <c r="I5" s="218">
        <v>38246.669110152885</v>
      </c>
      <c r="J5" s="173">
        <v>2221133.1894723591</v>
      </c>
      <c r="K5" s="3"/>
      <c r="L5" s="93">
        <v>226744</v>
      </c>
      <c r="M5" s="124">
        <v>0</v>
      </c>
    </row>
    <row r="6" spans="1:19">
      <c r="A6" s="92" t="s">
        <v>140</v>
      </c>
      <c r="B6" s="218">
        <v>233441.4907000071</v>
      </c>
      <c r="C6" s="218">
        <v>342529.42368307733</v>
      </c>
      <c r="D6" s="218">
        <v>171188.86723926119</v>
      </c>
      <c r="E6" s="218">
        <v>14929.119531657441</v>
      </c>
      <c r="F6" s="218">
        <v>848990.38567132666</v>
      </c>
      <c r="G6" s="218">
        <v>2978749.1533001377</v>
      </c>
      <c r="H6" s="218">
        <v>106438.08352791953</v>
      </c>
      <c r="I6" s="218">
        <v>116188.27739696414</v>
      </c>
      <c r="J6" s="173">
        <v>4579013.3103503445</v>
      </c>
      <c r="K6" s="3"/>
      <c r="L6" s="93">
        <v>167440</v>
      </c>
      <c r="M6" s="124">
        <v>7000</v>
      </c>
    </row>
    <row r="7" spans="1:19">
      <c r="A7" s="206" t="s">
        <v>47</v>
      </c>
      <c r="B7" s="218">
        <v>288776.31610337365</v>
      </c>
      <c r="C7" s="218">
        <v>1781855.0529004391</v>
      </c>
      <c r="D7" s="218">
        <v>674525.68408567703</v>
      </c>
      <c r="E7" s="218">
        <v>317960.49613298627</v>
      </c>
      <c r="F7" s="218">
        <v>344014.61606178008</v>
      </c>
      <c r="G7" s="218">
        <v>609172.24459665793</v>
      </c>
      <c r="H7" s="218">
        <v>593642.86824214912</v>
      </c>
      <c r="I7" s="218">
        <v>240839.87666141684</v>
      </c>
      <c r="J7" s="173">
        <v>4562010.8386811065</v>
      </c>
      <c r="K7" s="3"/>
      <c r="L7" s="93">
        <v>136080</v>
      </c>
      <c r="M7" s="207">
        <v>172976.1</v>
      </c>
    </row>
    <row r="8" spans="1:19">
      <c r="A8" s="92" t="s">
        <v>135</v>
      </c>
      <c r="B8" s="218">
        <v>72898.14026231553</v>
      </c>
      <c r="C8" s="218">
        <v>523132.31534539774</v>
      </c>
      <c r="D8" s="218">
        <v>285135.61213026108</v>
      </c>
      <c r="E8" s="218">
        <v>10101.855932116741</v>
      </c>
      <c r="F8" s="218">
        <v>980208.90737721254</v>
      </c>
      <c r="G8" s="218">
        <v>1277.8500954188285</v>
      </c>
      <c r="H8" s="218">
        <v>119902.46169776574</v>
      </c>
      <c r="I8" s="218">
        <v>57642.72620132094</v>
      </c>
      <c r="J8" s="173">
        <v>1977401.7287794934</v>
      </c>
      <c r="K8" s="3"/>
      <c r="L8" s="93">
        <v>371840</v>
      </c>
      <c r="M8" s="124">
        <v>3000</v>
      </c>
    </row>
    <row r="9" spans="1:19">
      <c r="A9" s="92" t="s">
        <v>305</v>
      </c>
      <c r="B9" s="218">
        <v>138687.07863242319</v>
      </c>
      <c r="C9" s="218">
        <v>753441.01908245077</v>
      </c>
      <c r="D9" s="218">
        <v>216698.84679432592</v>
      </c>
      <c r="E9" s="218">
        <v>280580.72166698816</v>
      </c>
      <c r="F9" s="218">
        <v>3475.9432245703151</v>
      </c>
      <c r="G9" s="218">
        <v>14404.531416056065</v>
      </c>
      <c r="H9" s="218">
        <v>345969.96440169425</v>
      </c>
      <c r="I9" s="218">
        <v>2686.2112441734093</v>
      </c>
      <c r="J9" s="173">
        <v>1617257.2378302587</v>
      </c>
      <c r="K9" s="3"/>
      <c r="L9" s="93">
        <v>245799.99999999997</v>
      </c>
      <c r="M9" s="124">
        <v>2142.4</v>
      </c>
    </row>
    <row r="10" spans="1:19">
      <c r="A10" s="92" t="s">
        <v>63</v>
      </c>
      <c r="B10" s="218">
        <v>321615.62422536046</v>
      </c>
      <c r="C10" s="218">
        <v>2107733.7507604994</v>
      </c>
      <c r="D10" s="218">
        <v>510225.90119071194</v>
      </c>
      <c r="E10" s="218">
        <v>521219.71260449337</v>
      </c>
      <c r="F10" s="218">
        <v>718811.25240506709</v>
      </c>
      <c r="G10" s="218">
        <v>902172.78111890785</v>
      </c>
      <c r="H10" s="218">
        <v>700787.54912150512</v>
      </c>
      <c r="I10" s="218">
        <v>755116.73444011854</v>
      </c>
      <c r="J10" s="173">
        <v>6216067.681641303</v>
      </c>
      <c r="K10" s="3"/>
      <c r="L10" s="93">
        <v>1244040</v>
      </c>
      <c r="M10" s="124">
        <v>15158.75</v>
      </c>
    </row>
    <row r="11" spans="1:19">
      <c r="A11" s="206" t="s">
        <v>754</v>
      </c>
      <c r="B11" s="218">
        <v>324286.49460016133</v>
      </c>
      <c r="C11" s="218">
        <v>2568931.7316500125</v>
      </c>
      <c r="D11" s="218">
        <v>950248.86727254523</v>
      </c>
      <c r="E11" s="218">
        <v>198478.96709658066</v>
      </c>
      <c r="F11" s="218">
        <v>145043</v>
      </c>
      <c r="G11" s="218">
        <v>666355.46420126013</v>
      </c>
      <c r="H11" s="218">
        <v>702753.83340845793</v>
      </c>
      <c r="I11" s="218">
        <v>282327.24477690895</v>
      </c>
      <c r="J11" s="173">
        <v>5514139.1084057661</v>
      </c>
      <c r="K11" s="3"/>
      <c r="L11" s="93">
        <v>72800</v>
      </c>
      <c r="M11" s="207">
        <v>18000</v>
      </c>
    </row>
    <row r="12" spans="1:19">
      <c r="A12" s="206" t="s">
        <v>24</v>
      </c>
      <c r="B12" s="218">
        <v>580103.1742247435</v>
      </c>
      <c r="C12" s="218">
        <v>3757533.7317270874</v>
      </c>
      <c r="D12" s="218">
        <v>1000120.5478258035</v>
      </c>
      <c r="E12" s="218">
        <v>1133039.457784408</v>
      </c>
      <c r="F12" s="218">
        <v>436606.24261999503</v>
      </c>
      <c r="G12" s="218">
        <v>178378.01742441833</v>
      </c>
      <c r="H12" s="218">
        <v>1783645.4397658107</v>
      </c>
      <c r="I12" s="218">
        <v>47391.83498578061</v>
      </c>
      <c r="J12" s="173">
        <v>8336715.2721333038</v>
      </c>
      <c r="K12" s="3"/>
      <c r="L12" s="93">
        <v>227640</v>
      </c>
      <c r="M12" s="207">
        <v>379787.72499999998</v>
      </c>
    </row>
    <row r="13" spans="1:19">
      <c r="A13" s="92" t="s">
        <v>30</v>
      </c>
      <c r="B13" s="218">
        <v>474246.4504120737</v>
      </c>
      <c r="C13" s="218">
        <v>2538504.212120581</v>
      </c>
      <c r="D13" s="218">
        <v>383357.53671856929</v>
      </c>
      <c r="E13" s="218">
        <v>860859.90348289232</v>
      </c>
      <c r="F13" s="218">
        <v>584182.92392543855</v>
      </c>
      <c r="G13" s="218">
        <v>265067.34329953429</v>
      </c>
      <c r="H13" s="218">
        <v>898594.80118830735</v>
      </c>
      <c r="I13" s="218">
        <v>110108.4395888502</v>
      </c>
      <c r="J13" s="173">
        <v>5640675.160324173</v>
      </c>
      <c r="K13" s="3"/>
      <c r="L13" s="93">
        <v>103600</v>
      </c>
      <c r="M13" s="124">
        <v>32019</v>
      </c>
    </row>
    <row r="14" spans="1:19" ht="15.75" thickBot="1">
      <c r="A14" s="137" t="s">
        <v>658</v>
      </c>
      <c r="B14" s="174">
        <v>2650048.9793012948</v>
      </c>
      <c r="C14" s="174">
        <v>15637265.582429554</v>
      </c>
      <c r="D14" s="174">
        <v>4459065.9515600568</v>
      </c>
      <c r="E14" s="174">
        <v>3863257.4520261344</v>
      </c>
      <c r="F14" s="174">
        <v>4618486.5504620513</v>
      </c>
      <c r="G14" s="174">
        <v>5829891.8161741253</v>
      </c>
      <c r="H14" s="174">
        <v>5648789.048879765</v>
      </c>
      <c r="I14" s="174">
        <v>1663268.6629364584</v>
      </c>
      <c r="J14" s="174">
        <v>41720025.064468138</v>
      </c>
      <c r="K14" s="3"/>
      <c r="L14" s="138">
        <v>2804580</v>
      </c>
      <c r="M14" s="138">
        <v>630701.97499999998</v>
      </c>
      <c r="N14" s="124"/>
    </row>
    <row r="15" spans="1:19" ht="15.75" thickTop="1">
      <c r="A15" s="94"/>
      <c r="B15" s="94"/>
      <c r="C15" s="94"/>
      <c r="D15" s="94"/>
      <c r="E15" s="94"/>
      <c r="F15" s="94"/>
      <c r="G15" s="94"/>
      <c r="H15" s="94"/>
      <c r="I15" s="94"/>
      <c r="J15" s="91"/>
      <c r="K15" s="94"/>
      <c r="L15" s="7"/>
      <c r="M15" s="7"/>
      <c r="N15" s="7"/>
    </row>
    <row r="16" spans="1:19">
      <c r="A16" s="94" t="s">
        <v>1216</v>
      </c>
      <c r="B16" s="218">
        <v>229181.87483764332</v>
      </c>
      <c r="C16" s="218">
        <v>30770.207472010366</v>
      </c>
      <c r="D16" s="218">
        <v>125601.32143695508</v>
      </c>
      <c r="E16" s="218">
        <v>153538.59046114894</v>
      </c>
      <c r="F16" s="218">
        <v>0</v>
      </c>
      <c r="G16" s="218">
        <v>5.7504419266343394</v>
      </c>
      <c r="H16" s="218">
        <v>92520.309624796078</v>
      </c>
      <c r="I16" s="218">
        <v>44203.544796251197</v>
      </c>
      <c r="J16" s="173">
        <v>446639.72423308832</v>
      </c>
      <c r="K16" s="94"/>
      <c r="L16" s="7"/>
      <c r="M16" s="7"/>
      <c r="N16" s="7"/>
    </row>
    <row r="17" spans="1:14">
      <c r="A17" s="94" t="s">
        <v>1262</v>
      </c>
      <c r="B17" s="218">
        <v>306832.06970088673</v>
      </c>
      <c r="C17" s="218">
        <v>628325.34778923052</v>
      </c>
      <c r="D17" s="218">
        <v>43328.184173514499</v>
      </c>
      <c r="E17" s="218">
        <v>482841.89341494651</v>
      </c>
      <c r="F17" s="218">
        <v>378664.18605049915</v>
      </c>
      <c r="G17" s="218">
        <v>489164.79375505226</v>
      </c>
      <c r="H17" s="218">
        <v>26309.483278965581</v>
      </c>
      <c r="I17" s="218">
        <v>81563.03657356331</v>
      </c>
      <c r="J17" s="173">
        <v>2130196.9250357719</v>
      </c>
      <c r="K17" s="94"/>
      <c r="L17" s="7"/>
      <c r="M17" s="7"/>
      <c r="N17" s="7"/>
    </row>
    <row r="18" spans="1:14">
      <c r="A18" s="94"/>
      <c r="B18" s="218"/>
      <c r="C18" s="94"/>
      <c r="D18" s="94"/>
      <c r="E18" s="94"/>
      <c r="F18" s="94"/>
      <c r="G18" s="94"/>
      <c r="H18" s="94"/>
      <c r="I18" s="94"/>
      <c r="J18" s="91"/>
      <c r="K18" s="94"/>
      <c r="L18" s="7"/>
      <c r="M18" s="7"/>
      <c r="N18" s="7"/>
    </row>
    <row r="20" spans="1:14">
      <c r="A20" s="316" t="s">
        <v>1257</v>
      </c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8"/>
    </row>
    <row r="21" spans="1:14" ht="30">
      <c r="A21" s="185" t="s">
        <v>677</v>
      </c>
      <c r="B21" s="186" t="s">
        <v>680</v>
      </c>
      <c r="C21" s="187" t="s">
        <v>0</v>
      </c>
      <c r="D21" s="187" t="s">
        <v>682</v>
      </c>
      <c r="E21" s="187" t="s">
        <v>683</v>
      </c>
      <c r="F21" s="187" t="s">
        <v>659</v>
      </c>
      <c r="G21" s="187" t="s">
        <v>684</v>
      </c>
      <c r="H21" s="187" t="s">
        <v>685</v>
      </c>
      <c r="I21" s="187" t="s">
        <v>681</v>
      </c>
      <c r="J21" s="187" t="s">
        <v>686</v>
      </c>
      <c r="K21" s="187" t="s">
        <v>1256</v>
      </c>
      <c r="L21" s="187" t="s">
        <v>687</v>
      </c>
      <c r="M21" s="188" t="s">
        <v>688</v>
      </c>
    </row>
    <row r="22" spans="1:14">
      <c r="A22" s="189" t="s">
        <v>43</v>
      </c>
      <c r="B22" s="190">
        <v>70665.333942069614</v>
      </c>
      <c r="C22" s="191">
        <v>463918.22353478259</v>
      </c>
      <c r="D22" s="191">
        <v>68164.44</v>
      </c>
      <c r="E22" s="191">
        <v>161261</v>
      </c>
      <c r="F22" s="125">
        <v>0</v>
      </c>
      <c r="G22" s="125">
        <v>148681.20673580214</v>
      </c>
      <c r="H22" s="125">
        <v>149449.59726581722</v>
      </c>
      <c r="I22" s="125">
        <v>20227</v>
      </c>
      <c r="J22" s="125">
        <v>1011701.4675364019</v>
      </c>
      <c r="K22" s="96">
        <v>1.3124757148511171E-2</v>
      </c>
      <c r="L22" s="125">
        <v>13480.297022745424</v>
      </c>
      <c r="M22" s="200">
        <v>1059.9864841609688</v>
      </c>
    </row>
    <row r="23" spans="1:14">
      <c r="A23" s="189" t="s">
        <v>17</v>
      </c>
      <c r="B23" s="190">
        <v>173699.09086420576</v>
      </c>
      <c r="C23" s="191">
        <v>801942.93298867019</v>
      </c>
      <c r="D23" s="191">
        <v>167699.92999999996</v>
      </c>
      <c r="E23" s="191">
        <v>354440</v>
      </c>
      <c r="F23" s="125">
        <v>565684.68652277079</v>
      </c>
      <c r="G23" s="125">
        <v>196671.47847031883</v>
      </c>
      <c r="H23" s="125">
        <v>180832.67710950508</v>
      </c>
      <c r="I23" s="125">
        <v>36795</v>
      </c>
      <c r="J23" s="125">
        <v>2304066.705091265</v>
      </c>
      <c r="K23" s="96">
        <v>3.7181804951024591E-2</v>
      </c>
      <c r="L23" s="125">
        <v>303922.93567315576</v>
      </c>
      <c r="M23" s="200">
        <v>3386.0679355142065</v>
      </c>
    </row>
    <row r="24" spans="1:14">
      <c r="A24" s="189" t="s">
        <v>140</v>
      </c>
      <c r="B24" s="190">
        <v>241130.69595141773</v>
      </c>
      <c r="C24" s="191">
        <v>333808.3320301777</v>
      </c>
      <c r="D24" s="191">
        <v>158508.21</v>
      </c>
      <c r="E24" s="191">
        <v>19751</v>
      </c>
      <c r="F24" s="125">
        <v>938085.31313944131</v>
      </c>
      <c r="G24" s="125">
        <v>2901352.2060584403</v>
      </c>
      <c r="H24" s="125">
        <v>121316.08634812459</v>
      </c>
      <c r="I24" s="125">
        <v>122008</v>
      </c>
      <c r="J24" s="125">
        <v>4594829.147576184</v>
      </c>
      <c r="K24" s="96">
        <v>2.0484722587564827E-2</v>
      </c>
      <c r="L24" s="125">
        <v>148985.97924019542</v>
      </c>
      <c r="M24" s="200">
        <v>1363.1513427995999</v>
      </c>
    </row>
    <row r="25" spans="1:14">
      <c r="A25" s="208" t="s">
        <v>47</v>
      </c>
      <c r="B25" s="209">
        <v>284233.89234787121</v>
      </c>
      <c r="C25" s="191">
        <v>1718217.7033489759</v>
      </c>
      <c r="D25" s="191">
        <v>623850.87</v>
      </c>
      <c r="E25" s="191">
        <v>294189</v>
      </c>
      <c r="F25" s="210">
        <v>377811.47702401032</v>
      </c>
      <c r="G25" s="210">
        <v>651544.83373379207</v>
      </c>
      <c r="H25" s="210">
        <v>572356.13924493035</v>
      </c>
      <c r="I25" s="210">
        <v>203020</v>
      </c>
      <c r="J25" s="210">
        <v>4440990.0233517084</v>
      </c>
      <c r="K25" s="96">
        <v>5.2622646188773006E-2</v>
      </c>
      <c r="L25" s="210">
        <v>74828.709353538085</v>
      </c>
      <c r="M25" s="211">
        <v>134333.65748806647</v>
      </c>
    </row>
    <row r="26" spans="1:14">
      <c r="A26" s="189" t="s">
        <v>135</v>
      </c>
      <c r="B26" s="190">
        <v>90183.171944900401</v>
      </c>
      <c r="C26" s="191">
        <v>478444.38273223065</v>
      </c>
      <c r="D26" s="191">
        <v>250988.83</v>
      </c>
      <c r="E26" s="191">
        <v>9347</v>
      </c>
      <c r="F26" s="125">
        <v>979339.03118914808</v>
      </c>
      <c r="G26" s="125">
        <v>1200.8673834900376</v>
      </c>
      <c r="H26" s="125">
        <v>107082.28588899996</v>
      </c>
      <c r="I26" s="125">
        <v>55319</v>
      </c>
      <c r="J26" s="125">
        <v>1881721.3971938686</v>
      </c>
      <c r="K26" s="96">
        <v>-2.8413845800873389E-2</v>
      </c>
      <c r="L26" s="125">
        <v>604423.36962540296</v>
      </c>
      <c r="M26" s="200">
        <v>3386.0679355142065</v>
      </c>
    </row>
    <row r="27" spans="1:14">
      <c r="A27" s="189" t="s">
        <v>305</v>
      </c>
      <c r="B27" s="190">
        <v>147282.53908422304</v>
      </c>
      <c r="C27" s="191">
        <v>818584.05938810564</v>
      </c>
      <c r="D27" s="191">
        <v>198801.05000000002</v>
      </c>
      <c r="E27" s="191">
        <v>299402</v>
      </c>
      <c r="F27" s="125">
        <v>0</v>
      </c>
      <c r="G27" s="125">
        <v>0</v>
      </c>
      <c r="H27" s="125">
        <v>279943.86701532407</v>
      </c>
      <c r="I27" s="125">
        <v>0</v>
      </c>
      <c r="J27" s="125">
        <v>1596730.9764034296</v>
      </c>
      <c r="K27" s="96">
        <v>7.590817919184932E-2</v>
      </c>
      <c r="L27" s="125">
        <v>106956.62795373579</v>
      </c>
      <c r="M27" s="200">
        <v>50512.674433724147</v>
      </c>
    </row>
    <row r="28" spans="1:14">
      <c r="A28" s="189" t="s">
        <v>63</v>
      </c>
      <c r="B28" s="190">
        <v>305117.46594021254</v>
      </c>
      <c r="C28" s="191">
        <v>1953489.0201866252</v>
      </c>
      <c r="D28" s="191">
        <v>460080.16</v>
      </c>
      <c r="E28" s="191">
        <v>421491</v>
      </c>
      <c r="F28" s="125">
        <v>851345.15904801642</v>
      </c>
      <c r="G28" s="125">
        <v>1097846.4259417816</v>
      </c>
      <c r="H28" s="125">
        <v>554855.33957256353</v>
      </c>
      <c r="I28" s="125">
        <v>727071</v>
      </c>
      <c r="J28" s="125">
        <v>6066178.1047489867</v>
      </c>
      <c r="K28" s="96">
        <v>-2.0713195274432324E-2</v>
      </c>
      <c r="L28" s="125">
        <v>681462.31053909776</v>
      </c>
      <c r="M28" s="200">
        <v>20432.002846954641</v>
      </c>
    </row>
    <row r="29" spans="1:14">
      <c r="A29" s="208" t="s">
        <v>207</v>
      </c>
      <c r="B29" s="209">
        <v>315332.63398338179</v>
      </c>
      <c r="C29" s="191">
        <v>2470126.6650480884</v>
      </c>
      <c r="D29" s="191">
        <v>879860.05</v>
      </c>
      <c r="E29" s="191">
        <v>183640</v>
      </c>
      <c r="F29" s="210">
        <v>148582.08782883795</v>
      </c>
      <c r="G29" s="210">
        <v>618488.17302488349</v>
      </c>
      <c r="H29" s="210">
        <v>661391.90278585581</v>
      </c>
      <c r="I29" s="210">
        <v>367379</v>
      </c>
      <c r="J29" s="210">
        <v>5329467.8786876667</v>
      </c>
      <c r="K29" s="96">
        <v>7.4755344006048968E-2</v>
      </c>
      <c r="L29" s="210">
        <v>68223.768515633143</v>
      </c>
      <c r="M29" s="211">
        <v>29613.099770978508</v>
      </c>
    </row>
    <row r="30" spans="1:14">
      <c r="A30" s="208" t="s">
        <v>24</v>
      </c>
      <c r="B30" s="209">
        <v>585770.82130297448</v>
      </c>
      <c r="C30" s="191">
        <v>3798592.8267547674</v>
      </c>
      <c r="D30" s="191">
        <v>933091.66</v>
      </c>
      <c r="E30" s="191">
        <v>1088405</v>
      </c>
      <c r="F30" s="210">
        <v>333947.22034714371</v>
      </c>
      <c r="G30" s="210">
        <v>153880.7070856037</v>
      </c>
      <c r="H30" s="210">
        <v>1707139.8521406117</v>
      </c>
      <c r="I30" s="210">
        <v>36497</v>
      </c>
      <c r="J30" s="210">
        <v>8051554.2663281271</v>
      </c>
      <c r="K30" s="96">
        <v>2.4926348901064765E-2</v>
      </c>
      <c r="L30" s="210">
        <v>301719.14257364033</v>
      </c>
      <c r="M30" s="211">
        <v>498123.23260989168</v>
      </c>
    </row>
    <row r="31" spans="1:14">
      <c r="A31" s="189" t="s">
        <v>30</v>
      </c>
      <c r="B31" s="190">
        <v>474445.86495424248</v>
      </c>
      <c r="C31" s="191">
        <v>2445566.7262986605</v>
      </c>
      <c r="D31" s="191">
        <v>353357.55</v>
      </c>
      <c r="E31" s="191">
        <v>795514</v>
      </c>
      <c r="F31" s="125">
        <v>638876.96541842644</v>
      </c>
      <c r="G31" s="125">
        <v>279423.96156588773</v>
      </c>
      <c r="H31" s="125">
        <v>826934.00506720622</v>
      </c>
      <c r="I31" s="125">
        <v>145347</v>
      </c>
      <c r="J31" s="125">
        <v>5485020.2083501806</v>
      </c>
      <c r="K31" s="96">
        <v>5.3197327578070344E-2</v>
      </c>
      <c r="L31" s="125">
        <v>195996.85950285519</v>
      </c>
      <c r="M31" s="200">
        <v>106502.46915239563</v>
      </c>
    </row>
    <row r="32" spans="1:14">
      <c r="A32" s="201" t="s">
        <v>658</v>
      </c>
      <c r="B32" s="202">
        <v>2687861.5103154993</v>
      </c>
      <c r="C32" s="203">
        <v>15282690.872311084</v>
      </c>
      <c r="D32" s="203">
        <v>4094402.75</v>
      </c>
      <c r="E32" s="203">
        <v>3627440</v>
      </c>
      <c r="F32" s="203">
        <v>4833671.9405177943</v>
      </c>
      <c r="G32" s="203">
        <v>6049089.8599999994</v>
      </c>
      <c r="H32" s="203">
        <v>5161301.7524389382</v>
      </c>
      <c r="I32" s="203">
        <v>1713663</v>
      </c>
      <c r="J32" s="203">
        <v>40762260.175267816</v>
      </c>
      <c r="K32" s="204">
        <v>2.9884912146224605E-2</v>
      </c>
      <c r="L32" s="203">
        <v>2500000</v>
      </c>
      <c r="M32" s="205">
        <v>848712.41</v>
      </c>
    </row>
    <row r="33" spans="1:14">
      <c r="A33" s="195"/>
      <c r="B33" s="196"/>
      <c r="C33" s="196"/>
      <c r="D33" s="196"/>
      <c r="E33" s="196"/>
      <c r="F33" s="196"/>
      <c r="G33" s="196"/>
      <c r="H33" s="196"/>
      <c r="I33" s="196"/>
      <c r="J33" s="196"/>
      <c r="K33" s="197"/>
      <c r="L33" s="196"/>
      <c r="M33" s="198"/>
    </row>
    <row r="34" spans="1:14">
      <c r="A34" s="321" t="s">
        <v>1258</v>
      </c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3"/>
    </row>
    <row r="35" spans="1:14" ht="30">
      <c r="A35" s="179" t="s">
        <v>677</v>
      </c>
      <c r="B35" s="179" t="s">
        <v>680</v>
      </c>
      <c r="C35" s="180" t="s">
        <v>0</v>
      </c>
      <c r="D35" s="180" t="s">
        <v>682</v>
      </c>
      <c r="E35" s="180" t="s">
        <v>683</v>
      </c>
      <c r="F35" s="180" t="s">
        <v>659</v>
      </c>
      <c r="G35" s="180" t="s">
        <v>684</v>
      </c>
      <c r="H35" s="180" t="s">
        <v>685</v>
      </c>
      <c r="I35" s="180" t="s">
        <v>681</v>
      </c>
      <c r="J35" s="180" t="s">
        <v>686</v>
      </c>
      <c r="K35" s="199" t="s">
        <v>1256</v>
      </c>
      <c r="L35" s="180" t="s">
        <v>687</v>
      </c>
      <c r="M35" s="180" t="s">
        <v>688</v>
      </c>
    </row>
    <row r="36" spans="1:14">
      <c r="A36" s="85" t="s">
        <v>43</v>
      </c>
      <c r="B36" s="213">
        <v>3.2385476187919267</v>
      </c>
      <c r="C36" s="213">
        <v>18615.719141749083</v>
      </c>
      <c r="D36" s="213">
        <v>5465.8761739178153</v>
      </c>
      <c r="E36" s="213">
        <v>13030.953300637309</v>
      </c>
      <c r="F36" s="213">
        <v>0</v>
      </c>
      <c r="G36" s="213">
        <v>2770.4193564325979</v>
      </c>
      <c r="H36" s="213">
        <v>11533.452810126561</v>
      </c>
      <c r="I36" s="213">
        <v>-7506.3514692282079</v>
      </c>
      <c r="J36" s="213">
        <v>43910.069313635118</v>
      </c>
      <c r="K36" s="215">
        <v>4.3402199880722414E-2</v>
      </c>
      <c r="L36" s="213">
        <v>-4884.2970227454243</v>
      </c>
      <c r="M36" s="213">
        <v>-441.98648416096876</v>
      </c>
    </row>
    <row r="37" spans="1:14">
      <c r="A37" s="85" t="s">
        <v>17</v>
      </c>
      <c r="B37" s="213">
        <v>-28373.453213057976</v>
      </c>
      <c r="C37" s="213">
        <v>-20872.530505193863</v>
      </c>
      <c r="D37" s="213">
        <v>26233.842128984077</v>
      </c>
      <c r="E37" s="213">
        <v>-2644.7355066259042</v>
      </c>
      <c r="F37" s="213">
        <v>-8531.4073461096268</v>
      </c>
      <c r="G37" s="213">
        <v>-133808.67384081983</v>
      </c>
      <c r="H37" s="213">
        <v>55238.320340706327</v>
      </c>
      <c r="I37" s="213">
        <v>1451.669110152885</v>
      </c>
      <c r="J37" s="213">
        <v>-82933.515618905891</v>
      </c>
      <c r="K37" s="215">
        <v>-3.5994407382238032E-2</v>
      </c>
      <c r="L37" s="213">
        <v>-77178.935673155764</v>
      </c>
      <c r="M37" s="213">
        <v>-3386.0679355142065</v>
      </c>
    </row>
    <row r="38" spans="1:14">
      <c r="A38" s="85" t="s">
        <v>140</v>
      </c>
      <c r="B38" s="213">
        <v>-7689.2052514106326</v>
      </c>
      <c r="C38" s="213">
        <v>8721.0916528996313</v>
      </c>
      <c r="D38" s="213">
        <v>12680.6572392612</v>
      </c>
      <c r="E38" s="213">
        <v>-4821.8804683425587</v>
      </c>
      <c r="F38" s="213">
        <v>-89094.927468114649</v>
      </c>
      <c r="G38" s="213">
        <v>77396.94724169746</v>
      </c>
      <c r="H38" s="213">
        <v>-14878.00282020506</v>
      </c>
      <c r="I38" s="213">
        <v>-5819.7226030358579</v>
      </c>
      <c r="J38" s="213">
        <v>-15815.837225839496</v>
      </c>
      <c r="K38" s="215">
        <v>-3.4420947369027855E-3</v>
      </c>
      <c r="L38" s="213">
        <v>18454.020759804582</v>
      </c>
      <c r="M38" s="213">
        <v>5636.8486572004003</v>
      </c>
    </row>
    <row r="39" spans="1:14">
      <c r="A39" s="212" t="s">
        <v>47</v>
      </c>
      <c r="B39" s="213">
        <v>4542.4237555024447</v>
      </c>
      <c r="C39" s="213">
        <v>63637.349551463267</v>
      </c>
      <c r="D39" s="213">
        <v>50674.814085677033</v>
      </c>
      <c r="E39" s="213">
        <v>23771.496132986271</v>
      </c>
      <c r="F39" s="213">
        <v>-33796.860962230247</v>
      </c>
      <c r="G39" s="213">
        <v>-42372.589137134142</v>
      </c>
      <c r="H39" s="213">
        <v>21286.728997218772</v>
      </c>
      <c r="I39" s="213">
        <v>37819.876661416842</v>
      </c>
      <c r="J39" s="213">
        <v>121020.81532939803</v>
      </c>
      <c r="K39" s="215">
        <v>2.7250864040009953E-2</v>
      </c>
      <c r="L39" s="213">
        <v>61251.290646461915</v>
      </c>
      <c r="M39" s="213">
        <v>38642.442511933536</v>
      </c>
    </row>
    <row r="40" spans="1:14">
      <c r="A40" s="85" t="s">
        <v>135</v>
      </c>
      <c r="B40" s="213">
        <v>-17285.031682584871</v>
      </c>
      <c r="C40" s="213">
        <v>44687.932613167097</v>
      </c>
      <c r="D40" s="213">
        <v>34146.782130261097</v>
      </c>
      <c r="E40" s="213">
        <v>754.85593211674131</v>
      </c>
      <c r="F40" s="213">
        <v>869.87618806445971</v>
      </c>
      <c r="G40" s="213">
        <v>76.982711928790877</v>
      </c>
      <c r="H40" s="213">
        <v>12820.17580876578</v>
      </c>
      <c r="I40" s="213">
        <v>2323.7262013209402</v>
      </c>
      <c r="J40" s="213">
        <v>95680.331585624721</v>
      </c>
      <c r="K40" s="215">
        <v>5.0847235796068826E-2</v>
      </c>
      <c r="L40" s="213">
        <v>-232583.36962540296</v>
      </c>
      <c r="M40" s="213">
        <v>-386.06793551420651</v>
      </c>
    </row>
    <row r="41" spans="1:14">
      <c r="A41" s="85" t="s">
        <v>305</v>
      </c>
      <c r="B41" s="213">
        <v>-8595.4604517998523</v>
      </c>
      <c r="C41" s="213">
        <v>-65143.040305654868</v>
      </c>
      <c r="D41" s="213">
        <v>17897.796794325899</v>
      </c>
      <c r="E41" s="213">
        <v>-18821.27833301184</v>
      </c>
      <c r="F41" s="213">
        <v>3475.9432245703151</v>
      </c>
      <c r="G41" s="213">
        <v>14404.531416056065</v>
      </c>
      <c r="H41" s="213">
        <v>66026.09738637018</v>
      </c>
      <c r="I41" s="213">
        <v>2686.2112441734093</v>
      </c>
      <c r="J41" s="213">
        <v>20526.261426829034</v>
      </c>
      <c r="K41" s="215">
        <v>1.2855178317554524E-2</v>
      </c>
      <c r="L41" s="213">
        <v>138843.37204626418</v>
      </c>
      <c r="M41" s="213">
        <v>-48370.274433724146</v>
      </c>
    </row>
    <row r="42" spans="1:14">
      <c r="A42" s="85" t="s">
        <v>63</v>
      </c>
      <c r="B42" s="213">
        <v>16498.158285147918</v>
      </c>
      <c r="C42" s="213">
        <v>154244.7305738742</v>
      </c>
      <c r="D42" s="213">
        <v>50145.741190711968</v>
      </c>
      <c r="E42" s="213">
        <v>99728.712604493368</v>
      </c>
      <c r="F42" s="213">
        <v>-132533.90664294933</v>
      </c>
      <c r="G42" s="213">
        <v>-195673.64482287376</v>
      </c>
      <c r="H42" s="213">
        <v>145932.20954894158</v>
      </c>
      <c r="I42" s="213">
        <v>28045.73444011854</v>
      </c>
      <c r="J42" s="213">
        <v>149889.57689231634</v>
      </c>
      <c r="K42" s="215">
        <v>2.4709062988930927E-2</v>
      </c>
      <c r="L42" s="213">
        <v>562577.68946090224</v>
      </c>
      <c r="M42" s="213">
        <v>-5273.2528469546414</v>
      </c>
    </row>
    <row r="43" spans="1:14" s="214" customFormat="1">
      <c r="A43" s="212" t="s">
        <v>754</v>
      </c>
      <c r="B43" s="213">
        <v>8953.8606167795369</v>
      </c>
      <c r="C43" s="213">
        <v>98805.066601924133</v>
      </c>
      <c r="D43" s="213">
        <v>70388.817272545188</v>
      </c>
      <c r="E43" s="213">
        <v>14838.967096580658</v>
      </c>
      <c r="F43" s="213">
        <v>-3539.0878288379463</v>
      </c>
      <c r="G43" s="213">
        <v>47867.291176376631</v>
      </c>
      <c r="H43" s="213">
        <v>41361.930622602114</v>
      </c>
      <c r="I43" s="213">
        <v>-85051.755223091051</v>
      </c>
      <c r="J43" s="213">
        <v>184671.22971809935</v>
      </c>
      <c r="K43" s="215">
        <v>3.4650969650571004E-2</v>
      </c>
      <c r="L43" s="213">
        <v>4576.2314843668573</v>
      </c>
      <c r="M43" s="213">
        <v>-11613.099770978508</v>
      </c>
    </row>
    <row r="44" spans="1:14">
      <c r="A44" s="212" t="s">
        <v>24</v>
      </c>
      <c r="B44" s="213">
        <v>-5667.6470782309771</v>
      </c>
      <c r="C44" s="213">
        <v>-41059.095027680043</v>
      </c>
      <c r="D44" s="213">
        <v>67028.887825803482</v>
      </c>
      <c r="E44" s="213">
        <v>44634.457784408005</v>
      </c>
      <c r="F44" s="213">
        <v>102659.02227285132</v>
      </c>
      <c r="G44" s="213">
        <v>24497.310338814626</v>
      </c>
      <c r="H44" s="213">
        <v>76505.587625198998</v>
      </c>
      <c r="I44" s="213">
        <v>10894.83498578061</v>
      </c>
      <c r="J44" s="213">
        <v>285161.00580517668</v>
      </c>
      <c r="K44" s="215">
        <v>3.5416889257982108E-2</v>
      </c>
      <c r="L44" s="213">
        <v>-74079.142573640333</v>
      </c>
      <c r="M44" s="213">
        <v>-118335.50760989171</v>
      </c>
    </row>
    <row r="45" spans="1:14">
      <c r="A45" s="85" t="s">
        <v>30</v>
      </c>
      <c r="B45" s="213">
        <v>-199.41454216878628</v>
      </c>
      <c r="C45" s="213">
        <v>92937.485821920447</v>
      </c>
      <c r="D45" s="213">
        <v>29999.9867185693</v>
      </c>
      <c r="E45" s="213">
        <v>65345.903482892318</v>
      </c>
      <c r="F45" s="213">
        <v>-54694.04149298789</v>
      </c>
      <c r="G45" s="213">
        <v>-14356.618266353442</v>
      </c>
      <c r="H45" s="213">
        <v>71660.796121101128</v>
      </c>
      <c r="I45" s="213">
        <v>-35238.560411149796</v>
      </c>
      <c r="J45" s="213">
        <v>155654.9519739924</v>
      </c>
      <c r="K45" s="215">
        <v>2.8378191157259435E-2</v>
      </c>
      <c r="L45" s="213">
        <v>-92396.859502855194</v>
      </c>
      <c r="M45" s="213">
        <v>-74483.469152395628</v>
      </c>
    </row>
    <row r="46" spans="1:14">
      <c r="A46" s="194" t="s">
        <v>707</v>
      </c>
      <c r="B46" s="213">
        <v>-37812.531014204491</v>
      </c>
      <c r="C46" s="213">
        <v>354574.71011847071</v>
      </c>
      <c r="D46" s="213">
        <v>364663.20156005677</v>
      </c>
      <c r="E46" s="213">
        <v>235817.45202613436</v>
      </c>
      <c r="F46" s="213">
        <v>-215185.39005574305</v>
      </c>
      <c r="G46" s="213">
        <v>-219198.04382587411</v>
      </c>
      <c r="H46" s="213">
        <v>487487.29644082673</v>
      </c>
      <c r="I46" s="213">
        <v>-50394.337063541636</v>
      </c>
      <c r="J46" s="213">
        <v>957764.88920032233</v>
      </c>
      <c r="K46" s="215">
        <v>2.3496363672724868E-2</v>
      </c>
      <c r="L46" s="213">
        <v>304580</v>
      </c>
      <c r="M46" s="213">
        <v>-218010.43500000006</v>
      </c>
    </row>
    <row r="47" spans="1:14">
      <c r="L47" s="192"/>
      <c r="M47" s="192"/>
      <c r="N47" s="193"/>
    </row>
  </sheetData>
  <customSheetViews>
    <customSheetView guid="{BB668A0E-2D0A-40F7-B96F-8BCFBD14C056}" scale="80" fitToPage="1">
      <selection activeCell="B5" sqref="B5"/>
      <pageMargins left="0.7" right="0.7" top="0.75" bottom="0.75" header="0.3" footer="0.3"/>
      <printOptions horizontalCentered="1"/>
      <pageSetup scale="57" orientation="landscape" r:id="rId1"/>
      <headerFooter>
        <oddHeader>&amp;L&amp;KFF0000WORKING DRAFT&amp;CDRAFT FY16 Rates
Summary of Changes&amp;R&amp;KFF0000WORKING DRAFT</oddHeader>
        <oddFooter>&amp;L&amp;KFF0000WORKING DRAFT&amp;C&amp;KFF0000WORKING DRAFT&amp;R&amp;D
&amp;T</oddFooter>
      </headerFooter>
    </customSheetView>
  </customSheetViews>
  <mergeCells count="4">
    <mergeCell ref="A20:M20"/>
    <mergeCell ref="A1:M1"/>
    <mergeCell ref="A2:M2"/>
    <mergeCell ref="A34:M34"/>
  </mergeCells>
  <conditionalFormatting sqref="B33:J33 B36:J46">
    <cfRule type="cellIs" dxfId="7" priority="55" operator="lessThan">
      <formula>0</formula>
    </cfRule>
    <cfRule type="cellIs" dxfId="6" priority="56" operator="greaterThan">
      <formula>0</formula>
    </cfRule>
  </conditionalFormatting>
  <conditionalFormatting sqref="K36:K46">
    <cfRule type="cellIs" dxfId="5" priority="39" operator="lessThan">
      <formula>0</formula>
    </cfRule>
    <cfRule type="cellIs" dxfId="4" priority="40" operator="greaterThan">
      <formula>0</formula>
    </cfRule>
  </conditionalFormatting>
  <conditionalFormatting sqref="L36:L4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M36:M46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7" right="0.7" top="0.75" bottom="0.75" header="0.3" footer="0.3"/>
  <pageSetup scale="57" orientation="landscape" r:id="rId2"/>
  <headerFooter>
    <oddHeader>&amp;L&amp;"-,Bold"&amp;KFF0000WORKING DRAFT&amp;CDRAFT FY16 Rates
&amp;"-,Bold"&amp;KFF0000WORKING DRAFT&amp;R&amp;"-,Bold"&amp;KFF0000WORKING DRAFT</oddHeader>
    <oddFooter>&amp;L&amp;"-,Bold"&amp;KFF0000WORKING DRAFT&amp;C&amp;"-,Bold"&amp;KFF0000WORKING DRAFT&amp;R&amp;D
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698"/>
  <sheetViews>
    <sheetView workbookViewId="0">
      <pane ySplit="1" topLeftCell="A672" activePane="bottomLeft" state="frozen"/>
      <selection activeCell="B1" sqref="B1"/>
      <selection pane="bottomLeft" activeCell="AT697" sqref="AT697"/>
    </sheetView>
  </sheetViews>
  <sheetFormatPr defaultColWidth="6.5703125" defaultRowHeight="11.25"/>
  <cols>
    <col min="1" max="1" width="9.28515625" style="178" bestFit="1" customWidth="1"/>
    <col min="2" max="2" width="4.42578125" style="178" bestFit="1" customWidth="1"/>
    <col min="3" max="3" width="28.140625" style="178" customWidth="1"/>
    <col min="4" max="4" width="4" style="178" bestFit="1" customWidth="1"/>
    <col min="5" max="5" width="25" style="178" bestFit="1" customWidth="1"/>
    <col min="6" max="6" width="27" style="178" bestFit="1" customWidth="1"/>
    <col min="7" max="7" width="6.5703125" style="178"/>
    <col min="8" max="8" width="5.5703125" style="178" bestFit="1" customWidth="1"/>
    <col min="9" max="11" width="10" style="178" hidden="1" customWidth="1"/>
    <col min="12" max="14" width="10" style="178" bestFit="1" customWidth="1"/>
    <col min="15" max="15" width="5.7109375" style="178" bestFit="1" customWidth="1"/>
    <col min="16" max="16" width="6.28515625" style="178" bestFit="1" customWidth="1"/>
    <col min="17" max="17" width="10.140625" style="184" bestFit="1" customWidth="1"/>
    <col min="18" max="18" width="9.28515625" style="184" hidden="1" customWidth="1"/>
    <col min="19" max="23" width="10.140625" style="184" hidden="1" customWidth="1"/>
    <col min="24" max="24" width="5.28515625" style="184" hidden="1" customWidth="1"/>
    <col min="25" max="25" width="6.42578125" style="178" hidden="1" customWidth="1"/>
    <col min="26" max="26" width="8" style="178" hidden="1" customWidth="1"/>
    <col min="27" max="27" width="0" style="178" hidden="1" customWidth="1"/>
    <col min="28" max="28" width="4.42578125" style="178" bestFit="1" customWidth="1"/>
    <col min="29" max="29" width="20.85546875" style="178" customWidth="1"/>
    <col min="30" max="30" width="4.28515625" style="178" hidden="1" customWidth="1"/>
    <col min="31" max="31" width="2" style="178" hidden="1" customWidth="1"/>
    <col min="32" max="32" width="3.5703125" style="178" hidden="1" customWidth="1"/>
    <col min="33" max="33" width="3.140625" style="178" hidden="1" customWidth="1"/>
    <col min="34" max="34" width="1.85546875" style="178" hidden="1" customWidth="1"/>
    <col min="35" max="35" width="4.85546875" style="178" hidden="1" customWidth="1"/>
    <col min="36" max="36" width="4.42578125" style="178" hidden="1" customWidth="1"/>
    <col min="37" max="37" width="13.7109375" style="178" customWidth="1"/>
    <col min="38" max="38" width="15.140625" style="178" customWidth="1"/>
    <col min="39" max="39" width="0" style="178" hidden="1" customWidth="1"/>
    <col min="40" max="40" width="4" style="178" bestFit="1" customWidth="1"/>
    <col min="41" max="41" width="4.140625" style="178" bestFit="1" customWidth="1"/>
    <col min="42" max="42" width="6.5703125" style="178"/>
    <col min="43" max="45" width="10" style="178" bestFit="1" customWidth="1"/>
    <col min="46" max="16384" width="6.5703125" style="178"/>
  </cols>
  <sheetData>
    <row r="1" spans="1:46" ht="45">
      <c r="A1" s="177" t="s">
        <v>784</v>
      </c>
      <c r="B1" s="177" t="s">
        <v>785</v>
      </c>
      <c r="C1" s="177" t="s">
        <v>693</v>
      </c>
      <c r="D1" s="177" t="s">
        <v>786</v>
      </c>
      <c r="E1" s="177" t="s">
        <v>787</v>
      </c>
      <c r="F1" s="177" t="s">
        <v>1197</v>
      </c>
      <c r="G1" s="177" t="s">
        <v>788</v>
      </c>
      <c r="H1" s="177" t="s">
        <v>789</v>
      </c>
      <c r="I1" s="177" t="s">
        <v>790</v>
      </c>
      <c r="J1" s="177" t="s">
        <v>791</v>
      </c>
      <c r="K1" s="177" t="s">
        <v>1191</v>
      </c>
      <c r="L1" s="177" t="s">
        <v>792</v>
      </c>
      <c r="M1" s="177" t="s">
        <v>1195</v>
      </c>
      <c r="N1" s="177" t="s">
        <v>1194</v>
      </c>
      <c r="O1" s="177" t="s">
        <v>793</v>
      </c>
      <c r="P1" s="177" t="s">
        <v>761</v>
      </c>
      <c r="Q1" s="182" t="s">
        <v>794</v>
      </c>
      <c r="R1" s="182" t="s">
        <v>1203</v>
      </c>
      <c r="S1" s="182" t="s">
        <v>1199</v>
      </c>
      <c r="T1" s="182" t="s">
        <v>1198</v>
      </c>
      <c r="U1" s="182" t="s">
        <v>659</v>
      </c>
      <c r="V1" s="182" t="s">
        <v>684</v>
      </c>
      <c r="W1" s="182" t="s">
        <v>685</v>
      </c>
      <c r="X1" s="182" t="s">
        <v>684</v>
      </c>
      <c r="Y1" s="177" t="s">
        <v>795</v>
      </c>
      <c r="Z1" s="177" t="s">
        <v>694</v>
      </c>
      <c r="AA1" s="177" t="s">
        <v>1201</v>
      </c>
      <c r="AB1" s="183" t="s">
        <v>785</v>
      </c>
      <c r="AC1" s="183" t="s">
        <v>693</v>
      </c>
      <c r="AD1" s="183" t="s">
        <v>1219</v>
      </c>
      <c r="AE1" s="183"/>
      <c r="AF1" s="183" t="s">
        <v>5</v>
      </c>
      <c r="AG1" s="183" t="s">
        <v>1220</v>
      </c>
      <c r="AH1" s="183"/>
      <c r="AI1" s="183" t="s">
        <v>1221</v>
      </c>
      <c r="AJ1" s="183" t="s">
        <v>783</v>
      </c>
      <c r="AK1" s="183" t="s">
        <v>784</v>
      </c>
      <c r="AL1" s="183" t="s">
        <v>787</v>
      </c>
      <c r="AM1" s="183" t="s">
        <v>788</v>
      </c>
      <c r="AN1" s="183" t="s">
        <v>786</v>
      </c>
      <c r="AO1" s="183" t="s">
        <v>1222</v>
      </c>
      <c r="AP1" s="183"/>
      <c r="AQ1" s="183" t="s">
        <v>1223</v>
      </c>
      <c r="AR1" s="183" t="s">
        <v>1224</v>
      </c>
      <c r="AS1" s="183"/>
      <c r="AT1" s="178" t="s">
        <v>1255</v>
      </c>
    </row>
    <row r="2" spans="1:46" ht="22.5">
      <c r="A2" s="178" t="s">
        <v>17</v>
      </c>
      <c r="B2" s="178">
        <v>14</v>
      </c>
      <c r="C2" s="178" t="s">
        <v>695</v>
      </c>
      <c r="D2" s="178" t="s">
        <v>18</v>
      </c>
      <c r="E2" s="178" t="s">
        <v>797</v>
      </c>
      <c r="F2" s="178" t="s">
        <v>29</v>
      </c>
      <c r="G2" s="178" t="s">
        <v>763</v>
      </c>
      <c r="H2" s="178" t="s">
        <v>19</v>
      </c>
      <c r="I2" s="178">
        <v>570</v>
      </c>
      <c r="J2" s="178">
        <v>0</v>
      </c>
      <c r="K2" s="178">
        <v>0</v>
      </c>
      <c r="L2" s="178">
        <v>570</v>
      </c>
      <c r="M2" s="178">
        <v>570</v>
      </c>
      <c r="N2" s="178">
        <v>1</v>
      </c>
      <c r="O2" s="178" t="s">
        <v>720</v>
      </c>
      <c r="P2" s="178" t="s">
        <v>709</v>
      </c>
      <c r="Q2" s="184">
        <v>2785.7467499999998</v>
      </c>
      <c r="R2" s="184">
        <v>0</v>
      </c>
      <c r="S2" s="184">
        <v>0</v>
      </c>
      <c r="T2" s="184">
        <v>0</v>
      </c>
      <c r="V2" s="184">
        <v>0</v>
      </c>
      <c r="W2" s="184">
        <v>824</v>
      </c>
      <c r="Y2" s="178" t="s">
        <v>798</v>
      </c>
      <c r="Z2" s="178" t="s">
        <v>696</v>
      </c>
      <c r="AB2" s="178" t="s">
        <v>708</v>
      </c>
      <c r="AC2" s="178" t="s">
        <v>695</v>
      </c>
      <c r="AD2" s="178" t="s">
        <v>1225</v>
      </c>
      <c r="AF2" s="178" t="s">
        <v>1226</v>
      </c>
      <c r="AG2" s="178" t="s">
        <v>1227</v>
      </c>
      <c r="AH2" s="178">
        <v>0</v>
      </c>
      <c r="AI2" s="178">
        <v>78</v>
      </c>
      <c r="AJ2" s="178" t="s">
        <v>796</v>
      </c>
      <c r="AK2" s="178" t="s">
        <v>1228</v>
      </c>
      <c r="AL2" s="178" t="s">
        <v>797</v>
      </c>
      <c r="AM2" s="178" t="s">
        <v>763</v>
      </c>
      <c r="AN2" s="178" t="s">
        <v>18</v>
      </c>
      <c r="AO2" s="178" t="s">
        <v>19</v>
      </c>
      <c r="AQ2" s="178">
        <v>570</v>
      </c>
      <c r="AR2" s="178">
        <v>570</v>
      </c>
      <c r="AS2" s="178">
        <v>1</v>
      </c>
      <c r="AT2" s="178">
        <f>L2-AQ2</f>
        <v>0</v>
      </c>
    </row>
    <row r="3" spans="1:46" ht="78.75">
      <c r="A3" s="178" t="s">
        <v>24</v>
      </c>
      <c r="B3" s="178">
        <v>15</v>
      </c>
      <c r="C3" s="178" t="s">
        <v>21</v>
      </c>
      <c r="D3" s="178" t="s">
        <v>18</v>
      </c>
      <c r="E3" s="178" t="s">
        <v>800</v>
      </c>
      <c r="F3" s="178" t="s">
        <v>23</v>
      </c>
      <c r="G3" s="178" t="s">
        <v>26</v>
      </c>
      <c r="H3" s="178" t="s">
        <v>19</v>
      </c>
      <c r="I3" s="178">
        <v>189</v>
      </c>
      <c r="J3" s="178">
        <v>0</v>
      </c>
      <c r="K3" s="178">
        <v>0</v>
      </c>
      <c r="L3" s="178">
        <v>189</v>
      </c>
      <c r="M3" s="178">
        <v>189</v>
      </c>
      <c r="N3" s="178">
        <v>1</v>
      </c>
      <c r="O3" s="178" t="s">
        <v>709</v>
      </c>
      <c r="P3" s="178" t="s">
        <v>709</v>
      </c>
      <c r="Q3" s="184">
        <v>0</v>
      </c>
      <c r="R3" s="184">
        <v>0</v>
      </c>
      <c r="S3" s="184">
        <v>0</v>
      </c>
      <c r="T3" s="184">
        <v>0</v>
      </c>
      <c r="V3" s="184">
        <v>102.40822722484822</v>
      </c>
      <c r="W3" s="184">
        <v>2060</v>
      </c>
      <c r="X3" s="184" t="s">
        <v>736</v>
      </c>
      <c r="Y3" s="178" t="s">
        <v>801</v>
      </c>
      <c r="Z3" s="178" t="s">
        <v>696</v>
      </c>
      <c r="AA3" s="178" t="s">
        <v>1207</v>
      </c>
      <c r="AB3" s="178" t="s">
        <v>20</v>
      </c>
      <c r="AC3" s="178" t="s">
        <v>21</v>
      </c>
      <c r="AD3" s="178" t="s">
        <v>1229</v>
      </c>
      <c r="AF3" s="178" t="s">
        <v>1230</v>
      </c>
      <c r="AG3" s="178" t="s">
        <v>1227</v>
      </c>
      <c r="AH3" s="178">
        <v>0</v>
      </c>
      <c r="AI3" s="178" t="s">
        <v>799</v>
      </c>
      <c r="AJ3" s="178" t="s">
        <v>799</v>
      </c>
      <c r="AK3" s="178" t="s">
        <v>25</v>
      </c>
      <c r="AL3" s="178" t="s">
        <v>800</v>
      </c>
      <c r="AM3" s="178" t="s">
        <v>26</v>
      </c>
      <c r="AN3" s="178" t="s">
        <v>18</v>
      </c>
      <c r="AO3" s="178" t="s">
        <v>19</v>
      </c>
      <c r="AQ3" s="178">
        <v>189</v>
      </c>
      <c r="AR3" s="178">
        <v>189</v>
      </c>
      <c r="AS3" s="178">
        <v>1</v>
      </c>
      <c r="AT3" s="178">
        <f t="shared" ref="AT3:AT66" si="0">L3-AQ3</f>
        <v>0</v>
      </c>
    </row>
    <row r="4" spans="1:46" ht="22.5">
      <c r="A4" s="178" t="s">
        <v>30</v>
      </c>
      <c r="B4" s="178">
        <v>101</v>
      </c>
      <c r="C4" s="178" t="s">
        <v>28</v>
      </c>
      <c r="D4" s="178" t="s">
        <v>18</v>
      </c>
      <c r="E4" s="178" t="s">
        <v>760</v>
      </c>
      <c r="F4" s="178" t="s">
        <v>29</v>
      </c>
      <c r="G4" s="178" t="s">
        <v>33</v>
      </c>
      <c r="H4" s="178" t="s">
        <v>32</v>
      </c>
      <c r="I4" s="178">
        <v>21106</v>
      </c>
      <c r="J4" s="178">
        <v>412.87854823940728</v>
      </c>
      <c r="K4" s="178">
        <v>5765.4448890950707</v>
      </c>
      <c r="L4" s="178">
        <v>27284.323437334479</v>
      </c>
      <c r="M4" s="178">
        <v>256301.00000000003</v>
      </c>
      <c r="N4" s="178">
        <v>0.10645422154940666</v>
      </c>
      <c r="O4" s="178" t="s">
        <v>720</v>
      </c>
      <c r="P4" s="178" t="s">
        <v>720</v>
      </c>
      <c r="Q4" s="184">
        <v>192298.95663501305</v>
      </c>
      <c r="R4" s="184">
        <v>5854.9821852173664</v>
      </c>
      <c r="S4" s="184">
        <v>0</v>
      </c>
      <c r="T4" s="184">
        <v>110501.50992120466</v>
      </c>
      <c r="V4" s="184">
        <v>0</v>
      </c>
      <c r="W4" s="184">
        <v>66775.539551296315</v>
      </c>
      <c r="Y4" s="178" t="s">
        <v>802</v>
      </c>
      <c r="Z4" s="178" t="s">
        <v>697</v>
      </c>
      <c r="AB4" s="178" t="s">
        <v>27</v>
      </c>
      <c r="AC4" s="178" t="s">
        <v>28</v>
      </c>
      <c r="AD4" s="178" t="s">
        <v>1225</v>
      </c>
      <c r="AF4" s="178" t="s">
        <v>1226</v>
      </c>
      <c r="AG4" s="178" t="s">
        <v>1231</v>
      </c>
      <c r="AH4" s="178">
        <v>1</v>
      </c>
      <c r="AI4" s="178" t="s">
        <v>75</v>
      </c>
      <c r="AJ4" s="178" t="s">
        <v>75</v>
      </c>
      <c r="AK4" s="178" t="s">
        <v>1196</v>
      </c>
      <c r="AL4" s="178" t="s">
        <v>760</v>
      </c>
      <c r="AM4" s="178" t="s">
        <v>33</v>
      </c>
      <c r="AN4" s="178" t="s">
        <v>18</v>
      </c>
      <c r="AO4" s="178" t="s">
        <v>32</v>
      </c>
      <c r="AQ4" s="178">
        <v>27284.323437334479</v>
      </c>
      <c r="AR4" s="178">
        <v>256301</v>
      </c>
      <c r="AS4" s="178">
        <v>0.10645422154940667</v>
      </c>
      <c r="AT4" s="178">
        <f t="shared" si="0"/>
        <v>0</v>
      </c>
    </row>
    <row r="5" spans="1:46" ht="22.5">
      <c r="A5" s="178" t="s">
        <v>24</v>
      </c>
      <c r="B5" s="178">
        <v>101</v>
      </c>
      <c r="C5" s="178" t="s">
        <v>28</v>
      </c>
      <c r="D5" s="178" t="s">
        <v>18</v>
      </c>
      <c r="E5" s="178" t="s">
        <v>803</v>
      </c>
      <c r="F5" s="178" t="s">
        <v>29</v>
      </c>
      <c r="G5" s="178" t="s">
        <v>50</v>
      </c>
      <c r="H5" s="178" t="s">
        <v>41</v>
      </c>
      <c r="I5" s="178">
        <v>2775</v>
      </c>
      <c r="J5" s="178">
        <v>54.284941313576958</v>
      </c>
      <c r="K5" s="178">
        <v>758.03608297350615</v>
      </c>
      <c r="L5" s="178">
        <v>3587.3210242870828</v>
      </c>
      <c r="M5" s="178">
        <v>256301.00000000003</v>
      </c>
      <c r="N5" s="178">
        <v>1.3996515910148936E-2</v>
      </c>
      <c r="O5" s="178" t="s">
        <v>720</v>
      </c>
      <c r="P5" s="178" t="s">
        <v>720</v>
      </c>
      <c r="Q5" s="184">
        <v>26206.06167341175</v>
      </c>
      <c r="R5" s="184">
        <v>769.80837505819147</v>
      </c>
      <c r="S5" s="184">
        <v>0</v>
      </c>
      <c r="T5" s="184">
        <v>14528.650148362689</v>
      </c>
      <c r="V5" s="184">
        <v>0</v>
      </c>
      <c r="W5" s="184">
        <v>8779.5945349591238</v>
      </c>
      <c r="Y5" s="178" t="s">
        <v>804</v>
      </c>
      <c r="Z5" s="178" t="s">
        <v>697</v>
      </c>
      <c r="AB5" s="178" t="s">
        <v>27</v>
      </c>
      <c r="AC5" s="178" t="s">
        <v>28</v>
      </c>
      <c r="AD5" s="178" t="s">
        <v>1225</v>
      </c>
      <c r="AF5" s="178" t="s">
        <v>1226</v>
      </c>
      <c r="AG5" s="178" t="s">
        <v>1231</v>
      </c>
      <c r="AH5" s="178">
        <v>1</v>
      </c>
      <c r="AI5" s="178" t="s">
        <v>799</v>
      </c>
      <c r="AJ5" s="178" t="s">
        <v>799</v>
      </c>
      <c r="AK5" s="178" t="s">
        <v>25</v>
      </c>
      <c r="AL5" s="178" t="s">
        <v>803</v>
      </c>
      <c r="AM5" s="178" t="s">
        <v>50</v>
      </c>
      <c r="AN5" s="178" t="s">
        <v>18</v>
      </c>
      <c r="AO5" s="178" t="s">
        <v>41</v>
      </c>
      <c r="AQ5" s="178">
        <v>3587.3210242870828</v>
      </c>
      <c r="AR5" s="178">
        <v>256301</v>
      </c>
      <c r="AS5" s="178">
        <v>1.3996515910148936E-2</v>
      </c>
      <c r="AT5" s="178">
        <f t="shared" si="0"/>
        <v>0</v>
      </c>
    </row>
    <row r="6" spans="1:46" ht="22.5">
      <c r="A6" s="178" t="s">
        <v>17</v>
      </c>
      <c r="B6" s="178">
        <v>101</v>
      </c>
      <c r="C6" s="178" t="s">
        <v>28</v>
      </c>
      <c r="D6" s="178" t="s">
        <v>18</v>
      </c>
      <c r="E6" s="178" t="s">
        <v>762</v>
      </c>
      <c r="F6" s="178" t="s">
        <v>29</v>
      </c>
      <c r="G6" s="178" t="s">
        <v>805</v>
      </c>
      <c r="H6" s="178" t="s">
        <v>41</v>
      </c>
      <c r="I6" s="178">
        <v>145</v>
      </c>
      <c r="J6" s="178">
        <v>2.836510447015733</v>
      </c>
      <c r="K6" s="178">
        <v>39.609092623840866</v>
      </c>
      <c r="L6" s="178">
        <v>187.44560307085661</v>
      </c>
      <c r="M6" s="178">
        <v>256301.00000000003</v>
      </c>
      <c r="N6" s="178">
        <v>7.3134947998976436E-4</v>
      </c>
      <c r="O6" s="178" t="s">
        <v>709</v>
      </c>
      <c r="P6" s="178" t="s">
        <v>720</v>
      </c>
      <c r="Q6" s="184">
        <v>0</v>
      </c>
      <c r="R6" s="184">
        <v>0</v>
      </c>
      <c r="S6" s="184">
        <v>0</v>
      </c>
      <c r="T6" s="184">
        <v>0</v>
      </c>
      <c r="V6" s="184">
        <v>0</v>
      </c>
      <c r="W6" s="184">
        <v>458.75358831317948</v>
      </c>
      <c r="Y6" s="178" t="s">
        <v>806</v>
      </c>
      <c r="Z6" s="178" t="s">
        <v>697</v>
      </c>
      <c r="AB6" s="178" t="s">
        <v>27</v>
      </c>
      <c r="AC6" s="178" t="s">
        <v>28</v>
      </c>
      <c r="AD6" s="178" t="s">
        <v>1225</v>
      </c>
      <c r="AF6" s="178" t="s">
        <v>1226</v>
      </c>
      <c r="AG6" s="178" t="s">
        <v>1231</v>
      </c>
      <c r="AH6" s="178">
        <v>1</v>
      </c>
      <c r="AI6" s="178">
        <v>95</v>
      </c>
      <c r="AJ6" s="178" t="s">
        <v>796</v>
      </c>
      <c r="AK6" s="178" t="s">
        <v>1228</v>
      </c>
      <c r="AL6" s="178" t="s">
        <v>1017</v>
      </c>
      <c r="AM6" s="178" t="s">
        <v>1018</v>
      </c>
      <c r="AN6" s="178" t="s">
        <v>18</v>
      </c>
      <c r="AO6" s="178" t="s">
        <v>41</v>
      </c>
      <c r="AQ6" s="178">
        <v>187.44560307085661</v>
      </c>
      <c r="AR6" s="178">
        <v>256301</v>
      </c>
      <c r="AS6" s="178">
        <v>7.3134947998976436E-4</v>
      </c>
      <c r="AT6" s="178">
        <f t="shared" si="0"/>
        <v>0</v>
      </c>
    </row>
    <row r="7" spans="1:46" ht="22.5">
      <c r="A7" s="178" t="s">
        <v>30</v>
      </c>
      <c r="B7" s="178">
        <v>101</v>
      </c>
      <c r="C7" s="178" t="s">
        <v>28</v>
      </c>
      <c r="D7" s="178" t="s">
        <v>34</v>
      </c>
      <c r="E7" s="178" t="s">
        <v>760</v>
      </c>
      <c r="F7" s="178" t="s">
        <v>29</v>
      </c>
      <c r="G7" s="178" t="s">
        <v>33</v>
      </c>
      <c r="H7" s="178" t="s">
        <v>32</v>
      </c>
      <c r="I7" s="178">
        <v>26495</v>
      </c>
      <c r="J7" s="178">
        <v>459</v>
      </c>
      <c r="K7" s="178">
        <v>7237.5373039218193</v>
      </c>
      <c r="L7" s="178">
        <v>34191.537303921818</v>
      </c>
      <c r="M7" s="178">
        <v>256301.00000000003</v>
      </c>
      <c r="N7" s="178">
        <v>0.13340383886103377</v>
      </c>
      <c r="O7" s="178" t="s">
        <v>720</v>
      </c>
      <c r="P7" s="178" t="s">
        <v>720</v>
      </c>
      <c r="Q7" s="184">
        <v>240980.75821423528</v>
      </c>
      <c r="R7" s="184">
        <v>7337.2111373568569</v>
      </c>
      <c r="S7" s="184">
        <v>0</v>
      </c>
      <c r="T7" s="184">
        <v>138475.72608088338</v>
      </c>
      <c r="V7" s="184">
        <v>0</v>
      </c>
      <c r="W7" s="184">
        <v>83680.22600236065</v>
      </c>
      <c r="Y7" s="178" t="s">
        <v>802</v>
      </c>
      <c r="Z7" s="178" t="s">
        <v>697</v>
      </c>
      <c r="AB7" s="178" t="s">
        <v>27</v>
      </c>
      <c r="AC7" s="178" t="s">
        <v>28</v>
      </c>
      <c r="AD7" s="178" t="s">
        <v>1225</v>
      </c>
      <c r="AF7" s="178" t="s">
        <v>1226</v>
      </c>
      <c r="AG7" s="178" t="s">
        <v>1231</v>
      </c>
      <c r="AH7" s="178">
        <v>1</v>
      </c>
      <c r="AI7" s="178" t="s">
        <v>75</v>
      </c>
      <c r="AJ7" s="178" t="s">
        <v>75</v>
      </c>
      <c r="AK7" s="178" t="s">
        <v>1196</v>
      </c>
      <c r="AL7" s="178" t="s">
        <v>760</v>
      </c>
      <c r="AM7" s="178" t="s">
        <v>33</v>
      </c>
      <c r="AN7" s="178" t="s">
        <v>34</v>
      </c>
      <c r="AO7" s="178" t="s">
        <v>32</v>
      </c>
      <c r="AQ7" s="178">
        <v>34191.537303921818</v>
      </c>
      <c r="AR7" s="178">
        <v>256301</v>
      </c>
      <c r="AS7" s="178">
        <v>0.13340383886103377</v>
      </c>
      <c r="AT7" s="178">
        <f t="shared" si="0"/>
        <v>0</v>
      </c>
    </row>
    <row r="8" spans="1:46" ht="22.5">
      <c r="A8" s="178" t="s">
        <v>30</v>
      </c>
      <c r="B8" s="178">
        <v>101</v>
      </c>
      <c r="C8" s="178" t="s">
        <v>28</v>
      </c>
      <c r="D8" s="178" t="s">
        <v>35</v>
      </c>
      <c r="E8" s="178" t="s">
        <v>760</v>
      </c>
      <c r="F8" s="178" t="s">
        <v>29</v>
      </c>
      <c r="G8" s="178" t="s">
        <v>33</v>
      </c>
      <c r="H8" s="178" t="s">
        <v>32</v>
      </c>
      <c r="I8" s="178">
        <v>21879</v>
      </c>
      <c r="J8" s="178">
        <v>411.10654552963041</v>
      </c>
      <c r="K8" s="178">
        <v>5976.6023277035465</v>
      </c>
      <c r="L8" s="178">
        <v>28266.708873233176</v>
      </c>
      <c r="M8" s="178">
        <v>256301.00000000003</v>
      </c>
      <c r="N8" s="178">
        <v>0.11028715796361767</v>
      </c>
      <c r="O8" s="178" t="s">
        <v>720</v>
      </c>
      <c r="P8" s="178" t="s">
        <v>720</v>
      </c>
      <c r="Q8" s="184">
        <v>199222.77480373683</v>
      </c>
      <c r="R8" s="184">
        <v>6065.793687998972</v>
      </c>
      <c r="S8" s="184">
        <v>0</v>
      </c>
      <c r="T8" s="184">
        <v>114480.17093659438</v>
      </c>
      <c r="V8" s="184">
        <v>0</v>
      </c>
      <c r="W8" s="184">
        <v>69179.825575838448</v>
      </c>
      <c r="Y8" s="178" t="s">
        <v>802</v>
      </c>
      <c r="Z8" s="178" t="s">
        <v>697</v>
      </c>
      <c r="AB8" s="178" t="s">
        <v>27</v>
      </c>
      <c r="AC8" s="178" t="s">
        <v>28</v>
      </c>
      <c r="AD8" s="178" t="s">
        <v>1225</v>
      </c>
      <c r="AF8" s="178" t="s">
        <v>1226</v>
      </c>
      <c r="AG8" s="178" t="s">
        <v>1231</v>
      </c>
      <c r="AH8" s="178">
        <v>1</v>
      </c>
      <c r="AI8" s="178" t="s">
        <v>75</v>
      </c>
      <c r="AJ8" s="178" t="s">
        <v>75</v>
      </c>
      <c r="AK8" s="178" t="s">
        <v>1196</v>
      </c>
      <c r="AL8" s="178" t="s">
        <v>760</v>
      </c>
      <c r="AM8" s="178" t="s">
        <v>33</v>
      </c>
      <c r="AN8" s="178" t="s">
        <v>35</v>
      </c>
      <c r="AO8" s="178" t="s">
        <v>32</v>
      </c>
      <c r="AQ8" s="178">
        <v>28266.708873233176</v>
      </c>
      <c r="AR8" s="178">
        <v>256301</v>
      </c>
      <c r="AS8" s="178">
        <v>0.11028715796361768</v>
      </c>
      <c r="AT8" s="178">
        <f t="shared" si="0"/>
        <v>0</v>
      </c>
    </row>
    <row r="9" spans="1:46" ht="22.5">
      <c r="A9" s="178" t="s">
        <v>47</v>
      </c>
      <c r="B9" s="178">
        <v>101</v>
      </c>
      <c r="C9" s="178" t="s">
        <v>28</v>
      </c>
      <c r="D9" s="178" t="s">
        <v>35</v>
      </c>
      <c r="E9" s="178" t="s">
        <v>48</v>
      </c>
      <c r="F9" s="178" t="s">
        <v>29</v>
      </c>
      <c r="G9" s="178" t="s">
        <v>49</v>
      </c>
      <c r="H9" s="178" t="s">
        <v>41</v>
      </c>
      <c r="I9" s="178">
        <v>2336</v>
      </c>
      <c r="J9" s="178">
        <v>43.893454470369605</v>
      </c>
      <c r="K9" s="178">
        <v>638.11614047787771</v>
      </c>
      <c r="L9" s="178">
        <v>3018.0095949482475</v>
      </c>
      <c r="M9" s="178">
        <v>256301.00000000003</v>
      </c>
      <c r="N9" s="178">
        <v>1.1775254856392473E-2</v>
      </c>
      <c r="O9" s="178" t="s">
        <v>720</v>
      </c>
      <c r="P9" s="178" t="s">
        <v>720</v>
      </c>
      <c r="Q9" s="184">
        <v>22047.133512919983</v>
      </c>
      <c r="R9" s="184">
        <v>647.63901710158598</v>
      </c>
      <c r="S9" s="184">
        <v>0</v>
      </c>
      <c r="T9" s="184">
        <v>12222.938859540405</v>
      </c>
      <c r="V9" s="184">
        <v>0</v>
      </c>
      <c r="W9" s="184">
        <v>7386.2641137693063</v>
      </c>
      <c r="Y9" s="178" t="s">
        <v>808</v>
      </c>
      <c r="Z9" s="178" t="s">
        <v>697</v>
      </c>
      <c r="AB9" s="178" t="s">
        <v>27</v>
      </c>
      <c r="AC9" s="178" t="s">
        <v>28</v>
      </c>
      <c r="AD9" s="178" t="s">
        <v>1225</v>
      </c>
      <c r="AF9" s="178" t="s">
        <v>1226</v>
      </c>
      <c r="AG9" s="178" t="s">
        <v>1231</v>
      </c>
      <c r="AH9" s="178">
        <v>1</v>
      </c>
      <c r="AI9" s="178">
        <v>50</v>
      </c>
      <c r="AJ9" s="178" t="s">
        <v>807</v>
      </c>
      <c r="AK9" s="178" t="s">
        <v>1232</v>
      </c>
      <c r="AL9" s="178" t="s">
        <v>48</v>
      </c>
      <c r="AM9" s="178" t="s">
        <v>49</v>
      </c>
      <c r="AN9" s="178" t="s">
        <v>35</v>
      </c>
      <c r="AO9" s="178" t="s">
        <v>41</v>
      </c>
      <c r="AQ9" s="178">
        <v>3018.0095949482475</v>
      </c>
      <c r="AR9" s="178">
        <v>256301</v>
      </c>
      <c r="AS9" s="178">
        <v>1.1775254856392473E-2</v>
      </c>
      <c r="AT9" s="178">
        <f t="shared" si="0"/>
        <v>0</v>
      </c>
    </row>
    <row r="10" spans="1:46" ht="22.5">
      <c r="A10" s="178" t="s">
        <v>30</v>
      </c>
      <c r="B10" s="178">
        <v>101</v>
      </c>
      <c r="C10" s="178" t="s">
        <v>28</v>
      </c>
      <c r="D10" s="178" t="s">
        <v>36</v>
      </c>
      <c r="E10" s="178" t="s">
        <v>760</v>
      </c>
      <c r="F10" s="178" t="s">
        <v>29</v>
      </c>
      <c r="G10" s="178" t="s">
        <v>33</v>
      </c>
      <c r="H10" s="178" t="s">
        <v>32</v>
      </c>
      <c r="I10" s="178">
        <v>18591</v>
      </c>
      <c r="J10" s="178">
        <v>476</v>
      </c>
      <c r="K10" s="178">
        <v>5078.4320066884511</v>
      </c>
      <c r="L10" s="178">
        <v>24145.43200668845</v>
      </c>
      <c r="M10" s="178">
        <v>256301.00000000003</v>
      </c>
      <c r="N10" s="178">
        <v>9.420732656793554E-2</v>
      </c>
      <c r="O10" s="178" t="s">
        <v>720</v>
      </c>
      <c r="P10" s="178" t="s">
        <v>720</v>
      </c>
      <c r="Q10" s="184">
        <v>170176.15969301993</v>
      </c>
      <c r="R10" s="184">
        <v>5181.4029612364548</v>
      </c>
      <c r="S10" s="184">
        <v>0</v>
      </c>
      <c r="T10" s="184">
        <v>97788.99962708824</v>
      </c>
      <c r="V10" s="184">
        <v>0</v>
      </c>
      <c r="W10" s="184">
        <v>59093.429736268925</v>
      </c>
      <c r="Y10" s="178" t="s">
        <v>802</v>
      </c>
      <c r="Z10" s="178" t="s">
        <v>697</v>
      </c>
      <c r="AB10" s="178" t="s">
        <v>27</v>
      </c>
      <c r="AC10" s="178" t="s">
        <v>28</v>
      </c>
      <c r="AD10" s="178" t="s">
        <v>1225</v>
      </c>
      <c r="AF10" s="178" t="s">
        <v>1226</v>
      </c>
      <c r="AG10" s="178" t="s">
        <v>1231</v>
      </c>
      <c r="AH10" s="178">
        <v>1</v>
      </c>
      <c r="AI10" s="178" t="s">
        <v>75</v>
      </c>
      <c r="AJ10" s="178" t="s">
        <v>75</v>
      </c>
      <c r="AK10" s="178" t="s">
        <v>1196</v>
      </c>
      <c r="AL10" s="178" t="s">
        <v>760</v>
      </c>
      <c r="AM10" s="178" t="s">
        <v>33</v>
      </c>
      <c r="AN10" s="178" t="s">
        <v>36</v>
      </c>
      <c r="AO10" s="178" t="s">
        <v>32</v>
      </c>
      <c r="AQ10" s="178">
        <v>24145.43200668845</v>
      </c>
      <c r="AR10" s="178">
        <v>256301</v>
      </c>
      <c r="AS10" s="178">
        <v>9.4207326567935554E-2</v>
      </c>
      <c r="AT10" s="178">
        <f t="shared" si="0"/>
        <v>0</v>
      </c>
    </row>
    <row r="11" spans="1:46" ht="22.5">
      <c r="A11" s="178" t="s">
        <v>30</v>
      </c>
      <c r="B11" s="178">
        <v>101</v>
      </c>
      <c r="C11" s="178" t="s">
        <v>28</v>
      </c>
      <c r="D11" s="178" t="s">
        <v>37</v>
      </c>
      <c r="E11" s="178" t="s">
        <v>760</v>
      </c>
      <c r="F11" s="178" t="s">
        <v>29</v>
      </c>
      <c r="G11" s="178" t="s">
        <v>33</v>
      </c>
      <c r="H11" s="178" t="s">
        <v>32</v>
      </c>
      <c r="I11" s="178">
        <v>20150</v>
      </c>
      <c r="J11" s="178">
        <v>590</v>
      </c>
      <c r="K11" s="178">
        <v>5504.2980439337471</v>
      </c>
      <c r="L11" s="178">
        <v>26244.298043933748</v>
      </c>
      <c r="M11" s="178">
        <v>256301.00000000003</v>
      </c>
      <c r="N11" s="178">
        <v>0.10239639347460114</v>
      </c>
      <c r="O11" s="178" t="s">
        <v>720</v>
      </c>
      <c r="P11" s="178" t="s">
        <v>720</v>
      </c>
      <c r="Q11" s="184">
        <v>184968.89406321349</v>
      </c>
      <c r="R11" s="184">
        <v>5631.801641103063</v>
      </c>
      <c r="S11" s="184">
        <v>0</v>
      </c>
      <c r="T11" s="184">
        <v>106289.4070779317</v>
      </c>
      <c r="V11" s="184">
        <v>0</v>
      </c>
      <c r="W11" s="184">
        <v>64230.185734813058</v>
      </c>
      <c r="Y11" s="178" t="s">
        <v>802</v>
      </c>
      <c r="Z11" s="178" t="s">
        <v>697</v>
      </c>
      <c r="AB11" s="178" t="s">
        <v>27</v>
      </c>
      <c r="AC11" s="178" t="s">
        <v>28</v>
      </c>
      <c r="AD11" s="178" t="s">
        <v>1225</v>
      </c>
      <c r="AF11" s="178" t="s">
        <v>1226</v>
      </c>
      <c r="AG11" s="178" t="s">
        <v>1231</v>
      </c>
      <c r="AH11" s="178">
        <v>1</v>
      </c>
      <c r="AI11" s="178" t="s">
        <v>75</v>
      </c>
      <c r="AJ11" s="178" t="s">
        <v>75</v>
      </c>
      <c r="AK11" s="178" t="s">
        <v>1196</v>
      </c>
      <c r="AL11" s="178" t="s">
        <v>760</v>
      </c>
      <c r="AM11" s="178" t="s">
        <v>33</v>
      </c>
      <c r="AN11" s="178" t="s">
        <v>37</v>
      </c>
      <c r="AO11" s="178" t="s">
        <v>32</v>
      </c>
      <c r="AQ11" s="178">
        <v>26244.298043933748</v>
      </c>
      <c r="AR11" s="178">
        <v>256301</v>
      </c>
      <c r="AS11" s="178">
        <v>0.10239639347460114</v>
      </c>
      <c r="AT11" s="178">
        <f t="shared" si="0"/>
        <v>0</v>
      </c>
    </row>
    <row r="12" spans="1:46" ht="22.5">
      <c r="A12" s="178" t="s">
        <v>30</v>
      </c>
      <c r="B12" s="178">
        <v>101</v>
      </c>
      <c r="C12" s="178" t="s">
        <v>28</v>
      </c>
      <c r="D12" s="178" t="s">
        <v>38</v>
      </c>
      <c r="E12" s="178" t="s">
        <v>760</v>
      </c>
      <c r="F12" s="178" t="s">
        <v>29</v>
      </c>
      <c r="G12" s="178" t="s">
        <v>33</v>
      </c>
      <c r="H12" s="178" t="s">
        <v>32</v>
      </c>
      <c r="I12" s="178">
        <v>7342</v>
      </c>
      <c r="J12" s="178">
        <v>138.41107611301771</v>
      </c>
      <c r="K12" s="178">
        <v>2005.5859175464802</v>
      </c>
      <c r="L12" s="178">
        <v>9485.9969936594971</v>
      </c>
      <c r="M12" s="178">
        <v>256301.00000000003</v>
      </c>
      <c r="N12" s="178">
        <v>3.7011158730006891E-2</v>
      </c>
      <c r="O12" s="178" t="s">
        <v>720</v>
      </c>
      <c r="P12" s="178" t="s">
        <v>720</v>
      </c>
      <c r="Q12" s="184">
        <v>66856.974801417338</v>
      </c>
      <c r="R12" s="184">
        <v>2035.6137301503791</v>
      </c>
      <c r="S12" s="184">
        <v>0</v>
      </c>
      <c r="T12" s="184">
        <v>38418.287824320971</v>
      </c>
      <c r="V12" s="184">
        <v>0</v>
      </c>
      <c r="W12" s="184">
        <v>23215.989536571422</v>
      </c>
      <c r="Y12" s="178" t="s">
        <v>802</v>
      </c>
      <c r="Z12" s="178" t="s">
        <v>697</v>
      </c>
      <c r="AB12" s="178" t="s">
        <v>27</v>
      </c>
      <c r="AC12" s="178" t="s">
        <v>28</v>
      </c>
      <c r="AD12" s="178" t="s">
        <v>1225</v>
      </c>
      <c r="AF12" s="178" t="s">
        <v>1226</v>
      </c>
      <c r="AG12" s="178" t="s">
        <v>1231</v>
      </c>
      <c r="AH12" s="178">
        <v>1</v>
      </c>
      <c r="AI12" s="178" t="s">
        <v>75</v>
      </c>
      <c r="AJ12" s="178" t="s">
        <v>75</v>
      </c>
      <c r="AK12" s="178" t="s">
        <v>1196</v>
      </c>
      <c r="AL12" s="178" t="s">
        <v>760</v>
      </c>
      <c r="AM12" s="178" t="s">
        <v>33</v>
      </c>
      <c r="AN12" s="178" t="s">
        <v>38</v>
      </c>
      <c r="AO12" s="178" t="s">
        <v>32</v>
      </c>
      <c r="AQ12" s="178">
        <v>9485.9969936594971</v>
      </c>
      <c r="AR12" s="178">
        <v>256301</v>
      </c>
      <c r="AS12" s="178">
        <v>3.7011158730006898E-2</v>
      </c>
      <c r="AT12" s="178">
        <f t="shared" si="0"/>
        <v>0</v>
      </c>
    </row>
    <row r="13" spans="1:46" ht="22.5">
      <c r="A13" s="178" t="s">
        <v>43</v>
      </c>
      <c r="B13" s="178">
        <v>101</v>
      </c>
      <c r="C13" s="178" t="s">
        <v>28</v>
      </c>
      <c r="D13" s="178" t="s">
        <v>38</v>
      </c>
      <c r="E13" s="178" t="s">
        <v>44</v>
      </c>
      <c r="F13" s="178" t="s">
        <v>29</v>
      </c>
      <c r="G13" s="178" t="s">
        <v>45</v>
      </c>
      <c r="H13" s="178" t="s">
        <v>41</v>
      </c>
      <c r="I13" s="178">
        <v>13929</v>
      </c>
      <c r="J13" s="178">
        <v>262.58892388698229</v>
      </c>
      <c r="K13" s="178">
        <v>3804.9313872929611</v>
      </c>
      <c r="L13" s="178">
        <v>17996.520311179942</v>
      </c>
      <c r="M13" s="178">
        <v>256301.00000000003</v>
      </c>
      <c r="N13" s="178">
        <v>7.0216348399654863E-2</v>
      </c>
      <c r="O13" s="178" t="s">
        <v>720</v>
      </c>
      <c r="P13" s="178" t="s">
        <v>720</v>
      </c>
      <c r="Q13" s="184">
        <v>131468.00021202856</v>
      </c>
      <c r="R13" s="184">
        <v>3861.8991619810176</v>
      </c>
      <c r="S13" s="184">
        <v>0</v>
      </c>
      <c r="T13" s="184">
        <v>72885.907260278778</v>
      </c>
      <c r="V13" s="184">
        <v>0</v>
      </c>
      <c r="W13" s="184">
        <v>44044.608860651504</v>
      </c>
      <c r="Y13" s="178" t="s">
        <v>809</v>
      </c>
      <c r="Z13" s="178" t="s">
        <v>697</v>
      </c>
      <c r="AB13" s="178" t="s">
        <v>27</v>
      </c>
      <c r="AC13" s="178" t="s">
        <v>28</v>
      </c>
      <c r="AD13" s="178" t="s">
        <v>1225</v>
      </c>
      <c r="AF13" s="178" t="s">
        <v>1226</v>
      </c>
      <c r="AG13" s="178" t="s">
        <v>1231</v>
      </c>
      <c r="AH13" s="178">
        <v>1</v>
      </c>
      <c r="AI13" s="178">
        <v>15</v>
      </c>
      <c r="AJ13" s="178" t="s">
        <v>54</v>
      </c>
      <c r="AK13" s="178" t="s">
        <v>548</v>
      </c>
      <c r="AL13" s="178" t="s">
        <v>44</v>
      </c>
      <c r="AM13" s="178" t="s">
        <v>45</v>
      </c>
      <c r="AN13" s="178" t="s">
        <v>38</v>
      </c>
      <c r="AO13" s="178" t="s">
        <v>41</v>
      </c>
      <c r="AQ13" s="178">
        <v>17996.520311179942</v>
      </c>
      <c r="AR13" s="178">
        <v>256301</v>
      </c>
      <c r="AS13" s="178">
        <v>7.0216348399654863E-2</v>
      </c>
      <c r="AT13" s="178">
        <f t="shared" si="0"/>
        <v>0</v>
      </c>
    </row>
    <row r="14" spans="1:46" ht="22.5">
      <c r="A14" s="178" t="s">
        <v>30</v>
      </c>
      <c r="B14" s="178">
        <v>101</v>
      </c>
      <c r="C14" s="178" t="s">
        <v>28</v>
      </c>
      <c r="D14" s="178" t="s">
        <v>39</v>
      </c>
      <c r="E14" s="178" t="s">
        <v>760</v>
      </c>
      <c r="F14" s="178" t="s">
        <v>29</v>
      </c>
      <c r="G14" s="178" t="s">
        <v>33</v>
      </c>
      <c r="H14" s="178" t="s">
        <v>32</v>
      </c>
      <c r="I14" s="178">
        <v>11626</v>
      </c>
      <c r="J14" s="178">
        <v>99.736146533735223</v>
      </c>
      <c r="K14" s="178">
        <v>3175.829729963958</v>
      </c>
      <c r="L14" s="178">
        <v>14901.565876497692</v>
      </c>
      <c r="M14" s="178">
        <v>256301.00000000003</v>
      </c>
      <c r="N14" s="178">
        <v>5.8140880747627556E-2</v>
      </c>
      <c r="O14" s="178" t="s">
        <v>720</v>
      </c>
      <c r="P14" s="178" t="s">
        <v>720</v>
      </c>
      <c r="Q14" s="184">
        <v>105025.71474275005</v>
      </c>
      <c r="R14" s="184">
        <v>3197.7484411195155</v>
      </c>
      <c r="S14" s="184">
        <v>0</v>
      </c>
      <c r="T14" s="184">
        <v>60351.341799815658</v>
      </c>
      <c r="V14" s="184">
        <v>0</v>
      </c>
      <c r="W14" s="184">
        <v>36470.030266564339</v>
      </c>
      <c r="Y14" s="178" t="s">
        <v>802</v>
      </c>
      <c r="Z14" s="178" t="s">
        <v>697</v>
      </c>
      <c r="AB14" s="178" t="s">
        <v>27</v>
      </c>
      <c r="AC14" s="178" t="s">
        <v>28</v>
      </c>
      <c r="AD14" s="178" t="s">
        <v>1225</v>
      </c>
      <c r="AF14" s="178" t="s">
        <v>1226</v>
      </c>
      <c r="AG14" s="178" t="s">
        <v>1231</v>
      </c>
      <c r="AH14" s="178">
        <v>1</v>
      </c>
      <c r="AI14" s="178" t="s">
        <v>75</v>
      </c>
      <c r="AJ14" s="178" t="s">
        <v>75</v>
      </c>
      <c r="AK14" s="178" t="s">
        <v>1196</v>
      </c>
      <c r="AL14" s="178" t="s">
        <v>760</v>
      </c>
      <c r="AM14" s="178" t="s">
        <v>33</v>
      </c>
      <c r="AN14" s="178" t="s">
        <v>39</v>
      </c>
      <c r="AO14" s="178" t="s">
        <v>32</v>
      </c>
      <c r="AQ14" s="178">
        <v>14901.565876497692</v>
      </c>
      <c r="AR14" s="178">
        <v>256301</v>
      </c>
      <c r="AS14" s="178">
        <v>5.8140880747627563E-2</v>
      </c>
      <c r="AT14" s="178">
        <f t="shared" si="0"/>
        <v>0</v>
      </c>
    </row>
    <row r="15" spans="1:46" ht="22.5">
      <c r="A15" s="178" t="s">
        <v>24</v>
      </c>
      <c r="B15" s="178">
        <v>101</v>
      </c>
      <c r="C15" s="178" t="s">
        <v>28</v>
      </c>
      <c r="D15" s="178" t="s">
        <v>39</v>
      </c>
      <c r="E15" s="178" t="s">
        <v>803</v>
      </c>
      <c r="F15" s="178" t="s">
        <v>29</v>
      </c>
      <c r="G15" s="178" t="s">
        <v>50</v>
      </c>
      <c r="H15" s="178" t="s">
        <v>32</v>
      </c>
      <c r="I15" s="178">
        <v>6598</v>
      </c>
      <c r="J15" s="178">
        <v>56.602364943194999</v>
      </c>
      <c r="K15" s="178">
        <v>1802.3502974627725</v>
      </c>
      <c r="L15" s="178">
        <v>8456.9526624059672</v>
      </c>
      <c r="M15" s="178">
        <v>256301.00000000003</v>
      </c>
      <c r="N15" s="178">
        <v>3.2996175053573593E-2</v>
      </c>
      <c r="O15" s="178" t="s">
        <v>720</v>
      </c>
      <c r="P15" s="178" t="s">
        <v>720</v>
      </c>
      <c r="Q15" s="184">
        <v>59604.306371294064</v>
      </c>
      <c r="R15" s="184">
        <v>1814.7896279465476</v>
      </c>
      <c r="S15" s="184">
        <v>0</v>
      </c>
      <c r="T15" s="184">
        <v>34250.658282744167</v>
      </c>
      <c r="V15" s="184">
        <v>0</v>
      </c>
      <c r="W15" s="184">
        <v>20697.510725855107</v>
      </c>
      <c r="Y15" s="178" t="s">
        <v>804</v>
      </c>
      <c r="Z15" s="178" t="s">
        <v>697</v>
      </c>
      <c r="AB15" s="178" t="s">
        <v>27</v>
      </c>
      <c r="AC15" s="178" t="s">
        <v>28</v>
      </c>
      <c r="AD15" s="178" t="s">
        <v>1225</v>
      </c>
      <c r="AF15" s="178" t="s">
        <v>1226</v>
      </c>
      <c r="AG15" s="178" t="s">
        <v>1231</v>
      </c>
      <c r="AH15" s="178">
        <v>1</v>
      </c>
      <c r="AI15" s="178" t="s">
        <v>799</v>
      </c>
      <c r="AJ15" s="178" t="s">
        <v>799</v>
      </c>
      <c r="AK15" s="178" t="s">
        <v>25</v>
      </c>
      <c r="AL15" s="178" t="s">
        <v>803</v>
      </c>
      <c r="AM15" s="178" t="s">
        <v>50</v>
      </c>
      <c r="AN15" s="178" t="s">
        <v>39</v>
      </c>
      <c r="AO15" s="178" t="s">
        <v>32</v>
      </c>
      <c r="AQ15" s="178">
        <v>8456.9526624059672</v>
      </c>
      <c r="AR15" s="178">
        <v>256301</v>
      </c>
      <c r="AS15" s="178">
        <v>3.29961750535736E-2</v>
      </c>
      <c r="AT15" s="178">
        <f t="shared" si="0"/>
        <v>0</v>
      </c>
    </row>
    <row r="16" spans="1:46" ht="22.5">
      <c r="A16" s="178" t="s">
        <v>24</v>
      </c>
      <c r="B16" s="178">
        <v>101</v>
      </c>
      <c r="C16" s="178" t="s">
        <v>28</v>
      </c>
      <c r="D16" s="178" t="s">
        <v>39</v>
      </c>
      <c r="E16" s="178" t="s">
        <v>803</v>
      </c>
      <c r="F16" s="178" t="s">
        <v>29</v>
      </c>
      <c r="G16" s="178" t="s">
        <v>50</v>
      </c>
      <c r="H16" s="178" t="s">
        <v>41</v>
      </c>
      <c r="I16" s="178">
        <v>203</v>
      </c>
      <c r="J16" s="178">
        <v>1.74147924878275</v>
      </c>
      <c r="K16" s="178">
        <v>55.452729673377206</v>
      </c>
      <c r="L16" s="178">
        <v>260.19420892215999</v>
      </c>
      <c r="M16" s="178">
        <v>256301.00000000003</v>
      </c>
      <c r="N16" s="178">
        <v>1.0151899872499911E-3</v>
      </c>
      <c r="O16" s="178" t="s">
        <v>720</v>
      </c>
      <c r="P16" s="178" t="s">
        <v>720</v>
      </c>
      <c r="Q16" s="184">
        <v>1900.7681330760736</v>
      </c>
      <c r="R16" s="184">
        <v>55.835449298749509</v>
      </c>
      <c r="S16" s="184">
        <v>0</v>
      </c>
      <c r="T16" s="184">
        <v>1053.7865461347481</v>
      </c>
      <c r="V16" s="184">
        <v>0</v>
      </c>
      <c r="W16" s="184">
        <v>636.79822330230195</v>
      </c>
      <c r="Y16" s="178" t="s">
        <v>804</v>
      </c>
      <c r="Z16" s="178" t="s">
        <v>697</v>
      </c>
      <c r="AB16" s="178" t="s">
        <v>27</v>
      </c>
      <c r="AC16" s="178" t="s">
        <v>28</v>
      </c>
      <c r="AD16" s="178" t="s">
        <v>1225</v>
      </c>
      <c r="AF16" s="178" t="s">
        <v>1226</v>
      </c>
      <c r="AG16" s="178" t="s">
        <v>1231</v>
      </c>
      <c r="AH16" s="178">
        <v>1</v>
      </c>
      <c r="AI16" s="178" t="s">
        <v>799</v>
      </c>
      <c r="AJ16" s="178" t="s">
        <v>799</v>
      </c>
      <c r="AK16" s="178" t="s">
        <v>25</v>
      </c>
      <c r="AL16" s="178" t="s">
        <v>803</v>
      </c>
      <c r="AM16" s="178" t="s">
        <v>50</v>
      </c>
      <c r="AN16" s="178" t="s">
        <v>39</v>
      </c>
      <c r="AO16" s="178" t="s">
        <v>41</v>
      </c>
      <c r="AQ16" s="178">
        <v>260.19420892215999</v>
      </c>
      <c r="AR16" s="178">
        <v>256301</v>
      </c>
      <c r="AS16" s="178">
        <v>1.0151899872499911E-3</v>
      </c>
      <c r="AT16" s="178">
        <f t="shared" si="0"/>
        <v>0</v>
      </c>
    </row>
    <row r="17" spans="1:46" ht="22.5">
      <c r="A17" s="178" t="s">
        <v>24</v>
      </c>
      <c r="B17" s="178">
        <v>101</v>
      </c>
      <c r="C17" s="178" t="s">
        <v>28</v>
      </c>
      <c r="D17" s="178" t="s">
        <v>39</v>
      </c>
      <c r="E17" s="178" t="s">
        <v>803</v>
      </c>
      <c r="F17" s="178" t="s">
        <v>29</v>
      </c>
      <c r="G17" s="178" t="s">
        <v>50</v>
      </c>
      <c r="H17" s="178" t="s">
        <v>42</v>
      </c>
      <c r="I17" s="178">
        <v>3138</v>
      </c>
      <c r="J17" s="178">
        <v>26.92000927428704</v>
      </c>
      <c r="K17" s="178">
        <v>857.19539761112162</v>
      </c>
      <c r="L17" s="178">
        <v>4022.1154068854089</v>
      </c>
      <c r="M17" s="178">
        <v>256301.00000000003</v>
      </c>
      <c r="N17" s="178">
        <v>1.5692936847243703E-2</v>
      </c>
      <c r="O17" s="178" t="s">
        <v>720</v>
      </c>
      <c r="P17" s="178" t="s">
        <v>720</v>
      </c>
      <c r="Q17" s="184">
        <v>19657.184075185887</v>
      </c>
      <c r="R17" s="184">
        <v>863.11152659840366</v>
      </c>
      <c r="S17" s="184">
        <v>0</v>
      </c>
      <c r="T17" s="184">
        <v>16289.567397885909</v>
      </c>
      <c r="V17" s="184">
        <v>0</v>
      </c>
      <c r="W17" s="184">
        <v>9843.7084961705586</v>
      </c>
      <c r="Y17" s="178" t="s">
        <v>804</v>
      </c>
      <c r="Z17" s="178" t="s">
        <v>697</v>
      </c>
      <c r="AB17" s="178" t="s">
        <v>27</v>
      </c>
      <c r="AC17" s="178" t="s">
        <v>28</v>
      </c>
      <c r="AD17" s="178" t="s">
        <v>1225</v>
      </c>
      <c r="AF17" s="178" t="s">
        <v>1226</v>
      </c>
      <c r="AG17" s="178" t="s">
        <v>1231</v>
      </c>
      <c r="AH17" s="178">
        <v>1</v>
      </c>
      <c r="AI17" s="178" t="s">
        <v>799</v>
      </c>
      <c r="AJ17" s="178" t="s">
        <v>799</v>
      </c>
      <c r="AK17" s="178" t="s">
        <v>25</v>
      </c>
      <c r="AL17" s="178" t="s">
        <v>803</v>
      </c>
      <c r="AM17" s="178" t="s">
        <v>50</v>
      </c>
      <c r="AN17" s="178" t="s">
        <v>39</v>
      </c>
      <c r="AO17" s="178" t="s">
        <v>42</v>
      </c>
      <c r="AQ17" s="178">
        <v>4022.1154068854089</v>
      </c>
      <c r="AR17" s="178">
        <v>256301</v>
      </c>
      <c r="AS17" s="178">
        <v>1.5692936847243707E-2</v>
      </c>
      <c r="AT17" s="178">
        <f t="shared" si="0"/>
        <v>0</v>
      </c>
    </row>
    <row r="18" spans="1:46" ht="22.5">
      <c r="A18" s="178" t="s">
        <v>43</v>
      </c>
      <c r="B18" s="178">
        <v>101</v>
      </c>
      <c r="C18" s="178" t="s">
        <v>28</v>
      </c>
      <c r="D18" s="178" t="s">
        <v>46</v>
      </c>
      <c r="E18" s="178" t="s">
        <v>44</v>
      </c>
      <c r="F18" s="178" t="s">
        <v>29</v>
      </c>
      <c r="G18" s="178" t="s">
        <v>45</v>
      </c>
      <c r="H18" s="178" t="s">
        <v>41</v>
      </c>
      <c r="I18" s="178">
        <v>16519</v>
      </c>
      <c r="J18" s="178">
        <v>181.77907513965309</v>
      </c>
      <c r="K18" s="178">
        <v>4512.431731401567</v>
      </c>
      <c r="L18" s="178">
        <v>21213.210806541221</v>
      </c>
      <c r="M18" s="178">
        <v>256301.00000000003</v>
      </c>
      <c r="N18" s="178">
        <v>8.2766789074335323E-2</v>
      </c>
      <c r="O18" s="178" t="s">
        <v>720</v>
      </c>
      <c r="P18" s="178" t="s">
        <v>720</v>
      </c>
      <c r="Q18" s="184">
        <v>154966.53545183683</v>
      </c>
      <c r="R18" s="184">
        <v>4552.1733990884431</v>
      </c>
      <c r="S18" s="184">
        <v>0</v>
      </c>
      <c r="T18" s="184">
        <v>85913.503766491951</v>
      </c>
      <c r="V18" s="184">
        <v>0</v>
      </c>
      <c r="W18" s="184">
        <v>51917.123782658316</v>
      </c>
      <c r="Y18" s="178" t="s">
        <v>809</v>
      </c>
      <c r="Z18" s="178" t="s">
        <v>697</v>
      </c>
      <c r="AB18" s="178" t="s">
        <v>27</v>
      </c>
      <c r="AC18" s="178" t="s">
        <v>28</v>
      </c>
      <c r="AD18" s="178" t="s">
        <v>1225</v>
      </c>
      <c r="AF18" s="178" t="s">
        <v>1226</v>
      </c>
      <c r="AG18" s="178" t="s">
        <v>1231</v>
      </c>
      <c r="AH18" s="178">
        <v>1</v>
      </c>
      <c r="AI18" s="178">
        <v>15</v>
      </c>
      <c r="AJ18" s="178" t="s">
        <v>54</v>
      </c>
      <c r="AK18" s="178" t="s">
        <v>548</v>
      </c>
      <c r="AL18" s="178" t="s">
        <v>44</v>
      </c>
      <c r="AM18" s="178" t="s">
        <v>45</v>
      </c>
      <c r="AN18" s="178" t="s">
        <v>46</v>
      </c>
      <c r="AO18" s="178" t="s">
        <v>41</v>
      </c>
      <c r="AQ18" s="178">
        <v>21213.210806541221</v>
      </c>
      <c r="AR18" s="178">
        <v>256301</v>
      </c>
      <c r="AS18" s="178">
        <v>8.2766789074335337E-2</v>
      </c>
      <c r="AT18" s="178">
        <f t="shared" si="0"/>
        <v>0</v>
      </c>
    </row>
    <row r="19" spans="1:46" ht="22.5">
      <c r="A19" s="178" t="s">
        <v>17</v>
      </c>
      <c r="B19" s="178">
        <v>101</v>
      </c>
      <c r="C19" s="178" t="s">
        <v>28</v>
      </c>
      <c r="D19" s="178" t="s">
        <v>46</v>
      </c>
      <c r="E19" s="178" t="s">
        <v>762</v>
      </c>
      <c r="F19" s="178" t="s">
        <v>29</v>
      </c>
      <c r="G19" s="178" t="s">
        <v>805</v>
      </c>
      <c r="H19" s="178" t="s">
        <v>41</v>
      </c>
      <c r="I19" s="178">
        <v>7290</v>
      </c>
      <c r="J19" s="178">
        <v>80.220924860346926</v>
      </c>
      <c r="K19" s="178">
        <v>1991.3812774331027</v>
      </c>
      <c r="L19" s="178">
        <v>9361.6022022934485</v>
      </c>
      <c r="M19" s="178">
        <v>256301.00000000003</v>
      </c>
      <c r="N19" s="178">
        <v>3.6525812237538861E-2</v>
      </c>
      <c r="O19" s="178" t="s">
        <v>709</v>
      </c>
      <c r="P19" s="178" t="s">
        <v>720</v>
      </c>
      <c r="Q19" s="184">
        <v>0</v>
      </c>
      <c r="R19" s="184">
        <v>0</v>
      </c>
      <c r="S19" s="184">
        <v>0</v>
      </c>
      <c r="T19" s="184">
        <v>0</v>
      </c>
      <c r="V19" s="184">
        <v>0</v>
      </c>
      <c r="W19" s="184">
        <v>22911.546242241002</v>
      </c>
      <c r="Y19" s="178" t="s">
        <v>806</v>
      </c>
      <c r="Z19" s="178" t="s">
        <v>697</v>
      </c>
      <c r="AB19" s="178" t="s">
        <v>27</v>
      </c>
      <c r="AC19" s="178" t="s">
        <v>28</v>
      </c>
      <c r="AD19" s="178" t="s">
        <v>1225</v>
      </c>
      <c r="AF19" s="178" t="s">
        <v>1226</v>
      </c>
      <c r="AG19" s="178" t="s">
        <v>1231</v>
      </c>
      <c r="AH19" s="178">
        <v>1</v>
      </c>
      <c r="AI19" s="178">
        <v>95</v>
      </c>
      <c r="AJ19" s="178" t="s">
        <v>796</v>
      </c>
      <c r="AK19" s="178" t="s">
        <v>1228</v>
      </c>
      <c r="AL19" s="178" t="s">
        <v>1017</v>
      </c>
      <c r="AM19" s="178" t="s">
        <v>1018</v>
      </c>
      <c r="AN19" s="178" t="s">
        <v>46</v>
      </c>
      <c r="AO19" s="178" t="s">
        <v>41</v>
      </c>
      <c r="AQ19" s="178">
        <v>9361.6022022934485</v>
      </c>
      <c r="AR19" s="178">
        <v>256301</v>
      </c>
      <c r="AS19" s="178">
        <v>3.6525812237538861E-2</v>
      </c>
      <c r="AT19" s="178">
        <f t="shared" si="0"/>
        <v>0</v>
      </c>
    </row>
    <row r="20" spans="1:46" ht="22.5">
      <c r="A20" s="178" t="s">
        <v>30</v>
      </c>
      <c r="B20" s="178">
        <v>101</v>
      </c>
      <c r="C20" s="178" t="s">
        <v>28</v>
      </c>
      <c r="D20" s="178" t="s">
        <v>40</v>
      </c>
      <c r="E20" s="178" t="s">
        <v>760</v>
      </c>
      <c r="F20" s="178" t="s">
        <v>29</v>
      </c>
      <c r="G20" s="178" t="s">
        <v>33</v>
      </c>
      <c r="H20" s="178" t="s">
        <v>41</v>
      </c>
      <c r="I20" s="178">
        <v>10</v>
      </c>
      <c r="J20" s="178">
        <v>2.0327991519610897</v>
      </c>
      <c r="K20" s="178">
        <v>2.7316615602648873</v>
      </c>
      <c r="L20" s="178">
        <v>14.764460712225977</v>
      </c>
      <c r="M20" s="178">
        <v>256301.00000000003</v>
      </c>
      <c r="N20" s="178">
        <v>5.7605942669852932E-5</v>
      </c>
      <c r="O20" s="178" t="s">
        <v>720</v>
      </c>
      <c r="P20" s="178" t="s">
        <v>720</v>
      </c>
      <c r="Q20" s="184">
        <v>107.85719075034606</v>
      </c>
      <c r="R20" s="184">
        <v>3.1683268468419112</v>
      </c>
      <c r="S20" s="184">
        <v>0</v>
      </c>
      <c r="T20" s="184">
        <v>59.796065884515222</v>
      </c>
      <c r="V20" s="184">
        <v>0</v>
      </c>
      <c r="W20" s="184">
        <v>36.13447965851865</v>
      </c>
      <c r="Y20" s="178" t="s">
        <v>802</v>
      </c>
      <c r="Z20" s="178" t="s">
        <v>697</v>
      </c>
      <c r="AB20" s="178" t="s">
        <v>27</v>
      </c>
      <c r="AC20" s="178" t="s">
        <v>28</v>
      </c>
      <c r="AD20" s="178" t="s">
        <v>1225</v>
      </c>
      <c r="AF20" s="178" t="s">
        <v>1226</v>
      </c>
      <c r="AG20" s="178" t="s">
        <v>1231</v>
      </c>
      <c r="AH20" s="178">
        <v>1</v>
      </c>
      <c r="AI20" s="178" t="s">
        <v>75</v>
      </c>
      <c r="AJ20" s="178" t="s">
        <v>75</v>
      </c>
      <c r="AK20" s="178" t="s">
        <v>1196</v>
      </c>
      <c r="AL20" s="178" t="s">
        <v>760</v>
      </c>
      <c r="AM20" s="178" t="s">
        <v>33</v>
      </c>
      <c r="AN20" s="178" t="s">
        <v>40</v>
      </c>
      <c r="AO20" s="178" t="s">
        <v>41</v>
      </c>
      <c r="AQ20" s="178">
        <v>14.764460712225977</v>
      </c>
      <c r="AR20" s="178">
        <v>256301</v>
      </c>
      <c r="AS20" s="178">
        <v>5.7605942669852938E-5</v>
      </c>
      <c r="AT20" s="178">
        <f t="shared" si="0"/>
        <v>0</v>
      </c>
    </row>
    <row r="21" spans="1:46" ht="22.5">
      <c r="A21" s="178" t="s">
        <v>24</v>
      </c>
      <c r="B21" s="178">
        <v>101</v>
      </c>
      <c r="C21" s="178" t="s">
        <v>28</v>
      </c>
      <c r="D21" s="178" t="s">
        <v>40</v>
      </c>
      <c r="E21" s="178" t="s">
        <v>803</v>
      </c>
      <c r="F21" s="178" t="s">
        <v>29</v>
      </c>
      <c r="G21" s="178" t="s">
        <v>50</v>
      </c>
      <c r="H21" s="178" t="s">
        <v>41</v>
      </c>
      <c r="I21" s="178">
        <v>540</v>
      </c>
      <c r="J21" s="178">
        <v>109.77115420589887</v>
      </c>
      <c r="K21" s="178">
        <v>147.5097242543039</v>
      </c>
      <c r="L21" s="178">
        <v>797.28087846020276</v>
      </c>
      <c r="M21" s="178">
        <v>256301.00000000003</v>
      </c>
      <c r="N21" s="178">
        <v>3.1107209041720579E-3</v>
      </c>
      <c r="O21" s="178" t="s">
        <v>720</v>
      </c>
      <c r="P21" s="178" t="s">
        <v>720</v>
      </c>
      <c r="Q21" s="184">
        <v>5824.2883005186877</v>
      </c>
      <c r="R21" s="184">
        <v>171.08964972946319</v>
      </c>
      <c r="S21" s="184">
        <v>0</v>
      </c>
      <c r="T21" s="184">
        <v>3228.9875577638213</v>
      </c>
      <c r="V21" s="184">
        <v>0</v>
      </c>
      <c r="W21" s="184">
        <v>1951.2619015600069</v>
      </c>
      <c r="Y21" s="178" t="s">
        <v>804</v>
      </c>
      <c r="Z21" s="178" t="s">
        <v>697</v>
      </c>
      <c r="AB21" s="178" t="s">
        <v>27</v>
      </c>
      <c r="AC21" s="178" t="s">
        <v>28</v>
      </c>
      <c r="AD21" s="178" t="s">
        <v>1225</v>
      </c>
      <c r="AF21" s="178" t="s">
        <v>1226</v>
      </c>
      <c r="AG21" s="178" t="s">
        <v>1231</v>
      </c>
      <c r="AH21" s="178">
        <v>1</v>
      </c>
      <c r="AI21" s="178" t="s">
        <v>799</v>
      </c>
      <c r="AJ21" s="178" t="s">
        <v>799</v>
      </c>
      <c r="AK21" s="178" t="s">
        <v>25</v>
      </c>
      <c r="AL21" s="178" t="s">
        <v>803</v>
      </c>
      <c r="AM21" s="178" t="s">
        <v>50</v>
      </c>
      <c r="AN21" s="178" t="s">
        <v>40</v>
      </c>
      <c r="AO21" s="178" t="s">
        <v>41</v>
      </c>
      <c r="AQ21" s="178">
        <v>797.28087846020276</v>
      </c>
      <c r="AR21" s="178">
        <v>256301</v>
      </c>
      <c r="AS21" s="178">
        <v>3.1107209041720584E-3</v>
      </c>
      <c r="AT21" s="178">
        <f t="shared" si="0"/>
        <v>0</v>
      </c>
    </row>
    <row r="22" spans="1:46" ht="22.5">
      <c r="A22" s="178" t="s">
        <v>17</v>
      </c>
      <c r="B22" s="178">
        <v>101</v>
      </c>
      <c r="C22" s="178" t="s">
        <v>28</v>
      </c>
      <c r="D22" s="178" t="s">
        <v>40</v>
      </c>
      <c r="E22" s="178" t="s">
        <v>810</v>
      </c>
      <c r="F22" s="178" t="s">
        <v>29</v>
      </c>
      <c r="G22" s="178" t="s">
        <v>757</v>
      </c>
      <c r="H22" s="178" t="s">
        <v>41</v>
      </c>
      <c r="I22" s="178">
        <v>1121</v>
      </c>
      <c r="J22" s="178">
        <v>227.87678493483816</v>
      </c>
      <c r="K22" s="178">
        <v>306.21926090569383</v>
      </c>
      <c r="L22" s="178">
        <v>1655.096045840532</v>
      </c>
      <c r="M22" s="178">
        <v>256301.00000000003</v>
      </c>
      <c r="N22" s="178">
        <v>6.4576261732905132E-3</v>
      </c>
      <c r="O22" s="178" t="s">
        <v>720</v>
      </c>
      <c r="P22" s="178" t="s">
        <v>720</v>
      </c>
      <c r="Q22" s="184">
        <v>12090.791083113794</v>
      </c>
      <c r="R22" s="184">
        <v>355.16943953097825</v>
      </c>
      <c r="S22" s="184">
        <v>0</v>
      </c>
      <c r="T22" s="184">
        <v>6703.1389856541555</v>
      </c>
      <c r="V22" s="184">
        <v>0</v>
      </c>
      <c r="W22" s="184">
        <v>4050.6751697199406</v>
      </c>
      <c r="Y22" s="178" t="s">
        <v>811</v>
      </c>
      <c r="Z22" s="178" t="s">
        <v>697</v>
      </c>
      <c r="AB22" s="178" t="s">
        <v>27</v>
      </c>
      <c r="AC22" s="178" t="s">
        <v>28</v>
      </c>
      <c r="AD22" s="178" t="s">
        <v>1225</v>
      </c>
      <c r="AF22" s="178" t="s">
        <v>1226</v>
      </c>
      <c r="AG22" s="178" t="s">
        <v>1231</v>
      </c>
      <c r="AH22" s="178">
        <v>1</v>
      </c>
      <c r="AI22" s="178">
        <v>78</v>
      </c>
      <c r="AJ22" s="178" t="s">
        <v>796</v>
      </c>
      <c r="AK22" s="178" t="s">
        <v>1228</v>
      </c>
      <c r="AL22" s="178" t="s">
        <v>810</v>
      </c>
      <c r="AM22" s="178" t="s">
        <v>757</v>
      </c>
      <c r="AN22" s="178" t="s">
        <v>40</v>
      </c>
      <c r="AO22" s="178" t="s">
        <v>41</v>
      </c>
      <c r="AQ22" s="178">
        <v>1655.096045840532</v>
      </c>
      <c r="AR22" s="178">
        <v>256301</v>
      </c>
      <c r="AS22" s="178">
        <v>6.457626173290514E-3</v>
      </c>
      <c r="AT22" s="178">
        <f t="shared" si="0"/>
        <v>0</v>
      </c>
    </row>
    <row r="23" spans="1:46" ht="22.5">
      <c r="A23" s="178" t="s">
        <v>17</v>
      </c>
      <c r="B23" s="178">
        <v>101</v>
      </c>
      <c r="C23" s="178" t="s">
        <v>28</v>
      </c>
      <c r="D23" s="178" t="s">
        <v>40</v>
      </c>
      <c r="E23" s="178" t="s">
        <v>762</v>
      </c>
      <c r="F23" s="178" t="s">
        <v>29</v>
      </c>
      <c r="G23" s="178" t="s">
        <v>805</v>
      </c>
      <c r="H23" s="178" t="s">
        <v>19</v>
      </c>
      <c r="I23" s="178">
        <v>132</v>
      </c>
      <c r="J23" s="178">
        <v>26.832948805886389</v>
      </c>
      <c r="K23" s="178">
        <v>36.05793259549651</v>
      </c>
      <c r="L23" s="178">
        <v>194.8908814013829</v>
      </c>
      <c r="M23" s="178">
        <v>256301.00000000003</v>
      </c>
      <c r="N23" s="178">
        <v>7.6039844324205864E-4</v>
      </c>
      <c r="O23" s="178" t="s">
        <v>709</v>
      </c>
      <c r="P23" s="178" t="s">
        <v>720</v>
      </c>
      <c r="Q23" s="184">
        <v>0</v>
      </c>
      <c r="R23" s="184">
        <v>0</v>
      </c>
      <c r="S23" s="184">
        <v>0</v>
      </c>
      <c r="T23" s="184">
        <v>0</v>
      </c>
      <c r="V23" s="184">
        <v>0</v>
      </c>
      <c r="W23" s="184">
        <v>476.97513149244617</v>
      </c>
      <c r="Y23" s="178" t="s">
        <v>806</v>
      </c>
      <c r="Z23" s="178" t="s">
        <v>697</v>
      </c>
      <c r="AB23" s="178" t="s">
        <v>27</v>
      </c>
      <c r="AC23" s="178" t="s">
        <v>28</v>
      </c>
      <c r="AD23" s="178" t="s">
        <v>1225</v>
      </c>
      <c r="AF23" s="178" t="s">
        <v>1226</v>
      </c>
      <c r="AG23" s="178" t="s">
        <v>1231</v>
      </c>
      <c r="AH23" s="178">
        <v>1</v>
      </c>
      <c r="AI23" s="178">
        <v>95</v>
      </c>
      <c r="AJ23" s="178" t="s">
        <v>796</v>
      </c>
      <c r="AK23" s="178" t="s">
        <v>1228</v>
      </c>
      <c r="AL23" s="178" t="s">
        <v>1017</v>
      </c>
      <c r="AM23" s="178" t="s">
        <v>1018</v>
      </c>
      <c r="AN23" s="178" t="s">
        <v>40</v>
      </c>
      <c r="AO23" s="178" t="s">
        <v>19</v>
      </c>
      <c r="AQ23" s="178">
        <v>194.8908814013829</v>
      </c>
      <c r="AR23" s="178">
        <v>256301</v>
      </c>
      <c r="AS23" s="178">
        <v>7.6039844324205874E-4</v>
      </c>
      <c r="AT23" s="178">
        <f t="shared" si="0"/>
        <v>0</v>
      </c>
    </row>
    <row r="24" spans="1:46" ht="22.5">
      <c r="A24" s="178" t="s">
        <v>30</v>
      </c>
      <c r="B24" s="178">
        <v>101</v>
      </c>
      <c r="C24" s="178" t="s">
        <v>28</v>
      </c>
      <c r="D24" s="178" t="s">
        <v>40</v>
      </c>
      <c r="E24" s="178" t="s">
        <v>760</v>
      </c>
      <c r="F24" s="178" t="s">
        <v>29</v>
      </c>
      <c r="G24" s="178" t="s">
        <v>33</v>
      </c>
      <c r="H24" s="178" t="s">
        <v>42</v>
      </c>
      <c r="I24" s="178">
        <v>14234</v>
      </c>
      <c r="J24" s="178">
        <v>2893.4863129014157</v>
      </c>
      <c r="K24" s="178">
        <v>3888.2470648810404</v>
      </c>
      <c r="L24" s="178">
        <v>21015.733377782457</v>
      </c>
      <c r="M24" s="178">
        <v>256301.00000000003</v>
      </c>
      <c r="N24" s="178">
        <v>8.1996298796268657E-2</v>
      </c>
      <c r="O24" s="178" t="s">
        <v>720</v>
      </c>
      <c r="P24" s="178" t="s">
        <v>720</v>
      </c>
      <c r="Q24" s="184">
        <v>102709.66834390175</v>
      </c>
      <c r="R24" s="184">
        <v>4509.796433794776</v>
      </c>
      <c r="S24" s="184">
        <v>0</v>
      </c>
      <c r="T24" s="184">
        <v>85113.720180018965</v>
      </c>
      <c r="V24" s="184">
        <v>0</v>
      </c>
      <c r="W24" s="184">
        <v>51433.81834593544</v>
      </c>
      <c r="Y24" s="178" t="s">
        <v>802</v>
      </c>
      <c r="Z24" s="178" t="s">
        <v>697</v>
      </c>
      <c r="AB24" s="178" t="s">
        <v>27</v>
      </c>
      <c r="AC24" s="178" t="s">
        <v>28</v>
      </c>
      <c r="AD24" s="178" t="s">
        <v>1225</v>
      </c>
      <c r="AF24" s="178" t="s">
        <v>1226</v>
      </c>
      <c r="AG24" s="178" t="s">
        <v>1231</v>
      </c>
      <c r="AH24" s="178">
        <v>1</v>
      </c>
      <c r="AI24" s="178" t="s">
        <v>75</v>
      </c>
      <c r="AJ24" s="178" t="s">
        <v>75</v>
      </c>
      <c r="AK24" s="178" t="s">
        <v>1196</v>
      </c>
      <c r="AL24" s="178" t="s">
        <v>760</v>
      </c>
      <c r="AM24" s="178" t="s">
        <v>33</v>
      </c>
      <c r="AN24" s="178" t="s">
        <v>40</v>
      </c>
      <c r="AO24" s="178" t="s">
        <v>42</v>
      </c>
      <c r="AQ24" s="178">
        <v>21015.733377782457</v>
      </c>
      <c r="AR24" s="178">
        <v>256301</v>
      </c>
      <c r="AS24" s="178">
        <v>8.1996298796268671E-2</v>
      </c>
      <c r="AT24" s="178">
        <f t="shared" si="0"/>
        <v>0</v>
      </c>
    </row>
    <row r="25" spans="1:46" ht="22.5">
      <c r="A25" s="178" t="s">
        <v>1216</v>
      </c>
      <c r="B25" s="178">
        <v>106</v>
      </c>
      <c r="C25" s="178" t="s">
        <v>53</v>
      </c>
      <c r="D25" s="178" t="s">
        <v>778</v>
      </c>
      <c r="E25" s="178" t="s">
        <v>774</v>
      </c>
      <c r="F25" s="178" t="s">
        <v>29</v>
      </c>
      <c r="G25" s="178" t="s">
        <v>765</v>
      </c>
      <c r="H25" s="178" t="s">
        <v>41</v>
      </c>
      <c r="I25" s="178">
        <v>21028</v>
      </c>
      <c r="J25" s="178">
        <v>0</v>
      </c>
      <c r="K25" s="178">
        <v>1325.5350429333953</v>
      </c>
      <c r="L25" s="178">
        <v>22353.535042933396</v>
      </c>
      <c r="M25" s="178">
        <v>37561</v>
      </c>
      <c r="N25" s="178">
        <v>0.59512619586628135</v>
      </c>
      <c r="O25" s="178" t="s">
        <v>709</v>
      </c>
      <c r="P25" s="178" t="s">
        <v>720</v>
      </c>
      <c r="Q25" s="184">
        <v>0</v>
      </c>
      <c r="R25" s="184">
        <v>0</v>
      </c>
      <c r="S25" s="184">
        <v>0</v>
      </c>
      <c r="T25" s="184">
        <v>0</v>
      </c>
      <c r="V25" s="184">
        <v>0</v>
      </c>
      <c r="W25" s="184">
        <v>0</v>
      </c>
      <c r="X25" s="184" t="s">
        <v>716</v>
      </c>
      <c r="Y25" s="178" t="s">
        <v>806</v>
      </c>
      <c r="Z25" s="178" t="s">
        <v>697</v>
      </c>
      <c r="AB25" s="178" t="s">
        <v>52</v>
      </c>
      <c r="AC25" s="178" t="s">
        <v>53</v>
      </c>
      <c r="AD25" s="178" t="s">
        <v>1233</v>
      </c>
      <c r="AF25" s="178" t="s">
        <v>1226</v>
      </c>
      <c r="AG25" s="178" t="s">
        <v>1231</v>
      </c>
      <c r="AH25" s="178">
        <v>0</v>
      </c>
      <c r="AI25" s="178">
        <v>96</v>
      </c>
      <c r="AJ25" s="178" t="s">
        <v>796</v>
      </c>
      <c r="AK25" s="178" t="s">
        <v>1228</v>
      </c>
      <c r="AL25" s="178" t="s">
        <v>774</v>
      </c>
      <c r="AM25" s="178" t="s">
        <v>765</v>
      </c>
      <c r="AN25" s="178" t="s">
        <v>778</v>
      </c>
      <c r="AO25" s="178" t="s">
        <v>41</v>
      </c>
      <c r="AQ25" s="178">
        <v>22353.535042933396</v>
      </c>
      <c r="AR25" s="178">
        <v>37561</v>
      </c>
      <c r="AS25" s="178">
        <v>0.59512619586628135</v>
      </c>
      <c r="AT25" s="178">
        <f t="shared" si="0"/>
        <v>0</v>
      </c>
    </row>
    <row r="26" spans="1:46" ht="22.5">
      <c r="A26" s="178" t="s">
        <v>30</v>
      </c>
      <c r="B26" s="178">
        <v>106</v>
      </c>
      <c r="C26" s="178" t="s">
        <v>53</v>
      </c>
      <c r="D26" s="178" t="s">
        <v>54</v>
      </c>
      <c r="E26" s="178" t="s">
        <v>760</v>
      </c>
      <c r="F26" s="178" t="s">
        <v>29</v>
      </c>
      <c r="G26" s="178" t="s">
        <v>33</v>
      </c>
      <c r="H26" s="178" t="s">
        <v>41</v>
      </c>
      <c r="I26" s="178">
        <v>5087</v>
      </c>
      <c r="J26" s="178">
        <v>346.60011901219877</v>
      </c>
      <c r="K26" s="178">
        <v>320.6675272685078</v>
      </c>
      <c r="L26" s="178">
        <v>5754.2676462807067</v>
      </c>
      <c r="M26" s="178">
        <v>37561</v>
      </c>
      <c r="N26" s="178">
        <v>0.15319793525946346</v>
      </c>
      <c r="O26" s="178" t="s">
        <v>709</v>
      </c>
      <c r="P26" s="178" t="s">
        <v>720</v>
      </c>
      <c r="Q26" s="184">
        <v>0</v>
      </c>
      <c r="R26" s="184">
        <v>0</v>
      </c>
      <c r="S26" s="184">
        <v>0</v>
      </c>
      <c r="T26" s="184">
        <v>0</v>
      </c>
      <c r="V26" s="184">
        <v>91514.193764697964</v>
      </c>
      <c r="W26" s="184">
        <v>0</v>
      </c>
      <c r="X26" s="184" t="s">
        <v>716</v>
      </c>
      <c r="Y26" s="178" t="s">
        <v>802</v>
      </c>
      <c r="Z26" s="178" t="s">
        <v>697</v>
      </c>
      <c r="AB26" s="178" t="s">
        <v>52</v>
      </c>
      <c r="AC26" s="178" t="s">
        <v>53</v>
      </c>
      <c r="AD26" s="178" t="s">
        <v>1229</v>
      </c>
      <c r="AF26" s="178" t="s">
        <v>1226</v>
      </c>
      <c r="AG26" s="178" t="s">
        <v>1231</v>
      </c>
      <c r="AH26" s="178">
        <v>0</v>
      </c>
      <c r="AI26" s="178" t="s">
        <v>75</v>
      </c>
      <c r="AJ26" s="178" t="s">
        <v>75</v>
      </c>
      <c r="AK26" s="178" t="s">
        <v>1196</v>
      </c>
      <c r="AL26" s="178" t="s">
        <v>760</v>
      </c>
      <c r="AM26" s="178" t="s">
        <v>33</v>
      </c>
      <c r="AN26" s="178" t="s">
        <v>54</v>
      </c>
      <c r="AO26" s="178" t="s">
        <v>41</v>
      </c>
      <c r="AQ26" s="178">
        <v>5754.2676462807067</v>
      </c>
      <c r="AR26" s="178">
        <v>37561</v>
      </c>
      <c r="AS26" s="178">
        <v>0.15319793525946346</v>
      </c>
      <c r="AT26" s="178">
        <f t="shared" si="0"/>
        <v>0</v>
      </c>
    </row>
    <row r="27" spans="1:46" ht="22.5">
      <c r="A27" s="178" t="s">
        <v>43</v>
      </c>
      <c r="B27" s="178">
        <v>106</v>
      </c>
      <c r="C27" s="178" t="s">
        <v>53</v>
      </c>
      <c r="D27" s="178" t="s">
        <v>54</v>
      </c>
      <c r="E27" s="178" t="s">
        <v>55</v>
      </c>
      <c r="F27" s="178" t="s">
        <v>29</v>
      </c>
      <c r="G27" s="178" t="s">
        <v>56</v>
      </c>
      <c r="H27" s="178" t="s">
        <v>41</v>
      </c>
      <c r="I27" s="178">
        <v>8357</v>
      </c>
      <c r="J27" s="178">
        <v>569.39988098780123</v>
      </c>
      <c r="K27" s="178">
        <v>526.79742979809703</v>
      </c>
      <c r="L27" s="178">
        <v>9453.1973107858976</v>
      </c>
      <c r="M27" s="178">
        <v>37561</v>
      </c>
      <c r="N27" s="178">
        <v>0.25167586887425514</v>
      </c>
      <c r="O27" s="178" t="s">
        <v>709</v>
      </c>
      <c r="P27" s="178" t="s">
        <v>720</v>
      </c>
      <c r="Q27" s="184">
        <v>0</v>
      </c>
      <c r="R27" s="184">
        <v>0</v>
      </c>
      <c r="S27" s="184">
        <v>0</v>
      </c>
      <c r="T27" s="184">
        <v>0</v>
      </c>
      <c r="V27" s="184">
        <v>150340.89193858477</v>
      </c>
      <c r="W27" s="184">
        <v>0</v>
      </c>
      <c r="X27" s="184" t="s">
        <v>716</v>
      </c>
      <c r="Y27" s="178" t="s">
        <v>812</v>
      </c>
      <c r="Z27" s="178" t="s">
        <v>697</v>
      </c>
      <c r="AB27" s="178" t="s">
        <v>52</v>
      </c>
      <c r="AC27" s="178" t="s">
        <v>53</v>
      </c>
      <c r="AD27" s="178" t="s">
        <v>1229</v>
      </c>
      <c r="AF27" s="178" t="s">
        <v>1226</v>
      </c>
      <c r="AG27" s="178" t="s">
        <v>1231</v>
      </c>
      <c r="AH27" s="178">
        <v>0</v>
      </c>
      <c r="AI27" s="178">
        <v>15</v>
      </c>
      <c r="AJ27" s="178" t="s">
        <v>54</v>
      </c>
      <c r="AK27" s="178" t="s">
        <v>548</v>
      </c>
      <c r="AL27" s="178" t="s">
        <v>55</v>
      </c>
      <c r="AM27" s="178" t="s">
        <v>56</v>
      </c>
      <c r="AN27" s="178" t="s">
        <v>54</v>
      </c>
      <c r="AO27" s="178" t="s">
        <v>41</v>
      </c>
      <c r="AQ27" s="178">
        <v>9453.1973107858976</v>
      </c>
      <c r="AR27" s="178">
        <v>37561</v>
      </c>
      <c r="AS27" s="178">
        <v>0.25167586887425514</v>
      </c>
      <c r="AT27" s="178">
        <f t="shared" si="0"/>
        <v>0</v>
      </c>
    </row>
    <row r="28" spans="1:46" ht="22.5">
      <c r="A28" s="178" t="s">
        <v>17</v>
      </c>
      <c r="B28" s="178">
        <v>111</v>
      </c>
      <c r="C28" s="178" t="s">
        <v>58</v>
      </c>
      <c r="D28" s="178" t="s">
        <v>18</v>
      </c>
      <c r="E28" s="178" t="s">
        <v>813</v>
      </c>
      <c r="F28" s="178" t="s">
        <v>16</v>
      </c>
      <c r="G28" s="178" t="s">
        <v>60</v>
      </c>
      <c r="H28" s="178" t="s">
        <v>41</v>
      </c>
      <c r="I28" s="178">
        <v>157</v>
      </c>
      <c r="J28" s="178">
        <v>0</v>
      </c>
      <c r="K28" s="178">
        <v>0</v>
      </c>
      <c r="L28" s="178">
        <v>157</v>
      </c>
      <c r="M28" s="178">
        <v>157</v>
      </c>
      <c r="N28" s="178">
        <v>1</v>
      </c>
      <c r="O28" s="178" t="s">
        <v>720</v>
      </c>
      <c r="P28" s="178" t="s">
        <v>709</v>
      </c>
      <c r="Q28" s="184">
        <v>1146.9148299999997</v>
      </c>
      <c r="R28" s="184">
        <v>0</v>
      </c>
      <c r="S28" s="184">
        <v>0</v>
      </c>
      <c r="T28" s="184">
        <v>0</v>
      </c>
      <c r="V28" s="184">
        <v>0</v>
      </c>
      <c r="W28" s="184">
        <v>2781</v>
      </c>
      <c r="Y28" s="178" t="s">
        <v>798</v>
      </c>
      <c r="Z28" s="178" t="s">
        <v>698</v>
      </c>
      <c r="AB28" s="178" t="s">
        <v>57</v>
      </c>
      <c r="AC28" s="178" t="s">
        <v>58</v>
      </c>
      <c r="AD28" s="178" t="s">
        <v>1225</v>
      </c>
      <c r="AF28" s="178" t="s">
        <v>1226</v>
      </c>
      <c r="AG28" s="178" t="s">
        <v>1227</v>
      </c>
      <c r="AH28" s="178">
        <v>0</v>
      </c>
      <c r="AI28" s="178">
        <v>78</v>
      </c>
      <c r="AJ28" s="178" t="s">
        <v>796</v>
      </c>
      <c r="AK28" s="178" t="s">
        <v>1228</v>
      </c>
      <c r="AL28" s="178" t="s">
        <v>813</v>
      </c>
      <c r="AM28" s="178" t="s">
        <v>60</v>
      </c>
      <c r="AN28" s="178" t="s">
        <v>18</v>
      </c>
      <c r="AO28" s="178" t="s">
        <v>41</v>
      </c>
      <c r="AQ28" s="178">
        <v>157</v>
      </c>
      <c r="AR28" s="178">
        <v>157</v>
      </c>
      <c r="AS28" s="178">
        <v>1</v>
      </c>
      <c r="AT28" s="178">
        <f t="shared" si="0"/>
        <v>0</v>
      </c>
    </row>
    <row r="29" spans="1:46" ht="22.5">
      <c r="A29" s="178" t="s">
        <v>1216</v>
      </c>
      <c r="B29" s="178">
        <v>119</v>
      </c>
      <c r="C29" s="178" t="s">
        <v>62</v>
      </c>
      <c r="D29" s="178" t="s">
        <v>18</v>
      </c>
      <c r="E29" s="178" t="s">
        <v>774</v>
      </c>
      <c r="F29" s="178" t="s">
        <v>29</v>
      </c>
      <c r="G29" s="178" t="s">
        <v>765</v>
      </c>
      <c r="H29" s="178" t="s">
        <v>41</v>
      </c>
      <c r="I29" s="178">
        <v>16265</v>
      </c>
      <c r="J29" s="178">
        <v>0</v>
      </c>
      <c r="K29" s="178">
        <v>2611.6425383723827</v>
      </c>
      <c r="L29" s="178">
        <v>18876.642538372384</v>
      </c>
      <c r="M29" s="178">
        <v>440840.00000000017</v>
      </c>
      <c r="N29" s="178">
        <v>4.2819713588540913E-2</v>
      </c>
      <c r="O29" s="178" t="s">
        <v>709</v>
      </c>
      <c r="P29" s="178" t="s">
        <v>720</v>
      </c>
      <c r="Q29" s="184">
        <v>0</v>
      </c>
      <c r="R29" s="184">
        <v>0</v>
      </c>
      <c r="S29" s="184">
        <v>0</v>
      </c>
      <c r="T29" s="184">
        <v>0</v>
      </c>
      <c r="V29" s="184">
        <v>0</v>
      </c>
      <c r="W29" s="184">
        <v>0</v>
      </c>
      <c r="Y29" s="178" t="s">
        <v>806</v>
      </c>
      <c r="Z29" s="178" t="s">
        <v>699</v>
      </c>
      <c r="AB29" s="178" t="s">
        <v>61</v>
      </c>
      <c r="AC29" s="178" t="s">
        <v>62</v>
      </c>
      <c r="AD29" s="178" t="s">
        <v>1233</v>
      </c>
      <c r="AF29" s="178" t="s">
        <v>1226</v>
      </c>
      <c r="AG29" s="178" t="s">
        <v>1231</v>
      </c>
      <c r="AH29" s="178">
        <v>0</v>
      </c>
      <c r="AI29" s="178">
        <v>96</v>
      </c>
      <c r="AJ29" s="178" t="s">
        <v>796</v>
      </c>
      <c r="AK29" s="178" t="s">
        <v>1228</v>
      </c>
      <c r="AL29" s="178" t="s">
        <v>774</v>
      </c>
      <c r="AM29" s="178" t="s">
        <v>765</v>
      </c>
      <c r="AN29" s="178" t="s">
        <v>18</v>
      </c>
      <c r="AO29" s="178" t="s">
        <v>41</v>
      </c>
      <c r="AQ29" s="178">
        <v>18876.642538372384</v>
      </c>
      <c r="AR29" s="178">
        <v>268357</v>
      </c>
      <c r="AS29" s="178">
        <v>7.0341532132094126E-2</v>
      </c>
      <c r="AT29" s="178">
        <f t="shared" si="0"/>
        <v>0</v>
      </c>
    </row>
    <row r="30" spans="1:46" ht="33.75">
      <c r="A30" s="178" t="s">
        <v>17</v>
      </c>
      <c r="B30" s="178">
        <v>119</v>
      </c>
      <c r="C30" s="178" t="s">
        <v>62</v>
      </c>
      <c r="D30" s="178" t="s">
        <v>18</v>
      </c>
      <c r="E30" s="178" t="s">
        <v>814</v>
      </c>
      <c r="F30" s="178" t="s">
        <v>29</v>
      </c>
      <c r="G30" s="178" t="s">
        <v>767</v>
      </c>
      <c r="H30" s="178" t="s">
        <v>41</v>
      </c>
      <c r="I30" s="178">
        <v>2382</v>
      </c>
      <c r="J30" s="178">
        <v>0</v>
      </c>
      <c r="K30" s="178">
        <v>382.47356448835018</v>
      </c>
      <c r="L30" s="178">
        <v>2764.4735644883503</v>
      </c>
      <c r="M30" s="178">
        <v>440840.00000000017</v>
      </c>
      <c r="N30" s="178">
        <v>6.2709227032219155E-3</v>
      </c>
      <c r="O30" s="178" t="s">
        <v>709</v>
      </c>
      <c r="P30" s="178" t="s">
        <v>720</v>
      </c>
      <c r="Q30" s="184">
        <v>0</v>
      </c>
      <c r="R30" s="184">
        <v>0</v>
      </c>
      <c r="S30" s="184">
        <v>0</v>
      </c>
      <c r="T30" s="184">
        <v>0</v>
      </c>
      <c r="V30" s="184">
        <v>0</v>
      </c>
      <c r="W30" s="184">
        <v>0</v>
      </c>
      <c r="Y30" s="178" t="s">
        <v>806</v>
      </c>
      <c r="Z30" s="178" t="s">
        <v>699</v>
      </c>
      <c r="AB30" s="178" t="s">
        <v>61</v>
      </c>
      <c r="AC30" s="178" t="s">
        <v>62</v>
      </c>
      <c r="AD30" s="178" t="s">
        <v>1225</v>
      </c>
      <c r="AF30" s="178" t="s">
        <v>1226</v>
      </c>
      <c r="AG30" s="178" t="s">
        <v>1231</v>
      </c>
      <c r="AH30" s="178">
        <v>1</v>
      </c>
      <c r="AI30" s="178">
        <v>92</v>
      </c>
      <c r="AJ30" s="178" t="s">
        <v>796</v>
      </c>
      <c r="AK30" s="178" t="s">
        <v>1228</v>
      </c>
      <c r="AL30" s="178" t="s">
        <v>814</v>
      </c>
      <c r="AM30" s="178" t="s">
        <v>767</v>
      </c>
      <c r="AN30" s="178" t="s">
        <v>18</v>
      </c>
      <c r="AO30" s="178" t="s">
        <v>41</v>
      </c>
      <c r="AQ30" s="178">
        <v>2764.4735644883503</v>
      </c>
      <c r="AR30" s="178">
        <v>268357</v>
      </c>
      <c r="AS30" s="178">
        <v>1.0301477377107175E-2</v>
      </c>
      <c r="AT30" s="178">
        <f t="shared" si="0"/>
        <v>0</v>
      </c>
    </row>
    <row r="31" spans="1:46" ht="22.5">
      <c r="A31" s="178" t="s">
        <v>24</v>
      </c>
      <c r="B31" s="178">
        <v>119</v>
      </c>
      <c r="C31" s="178" t="s">
        <v>62</v>
      </c>
      <c r="D31" s="178" t="s">
        <v>18</v>
      </c>
      <c r="E31" s="178" t="s">
        <v>769</v>
      </c>
      <c r="F31" s="178" t="s">
        <v>29</v>
      </c>
      <c r="G31" s="178" t="s">
        <v>67</v>
      </c>
      <c r="H31" s="178" t="s">
        <v>41</v>
      </c>
      <c r="I31" s="178">
        <v>1504</v>
      </c>
      <c r="J31" s="178">
        <v>0</v>
      </c>
      <c r="K31" s="178">
        <v>241.49464357282898</v>
      </c>
      <c r="L31" s="178">
        <v>1745.4946435728289</v>
      </c>
      <c r="M31" s="178">
        <v>440840.00000000017</v>
      </c>
      <c r="N31" s="178">
        <v>3.9594742844860451E-3</v>
      </c>
      <c r="O31" s="178" t="s">
        <v>720</v>
      </c>
      <c r="P31" s="178" t="s">
        <v>720</v>
      </c>
      <c r="Q31" s="184">
        <v>12751.170015281792</v>
      </c>
      <c r="R31" s="184">
        <v>126.70317710355344</v>
      </c>
      <c r="S31" s="184">
        <v>0</v>
      </c>
      <c r="T31" s="184">
        <v>7069.2533064699574</v>
      </c>
      <c r="V31" s="184">
        <v>0</v>
      </c>
      <c r="W31" s="184">
        <v>4541.1408542484678</v>
      </c>
      <c r="Y31" s="178" t="s">
        <v>815</v>
      </c>
      <c r="Z31" s="178" t="s">
        <v>699</v>
      </c>
      <c r="AB31" s="178" t="s">
        <v>61</v>
      </c>
      <c r="AC31" s="178" t="s">
        <v>62</v>
      </c>
      <c r="AD31" s="178" t="s">
        <v>1225</v>
      </c>
      <c r="AF31" s="178" t="s">
        <v>1226</v>
      </c>
      <c r="AG31" s="178" t="s">
        <v>1231</v>
      </c>
      <c r="AH31" s="178">
        <v>1</v>
      </c>
      <c r="AI31" s="178">
        <v>60</v>
      </c>
      <c r="AJ31" s="178" t="s">
        <v>799</v>
      </c>
      <c r="AK31" s="178" t="s">
        <v>25</v>
      </c>
      <c r="AL31" s="178" t="s">
        <v>769</v>
      </c>
      <c r="AM31" s="178" t="s">
        <v>67</v>
      </c>
      <c r="AN31" s="178" t="s">
        <v>18</v>
      </c>
      <c r="AO31" s="178" t="s">
        <v>41</v>
      </c>
      <c r="AQ31" s="178">
        <v>1745.4946435728289</v>
      </c>
      <c r="AR31" s="178">
        <v>268357</v>
      </c>
      <c r="AS31" s="178">
        <v>6.5043753044371072E-3</v>
      </c>
      <c r="AT31" s="178">
        <f t="shared" si="0"/>
        <v>0</v>
      </c>
    </row>
    <row r="32" spans="1:46" ht="33.75">
      <c r="A32" s="178" t="s">
        <v>17</v>
      </c>
      <c r="B32" s="178">
        <v>119</v>
      </c>
      <c r="C32" s="178" t="s">
        <v>62</v>
      </c>
      <c r="D32" s="178" t="s">
        <v>34</v>
      </c>
      <c r="E32" s="178" t="s">
        <v>814</v>
      </c>
      <c r="F32" s="178" t="s">
        <v>29</v>
      </c>
      <c r="G32" s="178" t="s">
        <v>767</v>
      </c>
      <c r="H32" s="178" t="s">
        <v>41</v>
      </c>
      <c r="I32" s="178">
        <v>1701</v>
      </c>
      <c r="J32" s="178">
        <v>45.479440956046183</v>
      </c>
      <c r="K32" s="178">
        <v>273.12658824294027</v>
      </c>
      <c r="L32" s="178">
        <v>2019.6060291989863</v>
      </c>
      <c r="M32" s="178">
        <v>440840.00000000017</v>
      </c>
      <c r="N32" s="178">
        <v>4.5812676463092856E-3</v>
      </c>
      <c r="O32" s="178" t="s">
        <v>709</v>
      </c>
      <c r="P32" s="178" t="s">
        <v>720</v>
      </c>
      <c r="Q32" s="184">
        <v>0</v>
      </c>
      <c r="R32" s="184">
        <v>0</v>
      </c>
      <c r="S32" s="184">
        <v>0</v>
      </c>
      <c r="T32" s="184">
        <v>0</v>
      </c>
      <c r="V32" s="184">
        <v>0</v>
      </c>
      <c r="W32" s="184">
        <v>0</v>
      </c>
      <c r="Y32" s="178" t="s">
        <v>806</v>
      </c>
      <c r="Z32" s="178" t="s">
        <v>699</v>
      </c>
      <c r="AB32" s="178" t="s">
        <v>61</v>
      </c>
      <c r="AC32" s="178" t="s">
        <v>62</v>
      </c>
      <c r="AD32" s="178" t="s">
        <v>1225</v>
      </c>
      <c r="AF32" s="178" t="s">
        <v>1226</v>
      </c>
      <c r="AG32" s="178" t="s">
        <v>1231</v>
      </c>
      <c r="AH32" s="178">
        <v>1</v>
      </c>
      <c r="AI32" s="178">
        <v>92</v>
      </c>
      <c r="AJ32" s="178" t="s">
        <v>796</v>
      </c>
      <c r="AK32" s="178" t="s">
        <v>1228</v>
      </c>
      <c r="AL32" s="178" t="s">
        <v>814</v>
      </c>
      <c r="AM32" s="178" t="s">
        <v>767</v>
      </c>
      <c r="AN32" s="178" t="s">
        <v>34</v>
      </c>
      <c r="AO32" s="178" t="s">
        <v>41</v>
      </c>
      <c r="AQ32" s="178">
        <v>2019.6060291989863</v>
      </c>
      <c r="AR32" s="178">
        <v>268357</v>
      </c>
      <c r="AS32" s="178">
        <v>7.5258183285660009E-3</v>
      </c>
      <c r="AT32" s="178">
        <f t="shared" si="0"/>
        <v>0</v>
      </c>
    </row>
    <row r="33" spans="1:46" ht="22.5">
      <c r="A33" s="178" t="s">
        <v>63</v>
      </c>
      <c r="B33" s="178">
        <v>119</v>
      </c>
      <c r="C33" s="178" t="s">
        <v>62</v>
      </c>
      <c r="D33" s="178" t="s">
        <v>34</v>
      </c>
      <c r="E33" s="178" t="s">
        <v>817</v>
      </c>
      <c r="F33" s="178" t="s">
        <v>29</v>
      </c>
      <c r="G33" s="178" t="s">
        <v>770</v>
      </c>
      <c r="H33" s="178" t="s">
        <v>41</v>
      </c>
      <c r="I33" s="178">
        <v>774</v>
      </c>
      <c r="J33" s="178">
        <v>20.694348794814665</v>
      </c>
      <c r="K33" s="178">
        <v>124.27982322165535</v>
      </c>
      <c r="L33" s="178">
        <v>918.97417201646999</v>
      </c>
      <c r="M33" s="178">
        <v>440840.00000000017</v>
      </c>
      <c r="N33" s="178">
        <v>2.0845979766275055E-3</v>
      </c>
      <c r="O33" s="178" t="s">
        <v>720</v>
      </c>
      <c r="P33" s="178" t="s">
        <v>720</v>
      </c>
      <c r="Q33" s="184">
        <v>6713.2809316729954</v>
      </c>
      <c r="R33" s="184">
        <v>66.707135252080178</v>
      </c>
      <c r="S33" s="184">
        <v>0</v>
      </c>
      <c r="T33" s="184">
        <v>3721.8453966667034</v>
      </c>
      <c r="V33" s="184">
        <v>0</v>
      </c>
      <c r="W33" s="184">
        <v>2390.8358423839691</v>
      </c>
      <c r="Y33" s="178" t="s">
        <v>818</v>
      </c>
      <c r="Z33" s="178" t="s">
        <v>699</v>
      </c>
      <c r="AB33" s="178" t="s">
        <v>61</v>
      </c>
      <c r="AC33" s="178" t="s">
        <v>62</v>
      </c>
      <c r="AD33" s="178" t="s">
        <v>1225</v>
      </c>
      <c r="AF33" s="178" t="s">
        <v>1226</v>
      </c>
      <c r="AG33" s="178" t="s">
        <v>1231</v>
      </c>
      <c r="AH33" s="178">
        <v>1</v>
      </c>
      <c r="AI33" s="178">
        <v>40</v>
      </c>
      <c r="AJ33" s="178" t="s">
        <v>816</v>
      </c>
      <c r="AK33" s="178" t="s">
        <v>64</v>
      </c>
      <c r="AL33" s="178" t="s">
        <v>817</v>
      </c>
      <c r="AM33" s="178" t="s">
        <v>770</v>
      </c>
      <c r="AN33" s="178" t="s">
        <v>34</v>
      </c>
      <c r="AO33" s="178" t="s">
        <v>41</v>
      </c>
      <c r="AQ33" s="178">
        <v>918.97417201646999</v>
      </c>
      <c r="AR33" s="178">
        <v>268357</v>
      </c>
      <c r="AS33" s="178">
        <v>3.4244464352205083E-3</v>
      </c>
      <c r="AT33" s="178">
        <f t="shared" si="0"/>
        <v>0</v>
      </c>
    </row>
    <row r="34" spans="1:46" ht="22.5">
      <c r="A34" s="178" t="s">
        <v>24</v>
      </c>
      <c r="B34" s="178">
        <v>119</v>
      </c>
      <c r="C34" s="178" t="s">
        <v>62</v>
      </c>
      <c r="D34" s="178" t="s">
        <v>34</v>
      </c>
      <c r="E34" s="178" t="s">
        <v>769</v>
      </c>
      <c r="F34" s="178" t="s">
        <v>29</v>
      </c>
      <c r="G34" s="178" t="s">
        <v>67</v>
      </c>
      <c r="H34" s="178" t="s">
        <v>41</v>
      </c>
      <c r="I34" s="178">
        <v>15782</v>
      </c>
      <c r="J34" s="178">
        <v>421.96151509013572</v>
      </c>
      <c r="K34" s="178">
        <v>2534.0880750441402</v>
      </c>
      <c r="L34" s="178">
        <v>18738.049590134277</v>
      </c>
      <c r="M34" s="178">
        <v>440840.00000000017</v>
      </c>
      <c r="N34" s="178">
        <v>4.2505329802500387E-2</v>
      </c>
      <c r="O34" s="178" t="s">
        <v>720</v>
      </c>
      <c r="P34" s="178" t="s">
        <v>720</v>
      </c>
      <c r="Q34" s="184">
        <v>136885.01248535299</v>
      </c>
      <c r="R34" s="184">
        <v>1360.1705536800123</v>
      </c>
      <c r="S34" s="184">
        <v>0</v>
      </c>
      <c r="T34" s="184">
        <v>75889.10084004383</v>
      </c>
      <c r="V34" s="184">
        <v>0</v>
      </c>
      <c r="W34" s="184">
        <v>48749.575277136704</v>
      </c>
      <c r="Y34" s="178" t="s">
        <v>815</v>
      </c>
      <c r="Z34" s="178" t="s">
        <v>699</v>
      </c>
      <c r="AB34" s="178" t="s">
        <v>61</v>
      </c>
      <c r="AC34" s="178" t="s">
        <v>62</v>
      </c>
      <c r="AD34" s="178" t="s">
        <v>1225</v>
      </c>
      <c r="AF34" s="178" t="s">
        <v>1226</v>
      </c>
      <c r="AG34" s="178" t="s">
        <v>1231</v>
      </c>
      <c r="AH34" s="178">
        <v>1</v>
      </c>
      <c r="AI34" s="178">
        <v>60</v>
      </c>
      <c r="AJ34" s="178" t="s">
        <v>799</v>
      </c>
      <c r="AK34" s="178" t="s">
        <v>25</v>
      </c>
      <c r="AL34" s="178" t="s">
        <v>769</v>
      </c>
      <c r="AM34" s="178" t="s">
        <v>67</v>
      </c>
      <c r="AN34" s="178" t="s">
        <v>34</v>
      </c>
      <c r="AO34" s="178" t="s">
        <v>41</v>
      </c>
      <c r="AQ34" s="178">
        <v>18738.049590134277</v>
      </c>
      <c r="AR34" s="178">
        <v>268357</v>
      </c>
      <c r="AS34" s="178">
        <v>6.9825082223062107E-2</v>
      </c>
      <c r="AT34" s="178">
        <f t="shared" si="0"/>
        <v>0</v>
      </c>
    </row>
    <row r="35" spans="1:46" ht="22.5">
      <c r="A35" s="178" t="s">
        <v>1215</v>
      </c>
      <c r="B35" s="178">
        <v>119</v>
      </c>
      <c r="C35" s="178" t="s">
        <v>62</v>
      </c>
      <c r="D35" s="178" t="s">
        <v>34</v>
      </c>
      <c r="E35" s="178" t="s">
        <v>771</v>
      </c>
      <c r="F35" s="178" t="s">
        <v>29</v>
      </c>
      <c r="G35" s="178" t="s">
        <v>77</v>
      </c>
      <c r="H35" s="178" t="s">
        <v>41</v>
      </c>
      <c r="I35" s="178">
        <v>1491</v>
      </c>
      <c r="J35" s="178">
        <v>39.864695159003446</v>
      </c>
      <c r="K35" s="178">
        <v>239.40725636109576</v>
      </c>
      <c r="L35" s="178">
        <v>1770.2719515200993</v>
      </c>
      <c r="M35" s="178">
        <v>440840.00000000017</v>
      </c>
      <c r="N35" s="178">
        <v>4.0156790479994979E-3</v>
      </c>
      <c r="O35" s="178" t="s">
        <v>709</v>
      </c>
      <c r="P35" s="178" t="s">
        <v>720</v>
      </c>
      <c r="Q35" s="184">
        <v>0</v>
      </c>
      <c r="R35" s="184">
        <v>0</v>
      </c>
      <c r="S35" s="184">
        <v>0</v>
      </c>
      <c r="T35" s="184">
        <v>0</v>
      </c>
      <c r="V35" s="184">
        <v>0</v>
      </c>
      <c r="W35" s="184">
        <v>0</v>
      </c>
      <c r="Y35" s="178" t="s">
        <v>806</v>
      </c>
      <c r="Z35" s="178" t="s">
        <v>699</v>
      </c>
      <c r="AB35" s="178" t="s">
        <v>61</v>
      </c>
      <c r="AC35" s="178" t="s">
        <v>62</v>
      </c>
      <c r="AD35" s="178" t="s">
        <v>1225</v>
      </c>
      <c r="AF35" s="178" t="s">
        <v>1226</v>
      </c>
      <c r="AG35" s="178" t="s">
        <v>1231</v>
      </c>
      <c r="AH35" s="178">
        <v>1</v>
      </c>
      <c r="AI35" s="178">
        <v>99</v>
      </c>
      <c r="AJ35" s="178" t="s">
        <v>796</v>
      </c>
      <c r="AK35" s="178" t="s">
        <v>1228</v>
      </c>
      <c r="AL35" s="178" t="s">
        <v>771</v>
      </c>
      <c r="AM35" s="178" t="s">
        <v>77</v>
      </c>
      <c r="AN35" s="178" t="s">
        <v>34</v>
      </c>
      <c r="AO35" s="178" t="s">
        <v>41</v>
      </c>
      <c r="AQ35" s="178">
        <v>1770.2719515200993</v>
      </c>
      <c r="AR35" s="178">
        <v>268357</v>
      </c>
      <c r="AS35" s="178">
        <v>6.5967049546689647E-3</v>
      </c>
      <c r="AT35" s="178">
        <f t="shared" si="0"/>
        <v>0</v>
      </c>
    </row>
    <row r="36" spans="1:46" ht="22.5">
      <c r="A36" s="178" t="s">
        <v>30</v>
      </c>
      <c r="B36" s="178">
        <v>119</v>
      </c>
      <c r="C36" s="178" t="s">
        <v>62</v>
      </c>
      <c r="D36" s="178" t="s">
        <v>35</v>
      </c>
      <c r="E36" s="178" t="s">
        <v>760</v>
      </c>
      <c r="F36" s="178" t="s">
        <v>29</v>
      </c>
      <c r="G36" s="178" t="s">
        <v>33</v>
      </c>
      <c r="H36" s="178" t="s">
        <v>32</v>
      </c>
      <c r="I36" s="178">
        <v>7816</v>
      </c>
      <c r="J36" s="178">
        <v>1986.2078742847382</v>
      </c>
      <c r="K36" s="178">
        <v>1255.0014189928399</v>
      </c>
      <c r="L36" s="178">
        <v>11057.209293277579</v>
      </c>
      <c r="M36" s="178">
        <v>440840.00000000017</v>
      </c>
      <c r="N36" s="178">
        <v>2.5082137041279318E-2</v>
      </c>
      <c r="O36" s="178" t="s">
        <v>720</v>
      </c>
      <c r="P36" s="178" t="s">
        <v>720</v>
      </c>
      <c r="Q36" s="184">
        <v>77930.824096695098</v>
      </c>
      <c r="R36" s="184">
        <v>802.62838532093815</v>
      </c>
      <c r="S36" s="184">
        <v>0</v>
      </c>
      <c r="T36" s="184">
        <v>44781.697637774203</v>
      </c>
      <c r="V36" s="184">
        <v>0</v>
      </c>
      <c r="W36" s="184">
        <v>28766.828383328455</v>
      </c>
      <c r="Y36" s="178" t="s">
        <v>802</v>
      </c>
      <c r="Z36" s="178" t="s">
        <v>699</v>
      </c>
      <c r="AB36" s="178" t="s">
        <v>61</v>
      </c>
      <c r="AC36" s="178" t="s">
        <v>62</v>
      </c>
      <c r="AD36" s="178" t="s">
        <v>1225</v>
      </c>
      <c r="AF36" s="178" t="s">
        <v>1226</v>
      </c>
      <c r="AG36" s="178" t="s">
        <v>1231</v>
      </c>
      <c r="AH36" s="178">
        <v>1</v>
      </c>
      <c r="AI36" s="178">
        <v>10</v>
      </c>
      <c r="AJ36" s="178" t="s">
        <v>75</v>
      </c>
      <c r="AK36" s="178" t="s">
        <v>1196</v>
      </c>
      <c r="AL36" s="178" t="s">
        <v>760</v>
      </c>
      <c r="AM36" s="178" t="s">
        <v>33</v>
      </c>
      <c r="AN36" s="178" t="s">
        <v>35</v>
      </c>
      <c r="AO36" s="178" t="s">
        <v>32</v>
      </c>
      <c r="AQ36" s="178">
        <v>11057.209293277579</v>
      </c>
      <c r="AR36" s="178">
        <v>268357</v>
      </c>
      <c r="AS36" s="178">
        <v>4.1203357070162434E-2</v>
      </c>
      <c r="AT36" s="178">
        <f t="shared" si="0"/>
        <v>0</v>
      </c>
    </row>
    <row r="37" spans="1:46" ht="22.5">
      <c r="A37" s="178" t="s">
        <v>24</v>
      </c>
      <c r="B37" s="178">
        <v>119</v>
      </c>
      <c r="C37" s="178" t="s">
        <v>62</v>
      </c>
      <c r="D37" s="178" t="s">
        <v>35</v>
      </c>
      <c r="E37" s="178" t="s">
        <v>769</v>
      </c>
      <c r="F37" s="178" t="s">
        <v>29</v>
      </c>
      <c r="G37" s="178" t="s">
        <v>67</v>
      </c>
      <c r="H37" s="178" t="s">
        <v>32</v>
      </c>
      <c r="I37" s="178">
        <v>3671</v>
      </c>
      <c r="J37" s="178">
        <v>932.87731659407291</v>
      </c>
      <c r="K37" s="178">
        <v>589.4460349440526</v>
      </c>
      <c r="L37" s="178">
        <v>5193.3233515381253</v>
      </c>
      <c r="M37" s="178">
        <v>440840.00000000017</v>
      </c>
      <c r="N37" s="178">
        <v>1.1780517538195543E-2</v>
      </c>
      <c r="O37" s="178" t="s">
        <v>720</v>
      </c>
      <c r="P37" s="178" t="s">
        <v>720</v>
      </c>
      <c r="Q37" s="184">
        <v>36602.361215323399</v>
      </c>
      <c r="R37" s="184">
        <v>376.97656122225737</v>
      </c>
      <c r="S37" s="184">
        <v>0</v>
      </c>
      <c r="T37" s="184">
        <v>21032.959573729408</v>
      </c>
      <c r="V37" s="184">
        <v>0</v>
      </c>
      <c r="W37" s="184">
        <v>13511.134467144158</v>
      </c>
      <c r="Y37" s="178" t="s">
        <v>815</v>
      </c>
      <c r="Z37" s="178" t="s">
        <v>699</v>
      </c>
      <c r="AB37" s="178" t="s">
        <v>61</v>
      </c>
      <c r="AC37" s="178" t="s">
        <v>62</v>
      </c>
      <c r="AD37" s="178" t="s">
        <v>1225</v>
      </c>
      <c r="AF37" s="178" t="s">
        <v>1226</v>
      </c>
      <c r="AG37" s="178" t="s">
        <v>1231</v>
      </c>
      <c r="AH37" s="178">
        <v>1</v>
      </c>
      <c r="AI37" s="178" t="s">
        <v>799</v>
      </c>
      <c r="AJ37" s="178" t="s">
        <v>799</v>
      </c>
      <c r="AK37" s="178" t="s">
        <v>25</v>
      </c>
      <c r="AL37" s="178" t="s">
        <v>769</v>
      </c>
      <c r="AM37" s="178" t="s">
        <v>67</v>
      </c>
      <c r="AN37" s="178" t="s">
        <v>35</v>
      </c>
      <c r="AO37" s="178" t="s">
        <v>32</v>
      </c>
      <c r="AQ37" s="178">
        <v>5193.3233515381253</v>
      </c>
      <c r="AR37" s="178">
        <v>268357</v>
      </c>
      <c r="AS37" s="178">
        <v>1.9352293219622091E-2</v>
      </c>
      <c r="AT37" s="178">
        <f t="shared" si="0"/>
        <v>0</v>
      </c>
    </row>
    <row r="38" spans="1:46" ht="22.5">
      <c r="A38" s="178" t="s">
        <v>30</v>
      </c>
      <c r="B38" s="178">
        <v>119</v>
      </c>
      <c r="C38" s="178" t="s">
        <v>62</v>
      </c>
      <c r="D38" s="178" t="s">
        <v>35</v>
      </c>
      <c r="E38" s="178" t="s">
        <v>760</v>
      </c>
      <c r="F38" s="178" t="s">
        <v>29</v>
      </c>
      <c r="G38" s="178" t="s">
        <v>33</v>
      </c>
      <c r="H38" s="178" t="s">
        <v>41</v>
      </c>
      <c r="I38" s="178">
        <v>2271.66</v>
      </c>
      <c r="J38" s="178">
        <v>577.27596976684595</v>
      </c>
      <c r="K38" s="178">
        <v>364.7564641081467</v>
      </c>
      <c r="L38" s="178">
        <v>3213.6924338749927</v>
      </c>
      <c r="M38" s="178">
        <v>440840.00000000017</v>
      </c>
      <c r="N38" s="178">
        <v>7.2899293028649654E-3</v>
      </c>
      <c r="O38" s="178" t="s">
        <v>720</v>
      </c>
      <c r="P38" s="178" t="s">
        <v>720</v>
      </c>
      <c r="Q38" s="184">
        <v>23476.633831019255</v>
      </c>
      <c r="R38" s="184">
        <v>233.27773769167888</v>
      </c>
      <c r="S38" s="184">
        <v>0</v>
      </c>
      <c r="T38" s="184">
        <v>13015.454357193721</v>
      </c>
      <c r="V38" s="184">
        <v>0</v>
      </c>
      <c r="W38" s="184">
        <v>8360.8563671023439</v>
      </c>
      <c r="Y38" s="178" t="s">
        <v>802</v>
      </c>
      <c r="Z38" s="178" t="s">
        <v>699</v>
      </c>
      <c r="AB38" s="178" t="s">
        <v>61</v>
      </c>
      <c r="AC38" s="178" t="s">
        <v>62</v>
      </c>
      <c r="AD38" s="178" t="s">
        <v>1225</v>
      </c>
      <c r="AF38" s="178" t="s">
        <v>1226</v>
      </c>
      <c r="AG38" s="178" t="s">
        <v>1231</v>
      </c>
      <c r="AH38" s="178">
        <v>1</v>
      </c>
      <c r="AI38" s="178">
        <v>10</v>
      </c>
      <c r="AJ38" s="178" t="s">
        <v>75</v>
      </c>
      <c r="AK38" s="178" t="s">
        <v>1196</v>
      </c>
      <c r="AL38" s="178" t="s">
        <v>760</v>
      </c>
      <c r="AM38" s="178" t="s">
        <v>33</v>
      </c>
      <c r="AN38" s="178" t="s">
        <v>35</v>
      </c>
      <c r="AO38" s="178" t="s">
        <v>41</v>
      </c>
      <c r="AQ38" s="178">
        <v>3213.6924338749927</v>
      </c>
      <c r="AR38" s="178">
        <v>268357</v>
      </c>
      <c r="AS38" s="178">
        <v>1.1975437323695647E-2</v>
      </c>
      <c r="AT38" s="178">
        <f t="shared" si="0"/>
        <v>0</v>
      </c>
    </row>
    <row r="39" spans="1:46" ht="22.5">
      <c r="A39" s="178" t="s">
        <v>43</v>
      </c>
      <c r="B39" s="178">
        <v>119</v>
      </c>
      <c r="C39" s="178" t="s">
        <v>62</v>
      </c>
      <c r="D39" s="178" t="s">
        <v>35</v>
      </c>
      <c r="E39" s="178" t="s">
        <v>44</v>
      </c>
      <c r="F39" s="178" t="s">
        <v>29</v>
      </c>
      <c r="G39" s="178" t="s">
        <v>45</v>
      </c>
      <c r="H39" s="178" t="s">
        <v>41</v>
      </c>
      <c r="I39" s="178">
        <v>2704</v>
      </c>
      <c r="J39" s="178">
        <v>687.14253992655222</v>
      </c>
      <c r="K39" s="178">
        <v>434.17654004051172</v>
      </c>
      <c r="L39" s="178">
        <v>3825.3190799670638</v>
      </c>
      <c r="M39" s="178">
        <v>440840.00000000017</v>
      </c>
      <c r="N39" s="178">
        <v>8.6773411667885447E-3</v>
      </c>
      <c r="O39" s="178" t="s">
        <v>720</v>
      </c>
      <c r="P39" s="178" t="s">
        <v>720</v>
      </c>
      <c r="Q39" s="184">
        <v>27944.682689784589</v>
      </c>
      <c r="R39" s="184">
        <v>277.67491733723341</v>
      </c>
      <c r="S39" s="184">
        <v>0</v>
      </c>
      <c r="T39" s="184">
        <v>15492.542273866609</v>
      </c>
      <c r="V39" s="184">
        <v>0</v>
      </c>
      <c r="W39" s="184">
        <v>9952.0859708956159</v>
      </c>
      <c r="Y39" s="178" t="s">
        <v>809</v>
      </c>
      <c r="Z39" s="178" t="s">
        <v>699</v>
      </c>
      <c r="AB39" s="178" t="s">
        <v>61</v>
      </c>
      <c r="AC39" s="178" t="s">
        <v>62</v>
      </c>
      <c r="AD39" s="178" t="s">
        <v>1225</v>
      </c>
      <c r="AF39" s="178" t="s">
        <v>1226</v>
      </c>
      <c r="AG39" s="178" t="s">
        <v>1231</v>
      </c>
      <c r="AH39" s="178">
        <v>1</v>
      </c>
      <c r="AI39" s="178">
        <v>15</v>
      </c>
      <c r="AJ39" s="178" t="s">
        <v>54</v>
      </c>
      <c r="AK39" s="178" t="s">
        <v>548</v>
      </c>
      <c r="AL39" s="178" t="s">
        <v>44</v>
      </c>
      <c r="AM39" s="178" t="s">
        <v>45</v>
      </c>
      <c r="AN39" s="178" t="s">
        <v>35</v>
      </c>
      <c r="AO39" s="178" t="s">
        <v>41</v>
      </c>
      <c r="AQ39" s="178">
        <v>3825.3190799670638</v>
      </c>
      <c r="AR39" s="178">
        <v>268357</v>
      </c>
      <c r="AS39" s="178">
        <v>1.4254590265828966E-2</v>
      </c>
      <c r="AT39" s="178">
        <f t="shared" si="0"/>
        <v>0</v>
      </c>
    </row>
    <row r="40" spans="1:46" ht="22.5">
      <c r="A40" s="178" t="s">
        <v>1216</v>
      </c>
      <c r="B40" s="178">
        <v>119</v>
      </c>
      <c r="C40" s="178" t="s">
        <v>62</v>
      </c>
      <c r="D40" s="178" t="s">
        <v>35</v>
      </c>
      <c r="E40" s="178" t="s">
        <v>774</v>
      </c>
      <c r="F40" s="178" t="s">
        <v>29</v>
      </c>
      <c r="G40" s="178" t="s">
        <v>765</v>
      </c>
      <c r="H40" s="178" t="s">
        <v>41</v>
      </c>
      <c r="I40" s="178">
        <v>467.71</v>
      </c>
      <c r="J40" s="178">
        <v>118.85482150482534</v>
      </c>
      <c r="K40" s="178">
        <v>75.099374830749895</v>
      </c>
      <c r="L40" s="178">
        <v>661.66419633557518</v>
      </c>
      <c r="M40" s="178">
        <v>440840.00000000017</v>
      </c>
      <c r="N40" s="178">
        <v>1.5009168776326442E-3</v>
      </c>
      <c r="O40" s="178" t="s">
        <v>709</v>
      </c>
      <c r="P40" s="178" t="s">
        <v>720</v>
      </c>
      <c r="Q40" s="184">
        <v>0</v>
      </c>
      <c r="R40" s="184">
        <v>0</v>
      </c>
      <c r="S40" s="184">
        <v>0</v>
      </c>
      <c r="T40" s="184">
        <v>0</v>
      </c>
      <c r="V40" s="184">
        <v>0</v>
      </c>
      <c r="W40" s="184">
        <v>0</v>
      </c>
      <c r="Y40" s="178" t="s">
        <v>806</v>
      </c>
      <c r="Z40" s="178" t="s">
        <v>699</v>
      </c>
      <c r="AB40" s="178" t="s">
        <v>61</v>
      </c>
      <c r="AC40" s="178" t="s">
        <v>62</v>
      </c>
      <c r="AD40" s="178" t="s">
        <v>1233</v>
      </c>
      <c r="AF40" s="178" t="s">
        <v>1226</v>
      </c>
      <c r="AG40" s="178" t="s">
        <v>1231</v>
      </c>
      <c r="AH40" s="178">
        <v>0</v>
      </c>
      <c r="AI40" s="178">
        <v>96</v>
      </c>
      <c r="AJ40" s="178" t="s">
        <v>796</v>
      </c>
      <c r="AK40" s="178" t="s">
        <v>1228</v>
      </c>
      <c r="AL40" s="178" t="s">
        <v>774</v>
      </c>
      <c r="AM40" s="178" t="s">
        <v>765</v>
      </c>
      <c r="AN40" s="178" t="s">
        <v>35</v>
      </c>
      <c r="AO40" s="178" t="s">
        <v>41</v>
      </c>
      <c r="AQ40" s="178">
        <v>661.66419633557518</v>
      </c>
      <c r="AR40" s="178">
        <v>268357</v>
      </c>
      <c r="AS40" s="178">
        <v>2.4656118392125982E-3</v>
      </c>
      <c r="AT40" s="178">
        <f t="shared" si="0"/>
        <v>0</v>
      </c>
    </row>
    <row r="41" spans="1:46" ht="33.75">
      <c r="A41" s="178" t="s">
        <v>47</v>
      </c>
      <c r="B41" s="178">
        <v>119</v>
      </c>
      <c r="C41" s="178" t="s">
        <v>62</v>
      </c>
      <c r="D41" s="178" t="s">
        <v>35</v>
      </c>
      <c r="E41" s="178" t="s">
        <v>73</v>
      </c>
      <c r="F41" s="178" t="s">
        <v>29</v>
      </c>
      <c r="G41" s="178" t="s">
        <v>74</v>
      </c>
      <c r="H41" s="178" t="s">
        <v>41</v>
      </c>
      <c r="I41" s="178">
        <v>2809</v>
      </c>
      <c r="J41" s="178">
        <v>713.82521991630369</v>
      </c>
      <c r="K41" s="178">
        <v>451.03620598143397</v>
      </c>
      <c r="L41" s="178">
        <v>3973.8614258977373</v>
      </c>
      <c r="M41" s="178">
        <v>440840.00000000017</v>
      </c>
      <c r="N41" s="178">
        <v>9.0142941336941642E-3</v>
      </c>
      <c r="O41" s="178" t="s">
        <v>720</v>
      </c>
      <c r="P41" s="178" t="s">
        <v>720</v>
      </c>
      <c r="Q41" s="184">
        <v>29029.812749853885</v>
      </c>
      <c r="R41" s="184">
        <v>288.45741227821327</v>
      </c>
      <c r="S41" s="184">
        <v>0</v>
      </c>
      <c r="T41" s="184">
        <v>16094.138774885836</v>
      </c>
      <c r="V41" s="184">
        <v>0</v>
      </c>
      <c r="W41" s="184">
        <v>10338.539013404506</v>
      </c>
      <c r="Y41" s="178" t="s">
        <v>819</v>
      </c>
      <c r="Z41" s="178" t="s">
        <v>699</v>
      </c>
      <c r="AB41" s="178" t="s">
        <v>61</v>
      </c>
      <c r="AC41" s="178" t="s">
        <v>62</v>
      </c>
      <c r="AD41" s="178" t="s">
        <v>1225</v>
      </c>
      <c r="AF41" s="178" t="s">
        <v>1226</v>
      </c>
      <c r="AG41" s="178" t="s">
        <v>1231</v>
      </c>
      <c r="AH41" s="178">
        <v>1</v>
      </c>
      <c r="AI41" s="178">
        <v>50</v>
      </c>
      <c r="AJ41" s="178" t="s">
        <v>807</v>
      </c>
      <c r="AK41" s="178" t="s">
        <v>1232</v>
      </c>
      <c r="AL41" s="178" t="s">
        <v>73</v>
      </c>
      <c r="AM41" s="178" t="s">
        <v>74</v>
      </c>
      <c r="AN41" s="178" t="s">
        <v>35</v>
      </c>
      <c r="AO41" s="178" t="s">
        <v>41</v>
      </c>
      <c r="AQ41" s="178">
        <v>3973.8614258977373</v>
      </c>
      <c r="AR41" s="178">
        <v>268357</v>
      </c>
      <c r="AS41" s="178">
        <v>1.4808115405589335E-2</v>
      </c>
      <c r="AT41" s="178">
        <f t="shared" si="0"/>
        <v>0</v>
      </c>
    </row>
    <row r="42" spans="1:46" ht="22.5">
      <c r="A42" s="178" t="s">
        <v>24</v>
      </c>
      <c r="B42" s="178">
        <v>119</v>
      </c>
      <c r="C42" s="178" t="s">
        <v>62</v>
      </c>
      <c r="D42" s="178" t="s">
        <v>35</v>
      </c>
      <c r="E42" s="178" t="s">
        <v>769</v>
      </c>
      <c r="F42" s="178" t="s">
        <v>29</v>
      </c>
      <c r="G42" s="178" t="s">
        <v>67</v>
      </c>
      <c r="H42" s="178" t="s">
        <v>41</v>
      </c>
      <c r="I42" s="178">
        <v>3210.92</v>
      </c>
      <c r="J42" s="178">
        <v>815.96143650183615</v>
      </c>
      <c r="K42" s="178">
        <v>515.57179583834318</v>
      </c>
      <c r="L42" s="178">
        <v>4542.4532323401791</v>
      </c>
      <c r="M42" s="178">
        <v>440840.00000000017</v>
      </c>
      <c r="N42" s="178">
        <v>1.0304085909491374E-2</v>
      </c>
      <c r="O42" s="178" t="s">
        <v>720</v>
      </c>
      <c r="P42" s="178" t="s">
        <v>720</v>
      </c>
      <c r="Q42" s="184">
        <v>33183.48392835915</v>
      </c>
      <c r="R42" s="184">
        <v>329.73074910372395</v>
      </c>
      <c r="S42" s="184">
        <v>0</v>
      </c>
      <c r="T42" s="184">
        <v>18396.935590977726</v>
      </c>
      <c r="V42" s="184">
        <v>0</v>
      </c>
      <c r="W42" s="184">
        <v>11817.807650025205</v>
      </c>
      <c r="Y42" s="178" t="s">
        <v>815</v>
      </c>
      <c r="Z42" s="178" t="s">
        <v>699</v>
      </c>
      <c r="AB42" s="178" t="s">
        <v>61</v>
      </c>
      <c r="AC42" s="178" t="s">
        <v>62</v>
      </c>
      <c r="AD42" s="178" t="s">
        <v>1225</v>
      </c>
      <c r="AF42" s="178" t="s">
        <v>1226</v>
      </c>
      <c r="AG42" s="178" t="s">
        <v>1231</v>
      </c>
      <c r="AH42" s="178">
        <v>1</v>
      </c>
      <c r="AI42" s="178" t="s">
        <v>799</v>
      </c>
      <c r="AJ42" s="178" t="s">
        <v>799</v>
      </c>
      <c r="AK42" s="178" t="s">
        <v>25</v>
      </c>
      <c r="AL42" s="178" t="s">
        <v>769</v>
      </c>
      <c r="AM42" s="178" t="s">
        <v>67</v>
      </c>
      <c r="AN42" s="178" t="s">
        <v>35</v>
      </c>
      <c r="AO42" s="178" t="s">
        <v>41</v>
      </c>
      <c r="AQ42" s="178">
        <v>4542.4532323401791</v>
      </c>
      <c r="AR42" s="178">
        <v>268357</v>
      </c>
      <c r="AS42" s="178">
        <v>1.6926904207232078E-2</v>
      </c>
      <c r="AT42" s="178">
        <f t="shared" si="0"/>
        <v>0</v>
      </c>
    </row>
    <row r="43" spans="1:46" ht="22.5">
      <c r="A43" s="178" t="s">
        <v>17</v>
      </c>
      <c r="B43" s="178">
        <v>119</v>
      </c>
      <c r="C43" s="178" t="s">
        <v>62</v>
      </c>
      <c r="D43" s="178" t="s">
        <v>35</v>
      </c>
      <c r="E43" s="178" t="s">
        <v>762</v>
      </c>
      <c r="F43" s="178" t="s">
        <v>29</v>
      </c>
      <c r="G43" s="178" t="s">
        <v>773</v>
      </c>
      <c r="H43" s="178" t="s">
        <v>41</v>
      </c>
      <c r="I43" s="178">
        <v>467.71</v>
      </c>
      <c r="J43" s="178">
        <v>118.85482150482534</v>
      </c>
      <c r="K43" s="178">
        <v>75.099374830749895</v>
      </c>
      <c r="L43" s="178">
        <v>661.66419633557518</v>
      </c>
      <c r="M43" s="178">
        <v>440840.00000000017</v>
      </c>
      <c r="N43" s="178">
        <v>1.5009168776326442E-3</v>
      </c>
      <c r="O43" s="178" t="s">
        <v>709</v>
      </c>
      <c r="P43" s="178" t="s">
        <v>720</v>
      </c>
      <c r="Q43" s="184">
        <v>0</v>
      </c>
      <c r="R43" s="184">
        <v>0</v>
      </c>
      <c r="S43" s="184">
        <v>0</v>
      </c>
      <c r="T43" s="184">
        <v>0</v>
      </c>
      <c r="V43" s="184">
        <v>0</v>
      </c>
      <c r="W43" s="184">
        <v>0</v>
      </c>
      <c r="Y43" s="178" t="s">
        <v>806</v>
      </c>
      <c r="Z43" s="178" t="s">
        <v>699</v>
      </c>
      <c r="AB43" s="178" t="s">
        <v>61</v>
      </c>
      <c r="AC43" s="178" t="s">
        <v>62</v>
      </c>
      <c r="AD43" s="178" t="s">
        <v>1225</v>
      </c>
      <c r="AF43" s="178" t="s">
        <v>1226</v>
      </c>
      <c r="AG43" s="178" t="s">
        <v>1231</v>
      </c>
      <c r="AH43" s="178">
        <v>1</v>
      </c>
      <c r="AI43" s="178">
        <v>95</v>
      </c>
      <c r="AJ43" s="178" t="s">
        <v>796</v>
      </c>
      <c r="AK43" s="178" t="s">
        <v>1228</v>
      </c>
      <c r="AL43" s="178" t="s">
        <v>1017</v>
      </c>
      <c r="AM43" s="178" t="s">
        <v>1018</v>
      </c>
      <c r="AN43" s="178" t="s">
        <v>35</v>
      </c>
      <c r="AO43" s="178" t="s">
        <v>41</v>
      </c>
      <c r="AQ43" s="178">
        <v>661.66419633557518</v>
      </c>
      <c r="AR43" s="178">
        <v>268357</v>
      </c>
      <c r="AS43" s="178">
        <v>2.4656118392125982E-3</v>
      </c>
      <c r="AT43" s="178">
        <f t="shared" si="0"/>
        <v>0</v>
      </c>
    </row>
    <row r="44" spans="1:46" ht="22.5">
      <c r="A44" s="178" t="s">
        <v>63</v>
      </c>
      <c r="B44" s="178">
        <v>119</v>
      </c>
      <c r="C44" s="178" t="s">
        <v>62</v>
      </c>
      <c r="D44" s="178" t="s">
        <v>36</v>
      </c>
      <c r="E44" s="178" t="s">
        <v>820</v>
      </c>
      <c r="F44" s="178" t="s">
        <v>29</v>
      </c>
      <c r="G44" s="178" t="s">
        <v>66</v>
      </c>
      <c r="H44" s="178" t="s">
        <v>65</v>
      </c>
      <c r="I44" s="178">
        <v>749</v>
      </c>
      <c r="J44" s="178">
        <v>74.45206169342147</v>
      </c>
      <c r="K44" s="178">
        <v>120.26561704524529</v>
      </c>
      <c r="L44" s="178">
        <v>943.71767873866679</v>
      </c>
      <c r="M44" s="178">
        <v>440840.00000000017</v>
      </c>
      <c r="N44" s="178">
        <v>2.1407260655536393E-3</v>
      </c>
      <c r="O44" s="178" t="s">
        <v>720</v>
      </c>
      <c r="P44" s="178" t="s">
        <v>720</v>
      </c>
      <c r="Q44" s="184">
        <v>9564.2625285940085</v>
      </c>
      <c r="R44" s="184">
        <v>68.503234097716458</v>
      </c>
      <c r="S44" s="184">
        <v>0</v>
      </c>
      <c r="T44" s="184">
        <v>3822.0565988916005</v>
      </c>
      <c r="V44" s="184">
        <v>0</v>
      </c>
      <c r="W44" s="184">
        <v>2455.2094282137964</v>
      </c>
      <c r="Y44" s="178" t="s">
        <v>818</v>
      </c>
      <c r="Z44" s="178" t="s">
        <v>699</v>
      </c>
      <c r="AB44" s="178" t="s">
        <v>61</v>
      </c>
      <c r="AC44" s="178" t="s">
        <v>62</v>
      </c>
      <c r="AD44" s="178" t="s">
        <v>1225</v>
      </c>
      <c r="AF44" s="178" t="s">
        <v>1226</v>
      </c>
      <c r="AG44" s="178" t="s">
        <v>1231</v>
      </c>
      <c r="AH44" s="178">
        <v>1</v>
      </c>
      <c r="AI44" s="178">
        <v>40</v>
      </c>
      <c r="AJ44" s="178" t="s">
        <v>816</v>
      </c>
      <c r="AK44" s="178" t="s">
        <v>64</v>
      </c>
      <c r="AL44" s="178" t="s">
        <v>820</v>
      </c>
      <c r="AM44" s="178" t="s">
        <v>66</v>
      </c>
      <c r="AN44" s="178" t="s">
        <v>36</v>
      </c>
      <c r="AO44" s="178" t="s">
        <v>65</v>
      </c>
      <c r="AQ44" s="178">
        <v>943.71767873866679</v>
      </c>
      <c r="AR44" s="178">
        <v>268357</v>
      </c>
      <c r="AS44" s="178">
        <v>3.5166501292631337E-3</v>
      </c>
      <c r="AT44" s="178">
        <f t="shared" si="0"/>
        <v>0</v>
      </c>
    </row>
    <row r="45" spans="1:46" ht="22.5">
      <c r="A45" s="178" t="s">
        <v>24</v>
      </c>
      <c r="B45" s="178">
        <v>119</v>
      </c>
      <c r="C45" s="178" t="s">
        <v>62</v>
      </c>
      <c r="D45" s="178" t="s">
        <v>36</v>
      </c>
      <c r="E45" s="178" t="s">
        <v>769</v>
      </c>
      <c r="F45" s="178" t="s">
        <v>29</v>
      </c>
      <c r="G45" s="178" t="s">
        <v>67</v>
      </c>
      <c r="H45" s="178" t="s">
        <v>32</v>
      </c>
      <c r="I45" s="178">
        <v>13304</v>
      </c>
      <c r="J45" s="178">
        <v>1322.4435631098522</v>
      </c>
      <c r="K45" s="178">
        <v>2136.199958838376</v>
      </c>
      <c r="L45" s="178">
        <v>16762.64352194823</v>
      </c>
      <c r="M45" s="178">
        <v>440840.00000000017</v>
      </c>
      <c r="N45" s="178">
        <v>3.8024325201769855E-2</v>
      </c>
      <c r="O45" s="178" t="s">
        <v>720</v>
      </c>
      <c r="P45" s="178" t="s">
        <v>720</v>
      </c>
      <c r="Q45" s="184">
        <v>118142.52485016783</v>
      </c>
      <c r="R45" s="184">
        <v>1216.7784064566354</v>
      </c>
      <c r="S45" s="184">
        <v>0</v>
      </c>
      <c r="T45" s="184">
        <v>67888.706263890344</v>
      </c>
      <c r="V45" s="184">
        <v>0</v>
      </c>
      <c r="W45" s="184">
        <v>43610.288695535855</v>
      </c>
      <c r="Y45" s="178" t="s">
        <v>815</v>
      </c>
      <c r="Z45" s="178" t="s">
        <v>699</v>
      </c>
      <c r="AB45" s="178" t="s">
        <v>61</v>
      </c>
      <c r="AC45" s="178" t="s">
        <v>62</v>
      </c>
      <c r="AD45" s="178" t="s">
        <v>1225</v>
      </c>
      <c r="AF45" s="178" t="s">
        <v>1226</v>
      </c>
      <c r="AG45" s="178" t="s">
        <v>1231</v>
      </c>
      <c r="AH45" s="178">
        <v>1</v>
      </c>
      <c r="AI45" s="178" t="s">
        <v>799</v>
      </c>
      <c r="AJ45" s="178" t="s">
        <v>799</v>
      </c>
      <c r="AK45" s="178" t="s">
        <v>25</v>
      </c>
      <c r="AL45" s="178" t="s">
        <v>769</v>
      </c>
      <c r="AM45" s="178" t="s">
        <v>67</v>
      </c>
      <c r="AN45" s="178" t="s">
        <v>36</v>
      </c>
      <c r="AO45" s="178" t="s">
        <v>32</v>
      </c>
      <c r="AQ45" s="178">
        <v>16762.64352194823</v>
      </c>
      <c r="AR45" s="178">
        <v>268357</v>
      </c>
      <c r="AS45" s="178">
        <v>6.2463969719247982E-2</v>
      </c>
      <c r="AT45" s="178">
        <f t="shared" si="0"/>
        <v>0</v>
      </c>
    </row>
    <row r="46" spans="1:46" ht="22.5">
      <c r="A46" s="178" t="s">
        <v>63</v>
      </c>
      <c r="B46" s="178">
        <v>119</v>
      </c>
      <c r="C46" s="178" t="s">
        <v>62</v>
      </c>
      <c r="D46" s="178" t="s">
        <v>36</v>
      </c>
      <c r="E46" s="178" t="s">
        <v>820</v>
      </c>
      <c r="F46" s="178" t="s">
        <v>29</v>
      </c>
      <c r="G46" s="178" t="s">
        <v>66</v>
      </c>
      <c r="H46" s="178" t="s">
        <v>41</v>
      </c>
      <c r="I46" s="178">
        <v>1832</v>
      </c>
      <c r="J46" s="178">
        <v>182.10437519672647</v>
      </c>
      <c r="K46" s="178">
        <v>294.16102860732894</v>
      </c>
      <c r="L46" s="178">
        <v>2308.2654038040555</v>
      </c>
      <c r="M46" s="178">
        <v>440840.00000000017</v>
      </c>
      <c r="N46" s="178">
        <v>5.2360616182834012E-3</v>
      </c>
      <c r="O46" s="178" t="s">
        <v>720</v>
      </c>
      <c r="P46" s="178" t="s">
        <v>720</v>
      </c>
      <c r="Q46" s="184">
        <v>16862.317345215346</v>
      </c>
      <c r="R46" s="184">
        <v>167.55397178506885</v>
      </c>
      <c r="S46" s="184">
        <v>0</v>
      </c>
      <c r="T46" s="184">
        <v>9348.4748854064255</v>
      </c>
      <c r="V46" s="184">
        <v>0</v>
      </c>
      <c r="W46" s="184">
        <v>6005.265250317324</v>
      </c>
      <c r="Y46" s="178" t="s">
        <v>818</v>
      </c>
      <c r="Z46" s="178" t="s">
        <v>699</v>
      </c>
      <c r="AB46" s="178" t="s">
        <v>61</v>
      </c>
      <c r="AC46" s="178" t="s">
        <v>62</v>
      </c>
      <c r="AD46" s="178" t="s">
        <v>1225</v>
      </c>
      <c r="AF46" s="178" t="s">
        <v>1226</v>
      </c>
      <c r="AG46" s="178" t="s">
        <v>1231</v>
      </c>
      <c r="AH46" s="178">
        <v>1</v>
      </c>
      <c r="AI46" s="178">
        <v>40</v>
      </c>
      <c r="AJ46" s="178" t="s">
        <v>816</v>
      </c>
      <c r="AK46" s="178" t="s">
        <v>64</v>
      </c>
      <c r="AL46" s="178" t="s">
        <v>820</v>
      </c>
      <c r="AM46" s="178" t="s">
        <v>66</v>
      </c>
      <c r="AN46" s="178" t="s">
        <v>36</v>
      </c>
      <c r="AO46" s="178" t="s">
        <v>41</v>
      </c>
      <c r="AQ46" s="178">
        <v>2308.2654038040555</v>
      </c>
      <c r="AR46" s="178">
        <v>268357</v>
      </c>
      <c r="AS46" s="178">
        <v>8.6014726793191745E-3</v>
      </c>
      <c r="AT46" s="178">
        <f t="shared" si="0"/>
        <v>0</v>
      </c>
    </row>
    <row r="47" spans="1:46" ht="22.5">
      <c r="A47" s="178" t="s">
        <v>24</v>
      </c>
      <c r="B47" s="178">
        <v>119</v>
      </c>
      <c r="C47" s="178" t="s">
        <v>62</v>
      </c>
      <c r="D47" s="178" t="s">
        <v>37</v>
      </c>
      <c r="E47" s="178" t="s">
        <v>769</v>
      </c>
      <c r="F47" s="178" t="s">
        <v>29</v>
      </c>
      <c r="G47" s="178" t="s">
        <v>67</v>
      </c>
      <c r="H47" s="178" t="s">
        <v>32</v>
      </c>
      <c r="I47" s="178">
        <v>16001</v>
      </c>
      <c r="J47" s="178">
        <v>0</v>
      </c>
      <c r="K47" s="178">
        <v>2569.2525211494926</v>
      </c>
      <c r="L47" s="178">
        <v>18570.252521149494</v>
      </c>
      <c r="M47" s="178">
        <v>440840.00000000017</v>
      </c>
      <c r="N47" s="178">
        <v>4.2124699485413045E-2</v>
      </c>
      <c r="O47" s="178" t="s">
        <v>720</v>
      </c>
      <c r="P47" s="178" t="s">
        <v>720</v>
      </c>
      <c r="Q47" s="184">
        <v>130882.48981022337</v>
      </c>
      <c r="R47" s="184">
        <v>1347.9903835332175</v>
      </c>
      <c r="S47" s="184">
        <v>0</v>
      </c>
      <c r="T47" s="184">
        <v>75209.522710655467</v>
      </c>
      <c r="V47" s="184">
        <v>0</v>
      </c>
      <c r="W47" s="184">
        <v>48313.028463317649</v>
      </c>
      <c r="Y47" s="178" t="s">
        <v>815</v>
      </c>
      <c r="Z47" s="178" t="s">
        <v>699</v>
      </c>
      <c r="AB47" s="178" t="s">
        <v>61</v>
      </c>
      <c r="AC47" s="178" t="s">
        <v>62</v>
      </c>
      <c r="AD47" s="178" t="s">
        <v>1225</v>
      </c>
      <c r="AF47" s="178" t="s">
        <v>1226</v>
      </c>
      <c r="AG47" s="178" t="s">
        <v>1231</v>
      </c>
      <c r="AH47" s="178">
        <v>1</v>
      </c>
      <c r="AI47" s="178" t="s">
        <v>799</v>
      </c>
      <c r="AJ47" s="178" t="s">
        <v>799</v>
      </c>
      <c r="AK47" s="178" t="s">
        <v>25</v>
      </c>
      <c r="AL47" s="178" t="s">
        <v>769</v>
      </c>
      <c r="AM47" s="178" t="s">
        <v>67</v>
      </c>
      <c r="AN47" s="178" t="s">
        <v>37</v>
      </c>
      <c r="AO47" s="178" t="s">
        <v>32</v>
      </c>
      <c r="AQ47" s="178">
        <v>18570.252521149494</v>
      </c>
      <c r="AR47" s="178">
        <v>268357</v>
      </c>
      <c r="AS47" s="178">
        <v>6.9199806679719533E-2</v>
      </c>
      <c r="AT47" s="178">
        <f t="shared" si="0"/>
        <v>0</v>
      </c>
    </row>
    <row r="48" spans="1:46" ht="22.5">
      <c r="A48" s="178" t="s">
        <v>24</v>
      </c>
      <c r="B48" s="178">
        <v>119</v>
      </c>
      <c r="C48" s="178" t="s">
        <v>62</v>
      </c>
      <c r="D48" s="178" t="s">
        <v>37</v>
      </c>
      <c r="E48" s="178" t="s">
        <v>769</v>
      </c>
      <c r="F48" s="178" t="s">
        <v>29</v>
      </c>
      <c r="G48" s="178" t="s">
        <v>67</v>
      </c>
      <c r="H48" s="178" t="s">
        <v>41</v>
      </c>
      <c r="I48" s="178">
        <v>509</v>
      </c>
      <c r="J48" s="178">
        <v>0</v>
      </c>
      <c r="K48" s="178">
        <v>81.729237751708752</v>
      </c>
      <c r="L48" s="178">
        <v>590.72923775170875</v>
      </c>
      <c r="M48" s="178">
        <v>440840.00000000017</v>
      </c>
      <c r="N48" s="178">
        <v>1.3400082518639608E-3</v>
      </c>
      <c r="O48" s="178" t="s">
        <v>720</v>
      </c>
      <c r="P48" s="178" t="s">
        <v>720</v>
      </c>
      <c r="Q48" s="184">
        <v>4315.3893203314046</v>
      </c>
      <c r="R48" s="184">
        <v>42.880264059646748</v>
      </c>
      <c r="S48" s="184">
        <v>0</v>
      </c>
      <c r="T48" s="184">
        <v>2392.4534128944206</v>
      </c>
      <c r="V48" s="184">
        <v>0</v>
      </c>
      <c r="W48" s="184">
        <v>1536.8621641040361</v>
      </c>
      <c r="Y48" s="178" t="s">
        <v>815</v>
      </c>
      <c r="Z48" s="178" t="s">
        <v>699</v>
      </c>
      <c r="AB48" s="178" t="s">
        <v>61</v>
      </c>
      <c r="AC48" s="178" t="s">
        <v>62</v>
      </c>
      <c r="AD48" s="178" t="s">
        <v>1225</v>
      </c>
      <c r="AF48" s="178" t="s">
        <v>1226</v>
      </c>
      <c r="AG48" s="178" t="s">
        <v>1231</v>
      </c>
      <c r="AH48" s="178">
        <v>1</v>
      </c>
      <c r="AI48" s="178" t="s">
        <v>799</v>
      </c>
      <c r="AJ48" s="178" t="s">
        <v>799</v>
      </c>
      <c r="AK48" s="178" t="s">
        <v>25</v>
      </c>
      <c r="AL48" s="178" t="s">
        <v>769</v>
      </c>
      <c r="AM48" s="178" t="s">
        <v>67</v>
      </c>
      <c r="AN48" s="178" t="s">
        <v>37</v>
      </c>
      <c r="AO48" s="178" t="s">
        <v>41</v>
      </c>
      <c r="AQ48" s="178">
        <v>590.72923775170875</v>
      </c>
      <c r="AR48" s="178">
        <v>268357</v>
      </c>
      <c r="AS48" s="178">
        <v>2.2012812699192075E-3</v>
      </c>
      <c r="AT48" s="178">
        <f t="shared" si="0"/>
        <v>0</v>
      </c>
    </row>
    <row r="49" spans="1:46" ht="22.5">
      <c r="A49" s="178" t="s">
        <v>24</v>
      </c>
      <c r="B49" s="178">
        <v>119</v>
      </c>
      <c r="C49" s="178" t="s">
        <v>62</v>
      </c>
      <c r="D49" s="178" t="s">
        <v>68</v>
      </c>
      <c r="E49" s="178" t="s">
        <v>769</v>
      </c>
      <c r="F49" s="178" t="s">
        <v>29</v>
      </c>
      <c r="G49" s="178" t="s">
        <v>67</v>
      </c>
      <c r="H49" s="178" t="s">
        <v>32</v>
      </c>
      <c r="I49" s="178">
        <v>7635</v>
      </c>
      <c r="J49" s="178">
        <v>0</v>
      </c>
      <c r="K49" s="178">
        <v>1225.9385662756313</v>
      </c>
      <c r="L49" s="178">
        <v>8860.9385662756322</v>
      </c>
      <c r="M49" s="178">
        <v>440840.00000000017</v>
      </c>
      <c r="N49" s="178">
        <v>2.0100123777959417E-2</v>
      </c>
      <c r="O49" s="178" t="s">
        <v>720</v>
      </c>
      <c r="P49" s="178" t="s">
        <v>720</v>
      </c>
      <c r="Q49" s="184">
        <v>62451.584882260824</v>
      </c>
      <c r="R49" s="184">
        <v>643.20396089470137</v>
      </c>
      <c r="S49" s="184">
        <v>0</v>
      </c>
      <c r="T49" s="184">
        <v>35886.801193416315</v>
      </c>
      <c r="V49" s="184">
        <v>0</v>
      </c>
      <c r="W49" s="184">
        <v>23052.932461560544</v>
      </c>
      <c r="Y49" s="178" t="s">
        <v>815</v>
      </c>
      <c r="Z49" s="178" t="s">
        <v>699</v>
      </c>
      <c r="AB49" s="178" t="s">
        <v>61</v>
      </c>
      <c r="AC49" s="178" t="s">
        <v>62</v>
      </c>
      <c r="AD49" s="178" t="s">
        <v>1225</v>
      </c>
      <c r="AF49" s="178" t="s">
        <v>1226</v>
      </c>
      <c r="AG49" s="178" t="s">
        <v>1231</v>
      </c>
      <c r="AH49" s="178">
        <v>1</v>
      </c>
      <c r="AI49" s="178" t="s">
        <v>799</v>
      </c>
      <c r="AJ49" s="178" t="s">
        <v>799</v>
      </c>
      <c r="AK49" s="178" t="s">
        <v>25</v>
      </c>
      <c r="AL49" s="178" t="s">
        <v>769</v>
      </c>
      <c r="AM49" s="178" t="s">
        <v>67</v>
      </c>
      <c r="AN49" s="178" t="s">
        <v>68</v>
      </c>
      <c r="AO49" s="178" t="s">
        <v>32</v>
      </c>
      <c r="AQ49" s="178">
        <v>8860.9385662756322</v>
      </c>
      <c r="AR49" s="178">
        <v>268357</v>
      </c>
      <c r="AS49" s="178">
        <v>3.3019219048788115E-2</v>
      </c>
      <c r="AT49" s="178">
        <f t="shared" si="0"/>
        <v>0</v>
      </c>
    </row>
    <row r="50" spans="1:46" ht="22.5">
      <c r="A50" s="178" t="s">
        <v>24</v>
      </c>
      <c r="B50" s="178">
        <v>119</v>
      </c>
      <c r="C50" s="178" t="s">
        <v>62</v>
      </c>
      <c r="D50" s="178" t="s">
        <v>38</v>
      </c>
      <c r="E50" s="178" t="s">
        <v>769</v>
      </c>
      <c r="F50" s="178" t="s">
        <v>29</v>
      </c>
      <c r="G50" s="178" t="s">
        <v>67</v>
      </c>
      <c r="H50" s="178" t="s">
        <v>32</v>
      </c>
      <c r="I50" s="178">
        <v>16069</v>
      </c>
      <c r="J50" s="178">
        <v>169.15772079074605</v>
      </c>
      <c r="K50" s="178">
        <v>2580.1711619493276</v>
      </c>
      <c r="L50" s="178">
        <v>18818.328882740076</v>
      </c>
      <c r="M50" s="178">
        <v>440840.00000000017</v>
      </c>
      <c r="N50" s="178">
        <v>4.2687435084702088E-2</v>
      </c>
      <c r="O50" s="178" t="s">
        <v>720</v>
      </c>
      <c r="P50" s="178" t="s">
        <v>720</v>
      </c>
      <c r="Q50" s="184">
        <v>132630.92332404113</v>
      </c>
      <c r="R50" s="184">
        <v>1365.9979227104668</v>
      </c>
      <c r="S50" s="184">
        <v>0</v>
      </c>
      <c r="T50" s="184">
        <v>76214.231975097311</v>
      </c>
      <c r="V50" s="184">
        <v>0</v>
      </c>
      <c r="W50" s="184">
        <v>48958.43273582025</v>
      </c>
      <c r="Y50" s="178" t="s">
        <v>815</v>
      </c>
      <c r="Z50" s="178" t="s">
        <v>699</v>
      </c>
      <c r="AB50" s="178" t="s">
        <v>61</v>
      </c>
      <c r="AC50" s="178" t="s">
        <v>62</v>
      </c>
      <c r="AD50" s="178" t="s">
        <v>1225</v>
      </c>
      <c r="AF50" s="178" t="s">
        <v>1226</v>
      </c>
      <c r="AG50" s="178" t="s">
        <v>1231</v>
      </c>
      <c r="AH50" s="178">
        <v>1</v>
      </c>
      <c r="AI50" s="178" t="s">
        <v>799</v>
      </c>
      <c r="AJ50" s="178" t="s">
        <v>799</v>
      </c>
      <c r="AK50" s="178" t="s">
        <v>25</v>
      </c>
      <c r="AL50" s="178" t="s">
        <v>769</v>
      </c>
      <c r="AM50" s="178" t="s">
        <v>67</v>
      </c>
      <c r="AN50" s="178" t="s">
        <v>38</v>
      </c>
      <c r="AO50" s="178" t="s">
        <v>32</v>
      </c>
      <c r="AQ50" s="178">
        <v>18818.328882740076</v>
      </c>
      <c r="AR50" s="178">
        <v>268357</v>
      </c>
      <c r="AS50" s="178">
        <v>7.0124233326278332E-2</v>
      </c>
      <c r="AT50" s="178">
        <f t="shared" si="0"/>
        <v>0</v>
      </c>
    </row>
    <row r="51" spans="1:46" ht="22.5">
      <c r="A51" s="178" t="s">
        <v>24</v>
      </c>
      <c r="B51" s="178">
        <v>119</v>
      </c>
      <c r="C51" s="178" t="s">
        <v>62</v>
      </c>
      <c r="D51" s="178" t="s">
        <v>38</v>
      </c>
      <c r="E51" s="178" t="s">
        <v>769</v>
      </c>
      <c r="F51" s="178" t="s">
        <v>29</v>
      </c>
      <c r="G51" s="178" t="s">
        <v>67</v>
      </c>
      <c r="H51" s="178" t="s">
        <v>41</v>
      </c>
      <c r="I51" s="178">
        <v>270</v>
      </c>
      <c r="J51" s="178">
        <v>2.842279209253932</v>
      </c>
      <c r="K51" s="178">
        <v>43.353426705228614</v>
      </c>
      <c r="L51" s="178">
        <v>316.19570591448257</v>
      </c>
      <c r="M51" s="178">
        <v>440840.00000000017</v>
      </c>
      <c r="N51" s="178">
        <v>7.1725729496979046E-4</v>
      </c>
      <c r="O51" s="178" t="s">
        <v>720</v>
      </c>
      <c r="P51" s="178" t="s">
        <v>720</v>
      </c>
      <c r="Q51" s="184">
        <v>2309.8697088894187</v>
      </c>
      <c r="R51" s="184">
        <v>22.952233439033296</v>
      </c>
      <c r="S51" s="184">
        <v>0</v>
      </c>
      <c r="T51" s="184">
        <v>1280.5926089536545</v>
      </c>
      <c r="V51" s="184">
        <v>0</v>
      </c>
      <c r="W51" s="184">
        <v>822.62597788732751</v>
      </c>
      <c r="Y51" s="178" t="s">
        <v>815</v>
      </c>
      <c r="Z51" s="178" t="s">
        <v>699</v>
      </c>
      <c r="AB51" s="178" t="s">
        <v>61</v>
      </c>
      <c r="AC51" s="178" t="s">
        <v>62</v>
      </c>
      <c r="AD51" s="178" t="s">
        <v>1225</v>
      </c>
      <c r="AF51" s="178" t="s">
        <v>1226</v>
      </c>
      <c r="AG51" s="178" t="s">
        <v>1231</v>
      </c>
      <c r="AH51" s="178">
        <v>1</v>
      </c>
      <c r="AI51" s="178" t="s">
        <v>799</v>
      </c>
      <c r="AJ51" s="178" t="s">
        <v>799</v>
      </c>
      <c r="AK51" s="178" t="s">
        <v>25</v>
      </c>
      <c r="AL51" s="178" t="s">
        <v>769</v>
      </c>
      <c r="AM51" s="178" t="s">
        <v>67</v>
      </c>
      <c r="AN51" s="178" t="s">
        <v>38</v>
      </c>
      <c r="AO51" s="178" t="s">
        <v>41</v>
      </c>
      <c r="AQ51" s="178">
        <v>316.19570591448257</v>
      </c>
      <c r="AR51" s="178">
        <v>268357</v>
      </c>
      <c r="AS51" s="178">
        <v>1.178265168840323E-3</v>
      </c>
      <c r="AT51" s="178">
        <f t="shared" si="0"/>
        <v>0</v>
      </c>
    </row>
    <row r="52" spans="1:46" ht="22.5">
      <c r="A52" s="178" t="s">
        <v>24</v>
      </c>
      <c r="B52" s="178">
        <v>119</v>
      </c>
      <c r="C52" s="178" t="s">
        <v>62</v>
      </c>
      <c r="D52" s="178" t="s">
        <v>69</v>
      </c>
      <c r="E52" s="178" t="s">
        <v>769</v>
      </c>
      <c r="F52" s="178" t="s">
        <v>29</v>
      </c>
      <c r="G52" s="178" t="s">
        <v>67</v>
      </c>
      <c r="H52" s="178" t="s">
        <v>32</v>
      </c>
      <c r="I52" s="178">
        <v>7548</v>
      </c>
      <c r="J52" s="178">
        <v>0</v>
      </c>
      <c r="K52" s="178">
        <v>1211.9691287817243</v>
      </c>
      <c r="L52" s="178">
        <v>8759.9691287817241</v>
      </c>
      <c r="M52" s="178">
        <v>440840.00000000017</v>
      </c>
      <c r="N52" s="178">
        <v>1.9871085039428638E-2</v>
      </c>
      <c r="O52" s="178" t="s">
        <v>720</v>
      </c>
      <c r="P52" s="178" t="s">
        <v>720</v>
      </c>
      <c r="Q52" s="184">
        <v>61739.955820734074</v>
      </c>
      <c r="R52" s="184">
        <v>635.87472126171645</v>
      </c>
      <c r="S52" s="184">
        <v>0</v>
      </c>
      <c r="T52" s="184">
        <v>35477.874971565987</v>
      </c>
      <c r="V52" s="184">
        <v>0</v>
      </c>
      <c r="W52" s="184">
        <v>22790.246787145901</v>
      </c>
      <c r="Y52" s="178" t="s">
        <v>815</v>
      </c>
      <c r="Z52" s="178" t="s">
        <v>699</v>
      </c>
      <c r="AB52" s="178" t="s">
        <v>61</v>
      </c>
      <c r="AC52" s="178" t="s">
        <v>62</v>
      </c>
      <c r="AD52" s="178" t="s">
        <v>1225</v>
      </c>
      <c r="AF52" s="178" t="s">
        <v>1226</v>
      </c>
      <c r="AG52" s="178" t="s">
        <v>1231</v>
      </c>
      <c r="AH52" s="178">
        <v>1</v>
      </c>
      <c r="AI52" s="178" t="s">
        <v>799</v>
      </c>
      <c r="AJ52" s="178" t="s">
        <v>799</v>
      </c>
      <c r="AK52" s="178" t="s">
        <v>25</v>
      </c>
      <c r="AL52" s="178" t="s">
        <v>769</v>
      </c>
      <c r="AM52" s="178" t="s">
        <v>67</v>
      </c>
      <c r="AN52" s="178" t="s">
        <v>69</v>
      </c>
      <c r="AO52" s="178" t="s">
        <v>32</v>
      </c>
      <c r="AQ52" s="178">
        <v>8759.9691287817241</v>
      </c>
      <c r="AR52" s="178">
        <v>268357</v>
      </c>
      <c r="AS52" s="178">
        <v>3.264296861561921E-2</v>
      </c>
      <c r="AT52" s="178">
        <f t="shared" si="0"/>
        <v>0</v>
      </c>
    </row>
    <row r="53" spans="1:46" ht="22.5">
      <c r="A53" s="178" t="s">
        <v>24</v>
      </c>
      <c r="B53" s="178">
        <v>119</v>
      </c>
      <c r="C53" s="178" t="s">
        <v>62</v>
      </c>
      <c r="D53" s="178" t="s">
        <v>39</v>
      </c>
      <c r="E53" s="178" t="s">
        <v>769</v>
      </c>
      <c r="F53" s="178" t="s">
        <v>29</v>
      </c>
      <c r="G53" s="178" t="s">
        <v>67</v>
      </c>
      <c r="H53" s="178" t="s">
        <v>32</v>
      </c>
      <c r="I53" s="178">
        <v>16137</v>
      </c>
      <c r="J53" s="178">
        <v>284</v>
      </c>
      <c r="K53" s="178">
        <v>2591.0898027491635</v>
      </c>
      <c r="L53" s="178">
        <v>19012.089802749164</v>
      </c>
      <c r="M53" s="178">
        <v>440840.00000000017</v>
      </c>
      <c r="N53" s="178">
        <v>4.3126961715699928E-2</v>
      </c>
      <c r="O53" s="178" t="s">
        <v>720</v>
      </c>
      <c r="P53" s="178" t="s">
        <v>720</v>
      </c>
      <c r="Q53" s="184">
        <v>133996.543506633</v>
      </c>
      <c r="R53" s="184">
        <v>1380.0627749023977</v>
      </c>
      <c r="S53" s="184">
        <v>0</v>
      </c>
      <c r="T53" s="184">
        <v>76998.963701134126</v>
      </c>
      <c r="V53" s="184">
        <v>0</v>
      </c>
      <c r="W53" s="184">
        <v>49462.528026544824</v>
      </c>
      <c r="Y53" s="178" t="s">
        <v>815</v>
      </c>
      <c r="Z53" s="178" t="s">
        <v>699</v>
      </c>
      <c r="AB53" s="178" t="s">
        <v>61</v>
      </c>
      <c r="AC53" s="178" t="s">
        <v>62</v>
      </c>
      <c r="AD53" s="178" t="s">
        <v>1225</v>
      </c>
      <c r="AF53" s="178" t="s">
        <v>1226</v>
      </c>
      <c r="AG53" s="178" t="s">
        <v>1231</v>
      </c>
      <c r="AH53" s="178">
        <v>1</v>
      </c>
      <c r="AI53" s="178" t="s">
        <v>799</v>
      </c>
      <c r="AJ53" s="178" t="s">
        <v>799</v>
      </c>
      <c r="AK53" s="178" t="s">
        <v>25</v>
      </c>
      <c r="AL53" s="178" t="s">
        <v>769</v>
      </c>
      <c r="AM53" s="178" t="s">
        <v>67</v>
      </c>
      <c r="AN53" s="178" t="s">
        <v>39</v>
      </c>
      <c r="AO53" s="178" t="s">
        <v>32</v>
      </c>
      <c r="AQ53" s="178">
        <v>19012.089802749164</v>
      </c>
      <c r="AR53" s="178">
        <v>268357</v>
      </c>
      <c r="AS53" s="178">
        <v>7.0846260029547067E-2</v>
      </c>
      <c r="AT53" s="178">
        <f t="shared" si="0"/>
        <v>0</v>
      </c>
    </row>
    <row r="54" spans="1:46" ht="22.5">
      <c r="A54" s="178" t="s">
        <v>24</v>
      </c>
      <c r="B54" s="178">
        <v>119</v>
      </c>
      <c r="C54" s="178" t="s">
        <v>62</v>
      </c>
      <c r="D54" s="178" t="s">
        <v>70</v>
      </c>
      <c r="E54" s="178" t="s">
        <v>769</v>
      </c>
      <c r="F54" s="178" t="s">
        <v>29</v>
      </c>
      <c r="G54" s="178" t="s">
        <v>67</v>
      </c>
      <c r="H54" s="178" t="s">
        <v>32</v>
      </c>
      <c r="I54" s="178">
        <v>7635</v>
      </c>
      <c r="J54" s="178">
        <v>0</v>
      </c>
      <c r="K54" s="178">
        <v>1225.9385662756313</v>
      </c>
      <c r="L54" s="178">
        <v>8860.9385662756322</v>
      </c>
      <c r="M54" s="178">
        <v>440840.00000000017</v>
      </c>
      <c r="N54" s="178">
        <v>2.0100123777959417E-2</v>
      </c>
      <c r="O54" s="178" t="s">
        <v>720</v>
      </c>
      <c r="P54" s="178" t="s">
        <v>720</v>
      </c>
      <c r="Q54" s="184">
        <v>62451.584882260824</v>
      </c>
      <c r="R54" s="184">
        <v>643.20396089470137</v>
      </c>
      <c r="S54" s="184">
        <v>0</v>
      </c>
      <c r="T54" s="184">
        <v>35886.801193416315</v>
      </c>
      <c r="V54" s="184">
        <v>0</v>
      </c>
      <c r="W54" s="184">
        <v>23052.932461560544</v>
      </c>
      <c r="Y54" s="178" t="s">
        <v>815</v>
      </c>
      <c r="Z54" s="178" t="s">
        <v>699</v>
      </c>
      <c r="AB54" s="178" t="s">
        <v>61</v>
      </c>
      <c r="AC54" s="178" t="s">
        <v>62</v>
      </c>
      <c r="AD54" s="178" t="s">
        <v>1225</v>
      </c>
      <c r="AF54" s="178" t="s">
        <v>1226</v>
      </c>
      <c r="AG54" s="178" t="s">
        <v>1231</v>
      </c>
      <c r="AH54" s="178">
        <v>1</v>
      </c>
      <c r="AI54" s="178" t="s">
        <v>799</v>
      </c>
      <c r="AJ54" s="178" t="s">
        <v>799</v>
      </c>
      <c r="AK54" s="178" t="s">
        <v>25</v>
      </c>
      <c r="AL54" s="178" t="s">
        <v>769</v>
      </c>
      <c r="AM54" s="178" t="s">
        <v>67</v>
      </c>
      <c r="AN54" s="178" t="s">
        <v>70</v>
      </c>
      <c r="AO54" s="178" t="s">
        <v>32</v>
      </c>
      <c r="AQ54" s="178">
        <v>8860.9385662756322</v>
      </c>
      <c r="AR54" s="178">
        <v>268357</v>
      </c>
      <c r="AS54" s="178">
        <v>3.3019219048788115E-2</v>
      </c>
      <c r="AT54" s="178">
        <f t="shared" si="0"/>
        <v>0</v>
      </c>
    </row>
    <row r="55" spans="1:46" ht="22.5">
      <c r="A55" s="178" t="s">
        <v>24</v>
      </c>
      <c r="B55" s="178">
        <v>119</v>
      </c>
      <c r="C55" s="178" t="s">
        <v>62</v>
      </c>
      <c r="D55" s="178" t="s">
        <v>46</v>
      </c>
      <c r="E55" s="178" t="s">
        <v>769</v>
      </c>
      <c r="F55" s="178" t="s">
        <v>29</v>
      </c>
      <c r="G55" s="178" t="s">
        <v>67</v>
      </c>
      <c r="H55" s="178" t="s">
        <v>32</v>
      </c>
      <c r="I55" s="178">
        <v>16001</v>
      </c>
      <c r="J55" s="178">
        <v>282.58055521130251</v>
      </c>
      <c r="K55" s="178">
        <v>2569.2525211494926</v>
      </c>
      <c r="L55" s="178">
        <v>18852.833076360796</v>
      </c>
      <c r="M55" s="178">
        <v>440840.00000000017</v>
      </c>
      <c r="N55" s="178">
        <v>4.2765704283551371E-2</v>
      </c>
      <c r="O55" s="178" t="s">
        <v>720</v>
      </c>
      <c r="P55" s="178" t="s">
        <v>720</v>
      </c>
      <c r="Q55" s="184">
        <v>132874.1076730332</v>
      </c>
      <c r="R55" s="184">
        <v>1368.5025370736439</v>
      </c>
      <c r="S55" s="184">
        <v>0</v>
      </c>
      <c r="T55" s="184">
        <v>76353.973959261231</v>
      </c>
      <c r="V55" s="184">
        <v>0</v>
      </c>
      <c r="W55" s="184">
        <v>49048.200071326486</v>
      </c>
      <c r="Y55" s="178" t="s">
        <v>815</v>
      </c>
      <c r="Z55" s="178" t="s">
        <v>699</v>
      </c>
      <c r="AB55" s="178" t="s">
        <v>61</v>
      </c>
      <c r="AC55" s="178" t="s">
        <v>62</v>
      </c>
      <c r="AD55" s="178" t="s">
        <v>1225</v>
      </c>
      <c r="AF55" s="178" t="s">
        <v>1226</v>
      </c>
      <c r="AG55" s="178" t="s">
        <v>1231</v>
      </c>
      <c r="AH55" s="178">
        <v>1</v>
      </c>
      <c r="AI55" s="178" t="s">
        <v>799</v>
      </c>
      <c r="AJ55" s="178" t="s">
        <v>799</v>
      </c>
      <c r="AK55" s="178" t="s">
        <v>25</v>
      </c>
      <c r="AL55" s="178" t="s">
        <v>769</v>
      </c>
      <c r="AM55" s="178" t="s">
        <v>67</v>
      </c>
      <c r="AN55" s="178" t="s">
        <v>46</v>
      </c>
      <c r="AO55" s="178" t="s">
        <v>32</v>
      </c>
      <c r="AQ55" s="178">
        <v>18852.833076360796</v>
      </c>
      <c r="AR55" s="178">
        <v>268357</v>
      </c>
      <c r="AS55" s="178">
        <v>7.0252809043031467E-2</v>
      </c>
      <c r="AT55" s="178">
        <f t="shared" si="0"/>
        <v>0</v>
      </c>
    </row>
    <row r="56" spans="1:46" ht="22.5">
      <c r="A56" s="178" t="s">
        <v>24</v>
      </c>
      <c r="B56" s="178">
        <v>119</v>
      </c>
      <c r="C56" s="178" t="s">
        <v>62</v>
      </c>
      <c r="D56" s="178" t="s">
        <v>46</v>
      </c>
      <c r="E56" s="178" t="s">
        <v>769</v>
      </c>
      <c r="F56" s="178" t="s">
        <v>29</v>
      </c>
      <c r="G56" s="178" t="s">
        <v>67</v>
      </c>
      <c r="H56" s="178" t="s">
        <v>41</v>
      </c>
      <c r="I56" s="178">
        <v>137</v>
      </c>
      <c r="J56" s="178">
        <v>2.4194447886974841</v>
      </c>
      <c r="K56" s="178">
        <v>21.99784984672711</v>
      </c>
      <c r="L56" s="178">
        <v>161.41729463542461</v>
      </c>
      <c r="M56" s="178">
        <v>440840.00000000017</v>
      </c>
      <c r="N56" s="178">
        <v>3.6615845802428218E-4</v>
      </c>
      <c r="O56" s="178" t="s">
        <v>720</v>
      </c>
      <c r="P56" s="178" t="s">
        <v>720</v>
      </c>
      <c r="Q56" s="184">
        <v>1179.1840065977574</v>
      </c>
      <c r="R56" s="184">
        <v>11.717070656777031</v>
      </c>
      <c r="S56" s="184">
        <v>0</v>
      </c>
      <c r="T56" s="184">
        <v>653.74004327346984</v>
      </c>
      <c r="V56" s="184">
        <v>0</v>
      </c>
      <c r="W56" s="184">
        <v>419.94896630033935</v>
      </c>
      <c r="Y56" s="178" t="s">
        <v>815</v>
      </c>
      <c r="Z56" s="178" t="s">
        <v>699</v>
      </c>
      <c r="AB56" s="178" t="s">
        <v>61</v>
      </c>
      <c r="AC56" s="178" t="s">
        <v>62</v>
      </c>
      <c r="AD56" s="178" t="s">
        <v>1225</v>
      </c>
      <c r="AF56" s="178" t="s">
        <v>1226</v>
      </c>
      <c r="AG56" s="178" t="s">
        <v>1231</v>
      </c>
      <c r="AH56" s="178">
        <v>1</v>
      </c>
      <c r="AI56" s="178" t="s">
        <v>799</v>
      </c>
      <c r="AJ56" s="178" t="s">
        <v>799</v>
      </c>
      <c r="AK56" s="178" t="s">
        <v>25</v>
      </c>
      <c r="AL56" s="178" t="s">
        <v>769</v>
      </c>
      <c r="AM56" s="178" t="s">
        <v>67</v>
      </c>
      <c r="AN56" s="178" t="s">
        <v>46</v>
      </c>
      <c r="AO56" s="178" t="s">
        <v>41</v>
      </c>
      <c r="AQ56" s="178">
        <v>161.41729463542461</v>
      </c>
      <c r="AR56" s="178">
        <v>268357</v>
      </c>
      <c r="AS56" s="178">
        <v>6.0150208355073509E-4</v>
      </c>
      <c r="AT56" s="178">
        <f t="shared" si="0"/>
        <v>0</v>
      </c>
    </row>
    <row r="57" spans="1:46" ht="22.5">
      <c r="A57" s="178" t="s">
        <v>24</v>
      </c>
      <c r="B57" s="178">
        <v>119</v>
      </c>
      <c r="C57" s="178" t="s">
        <v>62</v>
      </c>
      <c r="D57" s="178" t="s">
        <v>71</v>
      </c>
      <c r="E57" s="178" t="s">
        <v>769</v>
      </c>
      <c r="F57" s="178" t="s">
        <v>29</v>
      </c>
      <c r="G57" s="178" t="s">
        <v>67</v>
      </c>
      <c r="H57" s="178" t="s">
        <v>32</v>
      </c>
      <c r="I57" s="178">
        <v>7635</v>
      </c>
      <c r="J57" s="178">
        <v>0</v>
      </c>
      <c r="K57" s="178">
        <v>1225.9385662756313</v>
      </c>
      <c r="L57" s="178">
        <v>8860.9385662756322</v>
      </c>
      <c r="M57" s="178">
        <v>440840.00000000017</v>
      </c>
      <c r="N57" s="178">
        <v>2.0100123777959417E-2</v>
      </c>
      <c r="O57" s="178" t="s">
        <v>720</v>
      </c>
      <c r="P57" s="178" t="s">
        <v>720</v>
      </c>
      <c r="Q57" s="184">
        <v>62451.584882260824</v>
      </c>
      <c r="R57" s="184">
        <v>643.20396089470137</v>
      </c>
      <c r="S57" s="184">
        <v>0</v>
      </c>
      <c r="T57" s="184">
        <v>35886.801193416315</v>
      </c>
      <c r="V57" s="184">
        <v>0</v>
      </c>
      <c r="W57" s="184">
        <v>23052.932461560544</v>
      </c>
      <c r="Y57" s="178" t="s">
        <v>815</v>
      </c>
      <c r="Z57" s="178" t="s">
        <v>699</v>
      </c>
      <c r="AB57" s="178" t="s">
        <v>61</v>
      </c>
      <c r="AC57" s="178" t="s">
        <v>62</v>
      </c>
      <c r="AD57" s="178" t="s">
        <v>1225</v>
      </c>
      <c r="AF57" s="178" t="s">
        <v>1226</v>
      </c>
      <c r="AG57" s="178" t="s">
        <v>1231</v>
      </c>
      <c r="AH57" s="178">
        <v>1</v>
      </c>
      <c r="AI57" s="178" t="s">
        <v>799</v>
      </c>
      <c r="AJ57" s="178" t="s">
        <v>799</v>
      </c>
      <c r="AK57" s="178" t="s">
        <v>25</v>
      </c>
      <c r="AL57" s="178" t="s">
        <v>769</v>
      </c>
      <c r="AM57" s="178" t="s">
        <v>67</v>
      </c>
      <c r="AN57" s="178" t="s">
        <v>71</v>
      </c>
      <c r="AO57" s="178" t="s">
        <v>32</v>
      </c>
      <c r="AQ57" s="178">
        <v>8860.9385662756322</v>
      </c>
      <c r="AR57" s="178">
        <v>268357</v>
      </c>
      <c r="AS57" s="178">
        <v>3.3019219048788115E-2</v>
      </c>
      <c r="AT57" s="178">
        <f t="shared" si="0"/>
        <v>0</v>
      </c>
    </row>
    <row r="58" spans="1:46" ht="22.5">
      <c r="A58" s="178" t="s">
        <v>24</v>
      </c>
      <c r="B58" s="178">
        <v>119</v>
      </c>
      <c r="C58" s="178" t="s">
        <v>62</v>
      </c>
      <c r="D58" s="178" t="s">
        <v>75</v>
      </c>
      <c r="E58" s="178" t="s">
        <v>769</v>
      </c>
      <c r="F58" s="178" t="s">
        <v>29</v>
      </c>
      <c r="G58" s="178" t="s">
        <v>67</v>
      </c>
      <c r="H58" s="178" t="s">
        <v>41</v>
      </c>
      <c r="I58" s="178">
        <v>11907</v>
      </c>
      <c r="J58" s="178">
        <v>0</v>
      </c>
      <c r="K58" s="178">
        <v>1911.8861177005817</v>
      </c>
      <c r="L58" s="178">
        <v>13818.886117700582</v>
      </c>
      <c r="M58" s="178">
        <v>440840.00000000017</v>
      </c>
      <c r="N58" s="178">
        <v>3.134671562857403E-2</v>
      </c>
      <c r="O58" s="178" t="s">
        <v>720</v>
      </c>
      <c r="P58" s="178" t="s">
        <v>720</v>
      </c>
      <c r="Q58" s="184">
        <v>100949.58867816509</v>
      </c>
      <c r="R58" s="184">
        <v>1003.094900114369</v>
      </c>
      <c r="S58" s="184">
        <v>0</v>
      </c>
      <c r="T58" s="184">
        <v>55966.488776687358</v>
      </c>
      <c r="V58" s="184">
        <v>0</v>
      </c>
      <c r="W58" s="184">
        <v>35951.704887989697</v>
      </c>
      <c r="Y58" s="178" t="s">
        <v>815</v>
      </c>
      <c r="Z58" s="178" t="s">
        <v>699</v>
      </c>
      <c r="AB58" s="178" t="s">
        <v>61</v>
      </c>
      <c r="AC58" s="178" t="s">
        <v>62</v>
      </c>
      <c r="AD58" s="178" t="s">
        <v>1225</v>
      </c>
      <c r="AF58" s="178" t="s">
        <v>1226</v>
      </c>
      <c r="AG58" s="178" t="s">
        <v>1231</v>
      </c>
      <c r="AH58" s="178">
        <v>1</v>
      </c>
      <c r="AI58" s="178" t="s">
        <v>799</v>
      </c>
      <c r="AJ58" s="178" t="s">
        <v>799</v>
      </c>
      <c r="AK58" s="178" t="s">
        <v>25</v>
      </c>
      <c r="AL58" s="178" t="s">
        <v>769</v>
      </c>
      <c r="AM58" s="178" t="s">
        <v>67</v>
      </c>
      <c r="AN58" s="178" t="s">
        <v>75</v>
      </c>
      <c r="AO58" s="178" t="s">
        <v>41</v>
      </c>
      <c r="AQ58" s="178">
        <v>13818.886117700582</v>
      </c>
      <c r="AR58" s="178">
        <v>268357</v>
      </c>
      <c r="AS58" s="178">
        <v>5.1494412732667985E-2</v>
      </c>
      <c r="AT58" s="178">
        <f t="shared" si="0"/>
        <v>0</v>
      </c>
    </row>
    <row r="59" spans="1:46" ht="22.5">
      <c r="A59" s="178" t="s">
        <v>24</v>
      </c>
      <c r="B59" s="178">
        <v>119</v>
      </c>
      <c r="C59" s="178" t="s">
        <v>62</v>
      </c>
      <c r="D59" s="178" t="s">
        <v>75</v>
      </c>
      <c r="E59" s="178" t="s">
        <v>769</v>
      </c>
      <c r="F59" s="178" t="s">
        <v>29</v>
      </c>
      <c r="G59" s="178" t="s">
        <v>67</v>
      </c>
      <c r="H59" s="178" t="s">
        <v>19</v>
      </c>
      <c r="I59" s="178">
        <v>5115</v>
      </c>
      <c r="J59" s="178">
        <v>0</v>
      </c>
      <c r="K59" s="178">
        <v>821.3065836934976</v>
      </c>
      <c r="L59" s="178">
        <v>5936.3065836934975</v>
      </c>
      <c r="M59" s="178">
        <v>440840.00000000017</v>
      </c>
      <c r="N59" s="178">
        <v>1.3465898248102475E-2</v>
      </c>
      <c r="O59" s="178" t="s">
        <v>720</v>
      </c>
      <c r="P59" s="178" t="s">
        <v>720</v>
      </c>
      <c r="Q59" s="184">
        <v>29012.362758820636</v>
      </c>
      <c r="R59" s="184">
        <v>430.90874393927919</v>
      </c>
      <c r="S59" s="184">
        <v>0</v>
      </c>
      <c r="T59" s="184">
        <v>24042.041663958666</v>
      </c>
      <c r="V59" s="184">
        <v>0</v>
      </c>
      <c r="W59" s="184">
        <v>15444.106030239969</v>
      </c>
      <c r="Y59" s="178" t="s">
        <v>815</v>
      </c>
      <c r="Z59" s="178" t="s">
        <v>699</v>
      </c>
      <c r="AB59" s="178" t="s">
        <v>61</v>
      </c>
      <c r="AC59" s="178" t="s">
        <v>62</v>
      </c>
      <c r="AD59" s="178" t="s">
        <v>1225</v>
      </c>
      <c r="AF59" s="178" t="s">
        <v>1226</v>
      </c>
      <c r="AG59" s="178" t="s">
        <v>1231</v>
      </c>
      <c r="AH59" s="178">
        <v>1</v>
      </c>
      <c r="AI59" s="178" t="s">
        <v>799</v>
      </c>
      <c r="AJ59" s="178" t="s">
        <v>799</v>
      </c>
      <c r="AK59" s="178" t="s">
        <v>25</v>
      </c>
      <c r="AL59" s="178" t="s">
        <v>769</v>
      </c>
      <c r="AM59" s="178" t="s">
        <v>67</v>
      </c>
      <c r="AN59" s="178" t="s">
        <v>75</v>
      </c>
      <c r="AO59" s="178" t="s">
        <v>19</v>
      </c>
      <c r="AQ59" s="178">
        <v>5936.3065836934975</v>
      </c>
      <c r="AR59" s="178">
        <v>268357</v>
      </c>
      <c r="AS59" s="178">
        <v>2.2120930639757851E-2</v>
      </c>
      <c r="AT59" s="178">
        <f t="shared" si="0"/>
        <v>0</v>
      </c>
    </row>
    <row r="60" spans="1:46" ht="22.5">
      <c r="A60" s="178" t="s">
        <v>24</v>
      </c>
      <c r="B60" s="178">
        <v>119</v>
      </c>
      <c r="C60" s="178" t="s">
        <v>62</v>
      </c>
      <c r="D60" s="178" t="s">
        <v>75</v>
      </c>
      <c r="E60" s="178" t="s">
        <v>769</v>
      </c>
      <c r="F60" s="178" t="s">
        <v>29</v>
      </c>
      <c r="G60" s="178" t="s">
        <v>67</v>
      </c>
      <c r="H60" s="178" t="s">
        <v>42</v>
      </c>
      <c r="I60" s="178">
        <v>793</v>
      </c>
      <c r="J60" s="178">
        <v>0</v>
      </c>
      <c r="K60" s="178">
        <v>127.33061991572698</v>
      </c>
      <c r="L60" s="178">
        <v>920.33061991572697</v>
      </c>
      <c r="M60" s="178">
        <v>440840.00000000017</v>
      </c>
      <c r="N60" s="178">
        <v>2.0876749385621237E-3</v>
      </c>
      <c r="O60" s="178" t="s">
        <v>720</v>
      </c>
      <c r="P60" s="178" t="s">
        <v>720</v>
      </c>
      <c r="Q60" s="184">
        <v>4497.908830448634</v>
      </c>
      <c r="R60" s="184">
        <v>66.805598033987962</v>
      </c>
      <c r="S60" s="184">
        <v>0</v>
      </c>
      <c r="T60" s="184">
        <v>3727.3390106586949</v>
      </c>
      <c r="V60" s="184">
        <v>0</v>
      </c>
      <c r="W60" s="184">
        <v>2394.3648254115924</v>
      </c>
      <c r="Y60" s="178" t="s">
        <v>815</v>
      </c>
      <c r="Z60" s="178" t="s">
        <v>699</v>
      </c>
      <c r="AB60" s="178" t="s">
        <v>61</v>
      </c>
      <c r="AC60" s="178" t="s">
        <v>62</v>
      </c>
      <c r="AD60" s="178" t="s">
        <v>1225</v>
      </c>
      <c r="AF60" s="178" t="s">
        <v>1226</v>
      </c>
      <c r="AG60" s="178" t="s">
        <v>1231</v>
      </c>
      <c r="AH60" s="178">
        <v>1</v>
      </c>
      <c r="AI60" s="178" t="s">
        <v>799</v>
      </c>
      <c r="AJ60" s="178" t="s">
        <v>799</v>
      </c>
      <c r="AK60" s="178" t="s">
        <v>25</v>
      </c>
      <c r="AL60" s="178" t="s">
        <v>769</v>
      </c>
      <c r="AM60" s="178" t="s">
        <v>67</v>
      </c>
      <c r="AN60" s="178" t="s">
        <v>75</v>
      </c>
      <c r="AO60" s="178" t="s">
        <v>42</v>
      </c>
      <c r="AQ60" s="178">
        <v>920.33061991572697</v>
      </c>
      <c r="AR60" s="178">
        <v>268357</v>
      </c>
      <c r="AS60" s="178">
        <v>3.4295010747464271E-3</v>
      </c>
      <c r="AT60" s="178">
        <f t="shared" si="0"/>
        <v>0</v>
      </c>
    </row>
    <row r="61" spans="1:46" ht="22.5">
      <c r="A61" s="178" t="s">
        <v>24</v>
      </c>
      <c r="B61" s="178">
        <v>119</v>
      </c>
      <c r="C61" s="178" t="s">
        <v>62</v>
      </c>
      <c r="D61" s="178" t="s">
        <v>76</v>
      </c>
      <c r="E61" s="178" t="s">
        <v>769</v>
      </c>
      <c r="F61" s="178" t="s">
        <v>29</v>
      </c>
      <c r="G61" s="178" t="s">
        <v>67</v>
      </c>
      <c r="H61" s="178" t="s">
        <v>41</v>
      </c>
      <c r="I61" s="178">
        <v>377</v>
      </c>
      <c r="J61" s="178">
        <v>0</v>
      </c>
      <c r="K61" s="178">
        <v>60.534229140263655</v>
      </c>
      <c r="L61" s="178">
        <v>437.53422914026368</v>
      </c>
      <c r="M61" s="178">
        <v>440840.00000000017</v>
      </c>
      <c r="N61" s="178">
        <v>9.9250120030002615E-4</v>
      </c>
      <c r="O61" s="178" t="s">
        <v>720</v>
      </c>
      <c r="P61" s="178" t="s">
        <v>720</v>
      </c>
      <c r="Q61" s="184">
        <v>3196.2706753731622</v>
      </c>
      <c r="R61" s="184">
        <v>31.760038409600838</v>
      </c>
      <c r="S61" s="184">
        <v>0</v>
      </c>
      <c r="T61" s="184">
        <v>1772.0136280180682</v>
      </c>
      <c r="V61" s="184">
        <v>0</v>
      </c>
      <c r="W61" s="184">
        <v>1138.3045891301015</v>
      </c>
      <c r="Y61" s="178" t="s">
        <v>815</v>
      </c>
      <c r="Z61" s="178" t="s">
        <v>699</v>
      </c>
      <c r="AB61" s="178" t="s">
        <v>61</v>
      </c>
      <c r="AC61" s="178" t="s">
        <v>62</v>
      </c>
      <c r="AD61" s="178" t="s">
        <v>1225</v>
      </c>
      <c r="AF61" s="178" t="s">
        <v>1226</v>
      </c>
      <c r="AG61" s="178" t="s">
        <v>1231</v>
      </c>
      <c r="AH61" s="178">
        <v>1</v>
      </c>
      <c r="AI61" s="178" t="s">
        <v>799</v>
      </c>
      <c r="AJ61" s="178" t="s">
        <v>799</v>
      </c>
      <c r="AK61" s="178" t="s">
        <v>25</v>
      </c>
      <c r="AL61" s="178" t="s">
        <v>769</v>
      </c>
      <c r="AM61" s="178" t="s">
        <v>67</v>
      </c>
      <c r="AN61" s="178" t="s">
        <v>76</v>
      </c>
      <c r="AO61" s="178" t="s">
        <v>41</v>
      </c>
      <c r="AQ61" s="178">
        <v>437.53422914026368</v>
      </c>
      <c r="AR61" s="178">
        <v>268357</v>
      </c>
      <c r="AS61" s="178">
        <v>1.6304185437319083E-3</v>
      </c>
      <c r="AT61" s="178">
        <f t="shared" si="0"/>
        <v>0</v>
      </c>
    </row>
    <row r="62" spans="1:46" ht="22.5">
      <c r="A62" s="178" t="s">
        <v>1216</v>
      </c>
      <c r="B62" s="178">
        <v>119</v>
      </c>
      <c r="C62" s="178" t="s">
        <v>62</v>
      </c>
      <c r="D62" s="178" t="s">
        <v>775</v>
      </c>
      <c r="E62" s="178" t="s">
        <v>774</v>
      </c>
      <c r="F62" s="178" t="s">
        <v>29</v>
      </c>
      <c r="G62" s="178" t="s">
        <v>765</v>
      </c>
      <c r="H62" s="178" t="s">
        <v>41</v>
      </c>
      <c r="I62" s="178">
        <v>19786</v>
      </c>
      <c r="J62" s="178">
        <v>0</v>
      </c>
      <c r="K62" s="178">
        <v>3177.0033362579752</v>
      </c>
      <c r="L62" s="178">
        <v>22963.003336257974</v>
      </c>
      <c r="M62" s="178">
        <v>440840.00000000017</v>
      </c>
      <c r="N62" s="178">
        <v>5.2089200926091019E-2</v>
      </c>
      <c r="O62" s="178" t="s">
        <v>709</v>
      </c>
      <c r="P62" s="178" t="s">
        <v>720</v>
      </c>
      <c r="Q62" s="184">
        <v>0</v>
      </c>
      <c r="R62" s="184">
        <v>0</v>
      </c>
      <c r="S62" s="184">
        <v>0</v>
      </c>
      <c r="T62" s="184">
        <v>0</v>
      </c>
      <c r="V62" s="184">
        <v>0</v>
      </c>
      <c r="W62" s="184">
        <v>0</v>
      </c>
      <c r="Y62" s="178" t="s">
        <v>806</v>
      </c>
      <c r="Z62" s="178" t="s">
        <v>699</v>
      </c>
      <c r="AB62" s="178" t="s">
        <v>61</v>
      </c>
      <c r="AC62" s="178" t="s">
        <v>62</v>
      </c>
      <c r="AD62" s="178" t="s">
        <v>1233</v>
      </c>
      <c r="AF62" s="178" t="s">
        <v>1226</v>
      </c>
      <c r="AG62" s="178" t="s">
        <v>1231</v>
      </c>
      <c r="AH62" s="178">
        <v>0</v>
      </c>
      <c r="AI62" s="178">
        <v>96</v>
      </c>
      <c r="AJ62" s="178" t="s">
        <v>796</v>
      </c>
      <c r="AK62" s="178" t="s">
        <v>1228</v>
      </c>
      <c r="AL62" s="178" t="s">
        <v>774</v>
      </c>
      <c r="AM62" s="178" t="s">
        <v>765</v>
      </c>
      <c r="AN62" s="178" t="s">
        <v>775</v>
      </c>
      <c r="AO62" s="178" t="s">
        <v>41</v>
      </c>
      <c r="AQ62" s="178">
        <v>22963.003336257974</v>
      </c>
      <c r="AR62" s="178">
        <v>268357</v>
      </c>
      <c r="AS62" s="178">
        <v>8.5568862881378063E-2</v>
      </c>
      <c r="AT62" s="178">
        <f t="shared" si="0"/>
        <v>0</v>
      </c>
    </row>
    <row r="63" spans="1:46" ht="22.5">
      <c r="A63" s="178" t="s">
        <v>1216</v>
      </c>
      <c r="B63" s="178">
        <v>119</v>
      </c>
      <c r="C63" s="178" t="s">
        <v>62</v>
      </c>
      <c r="D63" s="178" t="s">
        <v>776</v>
      </c>
      <c r="E63" s="178" t="s">
        <v>774</v>
      </c>
      <c r="F63" s="178" t="s">
        <v>29</v>
      </c>
      <c r="G63" s="178" t="s">
        <v>765</v>
      </c>
      <c r="H63" s="178" t="s">
        <v>41</v>
      </c>
      <c r="I63" s="178">
        <v>19785</v>
      </c>
      <c r="J63" s="178">
        <v>0</v>
      </c>
      <c r="K63" s="178">
        <v>3176.8427680109185</v>
      </c>
      <c r="L63" s="178">
        <v>22961.84276801092</v>
      </c>
      <c r="M63" s="178">
        <v>440840.00000000017</v>
      </c>
      <c r="N63" s="178">
        <v>5.2086568296912508E-2</v>
      </c>
      <c r="O63" s="178" t="s">
        <v>709</v>
      </c>
      <c r="P63" s="178" t="s">
        <v>720</v>
      </c>
      <c r="Q63" s="184">
        <v>0</v>
      </c>
      <c r="R63" s="184">
        <v>0</v>
      </c>
      <c r="S63" s="184">
        <v>0</v>
      </c>
      <c r="T63" s="184">
        <v>0</v>
      </c>
      <c r="V63" s="184">
        <v>0</v>
      </c>
      <c r="W63" s="184">
        <v>0</v>
      </c>
      <c r="Y63" s="178" t="s">
        <v>806</v>
      </c>
      <c r="Z63" s="178" t="s">
        <v>699</v>
      </c>
      <c r="AB63" s="178" t="s">
        <v>61</v>
      </c>
      <c r="AC63" s="178" t="s">
        <v>62</v>
      </c>
      <c r="AD63" s="178" t="s">
        <v>1233</v>
      </c>
      <c r="AF63" s="178" t="s">
        <v>1226</v>
      </c>
      <c r="AG63" s="178" t="s">
        <v>1231</v>
      </c>
      <c r="AH63" s="178">
        <v>0</v>
      </c>
      <c r="AI63" s="178">
        <v>96</v>
      </c>
      <c r="AJ63" s="178" t="s">
        <v>796</v>
      </c>
      <c r="AK63" s="178" t="s">
        <v>1228</v>
      </c>
      <c r="AL63" s="178" t="s">
        <v>774</v>
      </c>
      <c r="AM63" s="178" t="s">
        <v>765</v>
      </c>
      <c r="AN63" s="178" t="s">
        <v>776</v>
      </c>
      <c r="AO63" s="178" t="s">
        <v>41</v>
      </c>
      <c r="AQ63" s="178">
        <v>22961.84276801092</v>
      </c>
      <c r="AR63" s="178">
        <v>268357</v>
      </c>
      <c r="AS63" s="178">
        <v>8.5564538163755449E-2</v>
      </c>
      <c r="AT63" s="178">
        <f t="shared" si="0"/>
        <v>0</v>
      </c>
    </row>
    <row r="64" spans="1:46" ht="22.5">
      <c r="A64" s="178" t="s">
        <v>1216</v>
      </c>
      <c r="B64" s="178">
        <v>119</v>
      </c>
      <c r="C64" s="178" t="s">
        <v>62</v>
      </c>
      <c r="D64" s="178" t="s">
        <v>777</v>
      </c>
      <c r="E64" s="178" t="s">
        <v>774</v>
      </c>
      <c r="F64" s="178" t="s">
        <v>29</v>
      </c>
      <c r="G64" s="178" t="s">
        <v>765</v>
      </c>
      <c r="H64" s="178" t="s">
        <v>41</v>
      </c>
      <c r="I64" s="178">
        <v>19818</v>
      </c>
      <c r="J64" s="178">
        <v>0</v>
      </c>
      <c r="K64" s="178">
        <v>3182.1415201637801</v>
      </c>
      <c r="L64" s="178">
        <v>23000.141520163779</v>
      </c>
      <c r="M64" s="178">
        <v>440840.00000000017</v>
      </c>
      <c r="N64" s="178">
        <v>5.2173445059803487E-2</v>
      </c>
      <c r="O64" s="178" t="s">
        <v>709</v>
      </c>
      <c r="P64" s="178" t="s">
        <v>720</v>
      </c>
      <c r="Q64" s="184">
        <v>0</v>
      </c>
      <c r="R64" s="184">
        <v>0</v>
      </c>
      <c r="S64" s="184">
        <v>0</v>
      </c>
      <c r="T64" s="184">
        <v>0</v>
      </c>
      <c r="V64" s="184">
        <v>0</v>
      </c>
      <c r="W64" s="184">
        <v>0</v>
      </c>
      <c r="Y64" s="178" t="s">
        <v>806</v>
      </c>
      <c r="Z64" s="178" t="s">
        <v>699</v>
      </c>
      <c r="AB64" s="178" t="s">
        <v>61</v>
      </c>
      <c r="AC64" s="178" t="s">
        <v>62</v>
      </c>
      <c r="AD64" s="178" t="s">
        <v>1233</v>
      </c>
      <c r="AF64" s="178" t="s">
        <v>1226</v>
      </c>
      <c r="AG64" s="178" t="s">
        <v>1231</v>
      </c>
      <c r="AH64" s="178">
        <v>0</v>
      </c>
      <c r="AI64" s="178">
        <v>96</v>
      </c>
      <c r="AJ64" s="178" t="s">
        <v>796</v>
      </c>
      <c r="AK64" s="178" t="s">
        <v>1228</v>
      </c>
      <c r="AL64" s="178" t="s">
        <v>774</v>
      </c>
      <c r="AM64" s="178" t="s">
        <v>765</v>
      </c>
      <c r="AN64" s="178" t="s">
        <v>777</v>
      </c>
      <c r="AO64" s="178" t="s">
        <v>41</v>
      </c>
      <c r="AQ64" s="178">
        <v>23000.141520163779</v>
      </c>
      <c r="AR64" s="178">
        <v>268357</v>
      </c>
      <c r="AS64" s="178">
        <v>8.5707253845302256E-2</v>
      </c>
      <c r="AT64" s="178">
        <f t="shared" si="0"/>
        <v>0</v>
      </c>
    </row>
    <row r="65" spans="1:46" ht="22.5">
      <c r="A65" s="178" t="s">
        <v>1216</v>
      </c>
      <c r="B65" s="178">
        <v>119</v>
      </c>
      <c r="C65" s="178" t="s">
        <v>62</v>
      </c>
      <c r="D65" s="178" t="s">
        <v>778</v>
      </c>
      <c r="E65" s="178" t="s">
        <v>774</v>
      </c>
      <c r="F65" s="178" t="s">
        <v>29</v>
      </c>
      <c r="G65" s="178" t="s">
        <v>765</v>
      </c>
      <c r="H65" s="178" t="s">
        <v>41</v>
      </c>
      <c r="I65" s="178">
        <v>19831</v>
      </c>
      <c r="J65" s="178">
        <v>0</v>
      </c>
      <c r="K65" s="178">
        <v>3184.2289073755132</v>
      </c>
      <c r="L65" s="178">
        <v>23015.228907375513</v>
      </c>
      <c r="M65" s="178">
        <v>440840.00000000017</v>
      </c>
      <c r="N65" s="178">
        <v>5.2207669239124177E-2</v>
      </c>
      <c r="O65" s="178" t="s">
        <v>709</v>
      </c>
      <c r="P65" s="178" t="s">
        <v>720</v>
      </c>
      <c r="Q65" s="184">
        <v>0</v>
      </c>
      <c r="R65" s="184">
        <v>0</v>
      </c>
      <c r="S65" s="184">
        <v>0</v>
      </c>
      <c r="T65" s="184">
        <v>0</v>
      </c>
      <c r="V65" s="184">
        <v>0</v>
      </c>
      <c r="W65" s="184">
        <v>0</v>
      </c>
      <c r="Y65" s="178" t="s">
        <v>806</v>
      </c>
      <c r="Z65" s="178" t="s">
        <v>699</v>
      </c>
      <c r="AB65" s="178" t="s">
        <v>61</v>
      </c>
      <c r="AC65" s="178" t="s">
        <v>62</v>
      </c>
      <c r="AD65" s="178" t="s">
        <v>1233</v>
      </c>
      <c r="AF65" s="178" t="s">
        <v>1226</v>
      </c>
      <c r="AG65" s="178" t="s">
        <v>1231</v>
      </c>
      <c r="AH65" s="178">
        <v>0</v>
      </c>
      <c r="AI65" s="178">
        <v>96</v>
      </c>
      <c r="AJ65" s="178" t="s">
        <v>796</v>
      </c>
      <c r="AK65" s="178" t="s">
        <v>1228</v>
      </c>
      <c r="AL65" s="178" t="s">
        <v>774</v>
      </c>
      <c r="AM65" s="178" t="s">
        <v>765</v>
      </c>
      <c r="AN65" s="178" t="s">
        <v>778</v>
      </c>
      <c r="AO65" s="178" t="s">
        <v>41</v>
      </c>
      <c r="AQ65" s="178">
        <v>23015.228907375513</v>
      </c>
      <c r="AR65" s="178">
        <v>268357</v>
      </c>
      <c r="AS65" s="178">
        <v>8.5763475174396461E-2</v>
      </c>
      <c r="AT65" s="178">
        <f t="shared" si="0"/>
        <v>0</v>
      </c>
    </row>
    <row r="66" spans="1:46" ht="22.5">
      <c r="A66" s="178" t="s">
        <v>1216</v>
      </c>
      <c r="B66" s="178">
        <v>119</v>
      </c>
      <c r="C66" s="178" t="s">
        <v>62</v>
      </c>
      <c r="D66" s="178" t="s">
        <v>54</v>
      </c>
      <c r="E66" s="178" t="s">
        <v>774</v>
      </c>
      <c r="F66" s="178" t="s">
        <v>29</v>
      </c>
      <c r="G66" s="178" t="s">
        <v>765</v>
      </c>
      <c r="H66" s="178" t="s">
        <v>41</v>
      </c>
      <c r="I66" s="178">
        <v>19766</v>
      </c>
      <c r="J66" s="178">
        <v>0</v>
      </c>
      <c r="K66" s="178">
        <v>3173.7919713168471</v>
      </c>
      <c r="L66" s="178">
        <v>22939.791971316849</v>
      </c>
      <c r="M66" s="178">
        <v>440840.00000000017</v>
      </c>
      <c r="N66" s="178">
        <v>5.2036548342520729E-2</v>
      </c>
      <c r="O66" s="178" t="s">
        <v>709</v>
      </c>
      <c r="P66" s="178" t="s">
        <v>720</v>
      </c>
      <c r="Q66" s="184">
        <v>0</v>
      </c>
      <c r="R66" s="184">
        <v>0</v>
      </c>
      <c r="S66" s="184">
        <v>0</v>
      </c>
      <c r="T66" s="184">
        <v>0</v>
      </c>
      <c r="V66" s="184">
        <v>0</v>
      </c>
      <c r="W66" s="184">
        <v>0</v>
      </c>
      <c r="Y66" s="178" t="s">
        <v>806</v>
      </c>
      <c r="Z66" s="178" t="s">
        <v>699</v>
      </c>
      <c r="AB66" s="178" t="s">
        <v>61</v>
      </c>
      <c r="AC66" s="178" t="s">
        <v>62</v>
      </c>
      <c r="AD66" s="178" t="s">
        <v>1233</v>
      </c>
      <c r="AF66" s="178" t="s">
        <v>1226</v>
      </c>
      <c r="AG66" s="178" t="s">
        <v>1231</v>
      </c>
      <c r="AH66" s="178">
        <v>0</v>
      </c>
      <c r="AI66" s="178">
        <v>96</v>
      </c>
      <c r="AJ66" s="178" t="s">
        <v>796</v>
      </c>
      <c r="AK66" s="178" t="s">
        <v>1228</v>
      </c>
      <c r="AL66" s="178" t="s">
        <v>774</v>
      </c>
      <c r="AM66" s="178" t="s">
        <v>765</v>
      </c>
      <c r="AN66" s="178" t="s">
        <v>54</v>
      </c>
      <c r="AO66" s="178" t="s">
        <v>41</v>
      </c>
      <c r="AQ66" s="178">
        <v>22939.791971316849</v>
      </c>
      <c r="AR66" s="178">
        <v>268357</v>
      </c>
      <c r="AS66" s="178">
        <v>8.5482368528925462E-2</v>
      </c>
      <c r="AT66" s="178">
        <f t="shared" si="0"/>
        <v>0</v>
      </c>
    </row>
    <row r="67" spans="1:46" ht="22.5">
      <c r="A67" s="178" t="s">
        <v>1216</v>
      </c>
      <c r="B67" s="178">
        <v>119</v>
      </c>
      <c r="C67" s="178" t="s">
        <v>62</v>
      </c>
      <c r="D67" s="178" t="s">
        <v>779</v>
      </c>
      <c r="E67" s="178" t="s">
        <v>774</v>
      </c>
      <c r="F67" s="178" t="s">
        <v>29</v>
      </c>
      <c r="G67" s="178" t="s">
        <v>765</v>
      </c>
      <c r="H67" s="178" t="s">
        <v>41</v>
      </c>
      <c r="I67" s="178">
        <v>8292</v>
      </c>
      <c r="J67" s="178">
        <v>0</v>
      </c>
      <c r="K67" s="178">
        <v>1331.4319045916875</v>
      </c>
      <c r="L67" s="178">
        <v>9623.4319045916873</v>
      </c>
      <c r="M67" s="178">
        <v>440840.00000000017</v>
      </c>
      <c r="N67" s="178">
        <v>2.1829761148243542E-2</v>
      </c>
      <c r="O67" s="178" t="s">
        <v>709</v>
      </c>
      <c r="P67" s="178" t="s">
        <v>720</v>
      </c>
      <c r="Q67" s="184">
        <v>0</v>
      </c>
      <c r="R67" s="184">
        <v>0</v>
      </c>
      <c r="S67" s="184">
        <v>0</v>
      </c>
      <c r="T67" s="184">
        <v>0</v>
      </c>
      <c r="V67" s="184">
        <v>0</v>
      </c>
      <c r="W67" s="184">
        <v>0</v>
      </c>
      <c r="Y67" s="178" t="s">
        <v>806</v>
      </c>
      <c r="Z67" s="178" t="s">
        <v>699</v>
      </c>
      <c r="AB67" s="178" t="s">
        <v>61</v>
      </c>
      <c r="AC67" s="178" t="s">
        <v>62</v>
      </c>
      <c r="AD67" s="178" t="s">
        <v>1233</v>
      </c>
      <c r="AF67" s="178" t="s">
        <v>1226</v>
      </c>
      <c r="AG67" s="178" t="s">
        <v>1231</v>
      </c>
      <c r="AH67" s="178">
        <v>0</v>
      </c>
      <c r="AI67" s="178">
        <v>96</v>
      </c>
      <c r="AJ67" s="178" t="s">
        <v>796</v>
      </c>
      <c r="AK67" s="178" t="s">
        <v>1228</v>
      </c>
      <c r="AL67" s="178" t="s">
        <v>774</v>
      </c>
      <c r="AM67" s="178" t="s">
        <v>765</v>
      </c>
      <c r="AN67" s="178" t="s">
        <v>779</v>
      </c>
      <c r="AO67" s="178" t="s">
        <v>41</v>
      </c>
      <c r="AQ67" s="178">
        <v>9623.4319045916873</v>
      </c>
      <c r="AR67" s="178">
        <v>268357</v>
      </c>
      <c r="AS67" s="178">
        <v>3.5860558526856712E-2</v>
      </c>
      <c r="AT67" s="178">
        <f t="shared" ref="AT67:AT130" si="1">L67-AQ67</f>
        <v>0</v>
      </c>
    </row>
    <row r="68" spans="1:46" ht="22.5">
      <c r="A68" s="178" t="s">
        <v>1216</v>
      </c>
      <c r="B68" s="178">
        <v>119</v>
      </c>
      <c r="C68" s="178" t="s">
        <v>62</v>
      </c>
      <c r="D68" s="178" t="s">
        <v>72</v>
      </c>
      <c r="E68" s="178" t="s">
        <v>774</v>
      </c>
      <c r="F68" s="178" t="s">
        <v>29</v>
      </c>
      <c r="G68" s="178" t="s">
        <v>765</v>
      </c>
      <c r="H68" s="178" t="s">
        <v>41</v>
      </c>
      <c r="I68" s="178">
        <v>6347</v>
      </c>
      <c r="J68" s="178">
        <v>363.91393705844575</v>
      </c>
      <c r="K68" s="178">
        <v>1019.1266640669851</v>
      </c>
      <c r="L68" s="178">
        <v>7730.0406011254308</v>
      </c>
      <c r="M68" s="178">
        <v>440840.00000000017</v>
      </c>
      <c r="N68" s="178">
        <v>1.7534798568926206E-2</v>
      </c>
      <c r="O68" s="178" t="s">
        <v>709</v>
      </c>
      <c r="P68" s="178" t="s">
        <v>720</v>
      </c>
      <c r="Q68" s="184">
        <v>0</v>
      </c>
      <c r="R68" s="184">
        <v>0</v>
      </c>
      <c r="S68" s="184">
        <v>0</v>
      </c>
      <c r="T68" s="184">
        <v>0</v>
      </c>
      <c r="V68" s="184">
        <v>0</v>
      </c>
      <c r="W68" s="184">
        <v>0</v>
      </c>
      <c r="Y68" s="178" t="s">
        <v>806</v>
      </c>
      <c r="Z68" s="178" t="s">
        <v>699</v>
      </c>
      <c r="AB68" s="178" t="s">
        <v>61</v>
      </c>
      <c r="AC68" s="178" t="s">
        <v>62</v>
      </c>
      <c r="AD68" s="178" t="s">
        <v>1233</v>
      </c>
      <c r="AF68" s="178" t="s">
        <v>1226</v>
      </c>
      <c r="AG68" s="178" t="s">
        <v>1231</v>
      </c>
      <c r="AH68" s="178">
        <v>0</v>
      </c>
      <c r="AI68" s="178">
        <v>96</v>
      </c>
      <c r="AJ68" s="178" t="s">
        <v>796</v>
      </c>
      <c r="AK68" s="178" t="s">
        <v>1228</v>
      </c>
      <c r="AL68" s="178" t="s">
        <v>774</v>
      </c>
      <c r="AM68" s="178" t="s">
        <v>765</v>
      </c>
      <c r="AN68" s="178" t="s">
        <v>72</v>
      </c>
      <c r="AO68" s="178" t="s">
        <v>41</v>
      </c>
      <c r="AQ68" s="178">
        <v>7730.0406011254308</v>
      </c>
      <c r="AR68" s="178">
        <v>268357</v>
      </c>
      <c r="AS68" s="178">
        <v>2.8805064153815368E-2</v>
      </c>
      <c r="AT68" s="178">
        <f t="shared" si="1"/>
        <v>0</v>
      </c>
    </row>
    <row r="69" spans="1:46" ht="22.5">
      <c r="A69" s="178" t="s">
        <v>63</v>
      </c>
      <c r="B69" s="178">
        <v>119</v>
      </c>
      <c r="C69" s="178" t="s">
        <v>62</v>
      </c>
      <c r="D69" s="178" t="s">
        <v>72</v>
      </c>
      <c r="E69" s="178" t="s">
        <v>820</v>
      </c>
      <c r="F69" s="178" t="s">
        <v>29</v>
      </c>
      <c r="G69" s="178" t="s">
        <v>66</v>
      </c>
      <c r="H69" s="178" t="s">
        <v>41</v>
      </c>
      <c r="I69" s="178">
        <v>552</v>
      </c>
      <c r="J69" s="178">
        <v>31.649675950253982</v>
      </c>
      <c r="K69" s="178">
        <v>88.63367237513404</v>
      </c>
      <c r="L69" s="178">
        <v>672.28334832538803</v>
      </c>
      <c r="M69" s="178">
        <v>440840.00000000017</v>
      </c>
      <c r="N69" s="178">
        <v>1.5250053269335536E-3</v>
      </c>
      <c r="O69" s="178" t="s">
        <v>720</v>
      </c>
      <c r="P69" s="178" t="s">
        <v>720</v>
      </c>
      <c r="Q69" s="184">
        <v>4911.1575933531403</v>
      </c>
      <c r="R69" s="184">
        <v>48.800170461873719</v>
      </c>
      <c r="S69" s="184">
        <v>0</v>
      </c>
      <c r="T69" s="184">
        <v>2722.7475607178221</v>
      </c>
      <c r="V69" s="184">
        <v>0</v>
      </c>
      <c r="W69" s="184">
        <v>1749.0362344867274</v>
      </c>
      <c r="Y69" s="178" t="s">
        <v>818</v>
      </c>
      <c r="Z69" s="178" t="s">
        <v>699</v>
      </c>
      <c r="AB69" s="178" t="s">
        <v>61</v>
      </c>
      <c r="AC69" s="178" t="s">
        <v>62</v>
      </c>
      <c r="AD69" s="178" t="s">
        <v>1233</v>
      </c>
      <c r="AF69" s="178" t="s">
        <v>1226</v>
      </c>
      <c r="AG69" s="178" t="s">
        <v>1231</v>
      </c>
      <c r="AH69" s="178">
        <v>0</v>
      </c>
      <c r="AI69" s="178">
        <v>40</v>
      </c>
      <c r="AJ69" s="178" t="s">
        <v>816</v>
      </c>
      <c r="AK69" s="178" t="s">
        <v>64</v>
      </c>
      <c r="AL69" s="178" t="s">
        <v>820</v>
      </c>
      <c r="AM69" s="178" t="s">
        <v>66</v>
      </c>
      <c r="AN69" s="178" t="s">
        <v>72</v>
      </c>
      <c r="AO69" s="178" t="s">
        <v>41</v>
      </c>
      <c r="AQ69" s="178">
        <v>672.28334832538803</v>
      </c>
      <c r="AR69" s="178">
        <v>172397</v>
      </c>
      <c r="AS69" s="178">
        <v>3.8996232435911764E-3</v>
      </c>
      <c r="AT69" s="178">
        <f t="shared" si="1"/>
        <v>0</v>
      </c>
    </row>
    <row r="70" spans="1:46" ht="22.5">
      <c r="A70" s="178" t="s">
        <v>24</v>
      </c>
      <c r="B70" s="178">
        <v>119</v>
      </c>
      <c r="C70" s="178" t="s">
        <v>62</v>
      </c>
      <c r="D70" s="178" t="s">
        <v>72</v>
      </c>
      <c r="E70" s="178" t="s">
        <v>769</v>
      </c>
      <c r="F70" s="178" t="s">
        <v>29</v>
      </c>
      <c r="G70" s="178" t="s">
        <v>67</v>
      </c>
      <c r="H70" s="178" t="s">
        <v>41</v>
      </c>
      <c r="I70" s="178">
        <v>22268</v>
      </c>
      <c r="J70" s="178">
        <v>1276.7662754714777</v>
      </c>
      <c r="K70" s="178">
        <v>3575.5337254519654</v>
      </c>
      <c r="L70" s="178">
        <v>27120.300000923442</v>
      </c>
      <c r="M70" s="178">
        <v>440840.00000000017</v>
      </c>
      <c r="N70" s="178">
        <v>6.1519598949558642E-2</v>
      </c>
      <c r="O70" s="178" t="s">
        <v>720</v>
      </c>
      <c r="P70" s="178" t="s">
        <v>720</v>
      </c>
      <c r="Q70" s="184">
        <v>198118.94436374589</v>
      </c>
      <c r="R70" s="184">
        <v>1968.6271663858765</v>
      </c>
      <c r="S70" s="184">
        <v>0</v>
      </c>
      <c r="T70" s="184">
        <v>109837.21500373996</v>
      </c>
      <c r="V70" s="184">
        <v>0</v>
      </c>
      <c r="W70" s="184">
        <v>70557.135633243553</v>
      </c>
      <c r="Y70" s="178" t="s">
        <v>815</v>
      </c>
      <c r="Z70" s="178" t="s">
        <v>699</v>
      </c>
      <c r="AB70" s="178" t="s">
        <v>61</v>
      </c>
      <c r="AC70" s="178" t="s">
        <v>62</v>
      </c>
      <c r="AD70" s="178" t="s">
        <v>1233</v>
      </c>
      <c r="AF70" s="178" t="s">
        <v>1226</v>
      </c>
      <c r="AG70" s="178" t="s">
        <v>1231</v>
      </c>
      <c r="AH70" s="178">
        <v>0</v>
      </c>
      <c r="AI70" s="178">
        <v>60</v>
      </c>
      <c r="AJ70" s="178" t="s">
        <v>799</v>
      </c>
      <c r="AK70" s="178" t="s">
        <v>25</v>
      </c>
      <c r="AL70" s="178" t="s">
        <v>769</v>
      </c>
      <c r="AM70" s="178" t="s">
        <v>67</v>
      </c>
      <c r="AN70" s="178" t="s">
        <v>72</v>
      </c>
      <c r="AO70" s="178" t="s">
        <v>41</v>
      </c>
      <c r="AQ70" s="178">
        <v>27120.300000923442</v>
      </c>
      <c r="AR70" s="178">
        <v>172397</v>
      </c>
      <c r="AS70" s="178">
        <v>0.15731306229762376</v>
      </c>
      <c r="AT70" s="178">
        <f t="shared" si="1"/>
        <v>0</v>
      </c>
    </row>
    <row r="71" spans="1:46" ht="22.5">
      <c r="A71" s="178" t="s">
        <v>1216</v>
      </c>
      <c r="B71" s="178">
        <v>119</v>
      </c>
      <c r="C71" s="178" t="s">
        <v>62</v>
      </c>
      <c r="D71" s="178" t="s">
        <v>72</v>
      </c>
      <c r="E71" s="178" t="s">
        <v>774</v>
      </c>
      <c r="F71" s="178" t="s">
        <v>29</v>
      </c>
      <c r="G71" s="178" t="s">
        <v>765</v>
      </c>
      <c r="H71" s="178" t="s">
        <v>19</v>
      </c>
      <c r="I71" s="178">
        <v>269</v>
      </c>
      <c r="J71" s="178">
        <v>15.423483388801309</v>
      </c>
      <c r="K71" s="178">
        <v>43.192858458172211</v>
      </c>
      <c r="L71" s="178">
        <v>327.61634184697351</v>
      </c>
      <c r="M71" s="178">
        <v>440840.00000000017</v>
      </c>
      <c r="N71" s="178">
        <v>7.4316382779914111E-4</v>
      </c>
      <c r="O71" s="178" t="s">
        <v>709</v>
      </c>
      <c r="P71" s="178" t="s">
        <v>720</v>
      </c>
      <c r="Q71" s="184">
        <v>0</v>
      </c>
      <c r="R71" s="184">
        <v>23.781242489572517</v>
      </c>
      <c r="S71" s="184">
        <v>0</v>
      </c>
      <c r="T71" s="184">
        <v>0</v>
      </c>
      <c r="V71" s="184">
        <v>0</v>
      </c>
      <c r="W71" s="184">
        <v>0</v>
      </c>
      <c r="Y71" s="178" t="s">
        <v>806</v>
      </c>
      <c r="Z71" s="178" t="s">
        <v>699</v>
      </c>
      <c r="AB71" s="178" t="s">
        <v>61</v>
      </c>
      <c r="AC71" s="178" t="s">
        <v>62</v>
      </c>
      <c r="AD71" s="178" t="s">
        <v>1233</v>
      </c>
      <c r="AF71" s="178" t="s">
        <v>1226</v>
      </c>
      <c r="AG71" s="178" t="s">
        <v>1231</v>
      </c>
      <c r="AH71" s="178">
        <v>0</v>
      </c>
      <c r="AI71" s="178">
        <v>96</v>
      </c>
      <c r="AJ71" s="178" t="s">
        <v>796</v>
      </c>
      <c r="AK71" s="178" t="s">
        <v>1228</v>
      </c>
      <c r="AL71" s="178" t="s">
        <v>774</v>
      </c>
      <c r="AM71" s="178" t="s">
        <v>765</v>
      </c>
      <c r="AN71" s="178" t="s">
        <v>72</v>
      </c>
      <c r="AO71" s="178" t="s">
        <v>19</v>
      </c>
      <c r="AQ71" s="178">
        <v>327.61634184697351</v>
      </c>
      <c r="AR71" s="178">
        <v>172397</v>
      </c>
      <c r="AS71" s="178">
        <v>1.9003598777645406E-3</v>
      </c>
      <c r="AT71" s="178">
        <f t="shared" si="1"/>
        <v>0</v>
      </c>
    </row>
    <row r="72" spans="1:46" ht="22.5">
      <c r="A72" s="178" t="s">
        <v>24</v>
      </c>
      <c r="B72" s="178">
        <v>119</v>
      </c>
      <c r="C72" s="178" t="s">
        <v>62</v>
      </c>
      <c r="D72" s="178" t="s">
        <v>72</v>
      </c>
      <c r="E72" s="178" t="s">
        <v>769</v>
      </c>
      <c r="F72" s="178" t="s">
        <v>29</v>
      </c>
      <c r="G72" s="178" t="s">
        <v>67</v>
      </c>
      <c r="H72" s="178" t="s">
        <v>19</v>
      </c>
      <c r="I72" s="178">
        <v>3463</v>
      </c>
      <c r="J72" s="178">
        <v>198.55584749226367</v>
      </c>
      <c r="K72" s="178">
        <v>556.04783955632104</v>
      </c>
      <c r="L72" s="178">
        <v>4217.603687048585</v>
      </c>
      <c r="M72" s="178">
        <v>440840.00000000017</v>
      </c>
      <c r="N72" s="178">
        <v>9.5671982738603206E-3</v>
      </c>
      <c r="O72" s="178" t="s">
        <v>720</v>
      </c>
      <c r="P72" s="178" t="s">
        <v>720</v>
      </c>
      <c r="Q72" s="184">
        <v>20612.589059620372</v>
      </c>
      <c r="R72" s="184">
        <v>306.15034476353026</v>
      </c>
      <c r="S72" s="184">
        <v>0</v>
      </c>
      <c r="T72" s="184">
        <v>17081.294932546774</v>
      </c>
      <c r="V72" s="184">
        <v>0</v>
      </c>
      <c r="W72" s="184">
        <v>10972.66753628177</v>
      </c>
      <c r="Y72" s="178" t="s">
        <v>815</v>
      </c>
      <c r="Z72" s="178" t="s">
        <v>699</v>
      </c>
      <c r="AB72" s="178" t="s">
        <v>61</v>
      </c>
      <c r="AC72" s="178" t="s">
        <v>62</v>
      </c>
      <c r="AD72" s="178" t="s">
        <v>1233</v>
      </c>
      <c r="AF72" s="178" t="s">
        <v>1226</v>
      </c>
      <c r="AG72" s="178" t="s">
        <v>1231</v>
      </c>
      <c r="AH72" s="178">
        <v>0</v>
      </c>
      <c r="AI72" s="178">
        <v>60</v>
      </c>
      <c r="AJ72" s="178" t="s">
        <v>799</v>
      </c>
      <c r="AK72" s="178" t="s">
        <v>25</v>
      </c>
      <c r="AL72" s="178" t="s">
        <v>769</v>
      </c>
      <c r="AM72" s="178" t="s">
        <v>67</v>
      </c>
      <c r="AN72" s="178" t="s">
        <v>72</v>
      </c>
      <c r="AO72" s="178" t="s">
        <v>19</v>
      </c>
      <c r="AQ72" s="178">
        <v>4217.603687048585</v>
      </c>
      <c r="AR72" s="178">
        <v>172397</v>
      </c>
      <c r="AS72" s="178">
        <v>2.4464484225645372E-2</v>
      </c>
      <c r="AT72" s="178">
        <f t="shared" si="1"/>
        <v>0</v>
      </c>
    </row>
    <row r="73" spans="1:46" ht="22.5">
      <c r="A73" s="178" t="s">
        <v>17</v>
      </c>
      <c r="B73" s="178">
        <v>119</v>
      </c>
      <c r="C73" s="178" t="s">
        <v>62</v>
      </c>
      <c r="D73" s="178" t="s">
        <v>72</v>
      </c>
      <c r="E73" s="178" t="s">
        <v>762</v>
      </c>
      <c r="F73" s="178" t="s">
        <v>29</v>
      </c>
      <c r="G73" s="178" t="s">
        <v>773</v>
      </c>
      <c r="H73" s="178" t="s">
        <v>19</v>
      </c>
      <c r="I73" s="178">
        <v>508</v>
      </c>
      <c r="J73" s="178">
        <v>29.126875693349682</v>
      </c>
      <c r="K73" s="178">
        <v>81.568669504652348</v>
      </c>
      <c r="L73" s="178">
        <v>618.69554519800204</v>
      </c>
      <c r="M73" s="178">
        <v>440840.00000000017</v>
      </c>
      <c r="N73" s="178">
        <v>1.4034469313084152E-3</v>
      </c>
      <c r="O73" s="178" t="s">
        <v>709</v>
      </c>
      <c r="P73" s="178" t="s">
        <v>720</v>
      </c>
      <c r="Q73" s="184">
        <v>0</v>
      </c>
      <c r="R73" s="184">
        <v>44.910301801869288</v>
      </c>
      <c r="S73" s="184">
        <v>0</v>
      </c>
      <c r="T73" s="184">
        <v>0</v>
      </c>
      <c r="V73" s="184">
        <v>0</v>
      </c>
      <c r="W73" s="184">
        <v>0</v>
      </c>
      <c r="Y73" s="178" t="s">
        <v>806</v>
      </c>
      <c r="Z73" s="178" t="s">
        <v>699</v>
      </c>
      <c r="AB73" s="178" t="s">
        <v>61</v>
      </c>
      <c r="AC73" s="178" t="s">
        <v>62</v>
      </c>
      <c r="AD73" s="178" t="s">
        <v>1233</v>
      </c>
      <c r="AF73" s="178" t="s">
        <v>1226</v>
      </c>
      <c r="AG73" s="178" t="s">
        <v>1231</v>
      </c>
      <c r="AH73" s="178">
        <v>0</v>
      </c>
      <c r="AI73" s="178">
        <v>95</v>
      </c>
      <c r="AJ73" s="178" t="s">
        <v>796</v>
      </c>
      <c r="AK73" s="178" t="s">
        <v>1228</v>
      </c>
      <c r="AL73" s="178" t="s">
        <v>1017</v>
      </c>
      <c r="AM73" s="178" t="s">
        <v>1018</v>
      </c>
      <c r="AN73" s="178" t="s">
        <v>72</v>
      </c>
      <c r="AO73" s="178" t="s">
        <v>19</v>
      </c>
      <c r="AQ73" s="178">
        <v>618.69554519800204</v>
      </c>
      <c r="AR73" s="178">
        <v>172397</v>
      </c>
      <c r="AS73" s="178">
        <v>3.5887837096817347E-3</v>
      </c>
      <c r="AT73" s="178">
        <f t="shared" si="1"/>
        <v>0</v>
      </c>
    </row>
    <row r="74" spans="1:46" ht="22.5">
      <c r="A74" s="178" t="s">
        <v>1216</v>
      </c>
      <c r="B74" s="178">
        <v>119</v>
      </c>
      <c r="C74" s="178" t="s">
        <v>62</v>
      </c>
      <c r="D74" s="178" t="s">
        <v>72</v>
      </c>
      <c r="E74" s="178" t="s">
        <v>774</v>
      </c>
      <c r="F74" s="178" t="s">
        <v>29</v>
      </c>
      <c r="G74" s="178" t="s">
        <v>765</v>
      </c>
      <c r="H74" s="178" t="s">
        <v>42</v>
      </c>
      <c r="I74" s="178">
        <v>354</v>
      </c>
      <c r="J74" s="178">
        <v>20.297074794184621</v>
      </c>
      <c r="K74" s="178">
        <v>56.841159457966398</v>
      </c>
      <c r="L74" s="178">
        <v>431.13823425215099</v>
      </c>
      <c r="M74" s="178">
        <v>440840.00000000017</v>
      </c>
      <c r="N74" s="178">
        <v>9.77992546620431E-4</v>
      </c>
      <c r="O74" s="178" t="s">
        <v>709</v>
      </c>
      <c r="P74" s="178" t="s">
        <v>720</v>
      </c>
      <c r="Q74" s="184">
        <v>0</v>
      </c>
      <c r="R74" s="184">
        <v>0</v>
      </c>
      <c r="S74" s="184">
        <v>0</v>
      </c>
      <c r="T74" s="184">
        <v>0</v>
      </c>
      <c r="V74" s="184">
        <v>0</v>
      </c>
      <c r="W74" s="184">
        <v>0</v>
      </c>
      <c r="Y74" s="178" t="s">
        <v>806</v>
      </c>
      <c r="Z74" s="178" t="s">
        <v>699</v>
      </c>
      <c r="AB74" s="178" t="s">
        <v>61</v>
      </c>
      <c r="AC74" s="178" t="s">
        <v>62</v>
      </c>
      <c r="AD74" s="178" t="s">
        <v>1233</v>
      </c>
      <c r="AF74" s="178" t="s">
        <v>1226</v>
      </c>
      <c r="AG74" s="178" t="s">
        <v>1231</v>
      </c>
      <c r="AH74" s="178">
        <v>0</v>
      </c>
      <c r="AI74" s="178">
        <v>96</v>
      </c>
      <c r="AJ74" s="178" t="s">
        <v>796</v>
      </c>
      <c r="AK74" s="178" t="s">
        <v>1228</v>
      </c>
      <c r="AL74" s="178" t="s">
        <v>774</v>
      </c>
      <c r="AM74" s="178" t="s">
        <v>765</v>
      </c>
      <c r="AN74" s="178" t="s">
        <v>72</v>
      </c>
      <c r="AO74" s="178" t="s">
        <v>42</v>
      </c>
      <c r="AQ74" s="178">
        <v>431.13823425215099</v>
      </c>
      <c r="AR74" s="178">
        <v>172397</v>
      </c>
      <c r="AS74" s="178">
        <v>2.5008453409986892E-3</v>
      </c>
      <c r="AT74" s="178">
        <f t="shared" si="1"/>
        <v>0</v>
      </c>
    </row>
    <row r="75" spans="1:46" ht="22.5">
      <c r="A75" s="178" t="s">
        <v>24</v>
      </c>
      <c r="B75" s="178">
        <v>119</v>
      </c>
      <c r="C75" s="178" t="s">
        <v>62</v>
      </c>
      <c r="D75" s="178" t="s">
        <v>72</v>
      </c>
      <c r="E75" s="178" t="s">
        <v>769</v>
      </c>
      <c r="F75" s="178" t="s">
        <v>29</v>
      </c>
      <c r="G75" s="178" t="s">
        <v>67</v>
      </c>
      <c r="H75" s="178" t="s">
        <v>42</v>
      </c>
      <c r="I75" s="178">
        <v>493</v>
      </c>
      <c r="J75" s="178">
        <v>28.266830151223218</v>
      </c>
      <c r="K75" s="178">
        <v>79.160145798806312</v>
      </c>
      <c r="L75" s="178">
        <v>600.42697595002949</v>
      </c>
      <c r="M75" s="178">
        <v>440840.00000000017</v>
      </c>
      <c r="N75" s="178">
        <v>1.3620065691634816E-3</v>
      </c>
      <c r="O75" s="178" t="s">
        <v>720</v>
      </c>
      <c r="P75" s="178" t="s">
        <v>720</v>
      </c>
      <c r="Q75" s="184">
        <v>2934.4517488861802</v>
      </c>
      <c r="R75" s="184">
        <v>43.584210213231408</v>
      </c>
      <c r="S75" s="184">
        <v>0</v>
      </c>
      <c r="T75" s="184">
        <v>2431.7292525976195</v>
      </c>
      <c r="V75" s="184">
        <v>0</v>
      </c>
      <c r="W75" s="184">
        <v>1562.0921442064428</v>
      </c>
      <c r="Y75" s="178" t="s">
        <v>815</v>
      </c>
      <c r="Z75" s="178" t="s">
        <v>699</v>
      </c>
      <c r="AB75" s="178" t="s">
        <v>61</v>
      </c>
      <c r="AC75" s="178" t="s">
        <v>62</v>
      </c>
      <c r="AD75" s="178" t="s">
        <v>1233</v>
      </c>
      <c r="AF75" s="178" t="s">
        <v>1226</v>
      </c>
      <c r="AG75" s="178" t="s">
        <v>1231</v>
      </c>
      <c r="AH75" s="178">
        <v>0</v>
      </c>
      <c r="AI75" s="178">
        <v>60</v>
      </c>
      <c r="AJ75" s="178" t="s">
        <v>799</v>
      </c>
      <c r="AK75" s="178" t="s">
        <v>25</v>
      </c>
      <c r="AL75" s="178" t="s">
        <v>769</v>
      </c>
      <c r="AM75" s="178" t="s">
        <v>67</v>
      </c>
      <c r="AN75" s="178" t="s">
        <v>72</v>
      </c>
      <c r="AO75" s="178" t="s">
        <v>42</v>
      </c>
      <c r="AQ75" s="178">
        <v>600.42697595002949</v>
      </c>
      <c r="AR75" s="178">
        <v>172397</v>
      </c>
      <c r="AS75" s="178">
        <v>3.4828156867580612E-3</v>
      </c>
      <c r="AT75" s="178">
        <f t="shared" si="1"/>
        <v>0</v>
      </c>
    </row>
    <row r="76" spans="1:46" ht="22.5">
      <c r="A76" s="178" t="s">
        <v>1216</v>
      </c>
      <c r="B76" s="178">
        <v>119</v>
      </c>
      <c r="C76" s="178" t="s">
        <v>62</v>
      </c>
      <c r="D76" s="178" t="s">
        <v>78</v>
      </c>
      <c r="E76" s="178" t="s">
        <v>774</v>
      </c>
      <c r="F76" s="178" t="s">
        <v>29</v>
      </c>
      <c r="G76" s="178" t="s">
        <v>765</v>
      </c>
      <c r="H76" s="178" t="s">
        <v>19</v>
      </c>
      <c r="I76" s="178">
        <v>14323</v>
      </c>
      <c r="J76" s="178">
        <v>585.3099531245507</v>
      </c>
      <c r="K76" s="178">
        <v>2299.8190025888493</v>
      </c>
      <c r="L76" s="178">
        <v>17208.128955713401</v>
      </c>
      <c r="M76" s="178">
        <v>440840.00000000017</v>
      </c>
      <c r="N76" s="178">
        <v>3.9034862888379894E-2</v>
      </c>
      <c r="O76" s="178" t="s">
        <v>709</v>
      </c>
      <c r="P76" s="178" t="s">
        <v>720</v>
      </c>
      <c r="Q76" s="184">
        <v>0</v>
      </c>
      <c r="R76" s="184">
        <v>0</v>
      </c>
      <c r="S76" s="184">
        <v>0</v>
      </c>
      <c r="T76" s="184">
        <v>0</v>
      </c>
      <c r="V76" s="184">
        <v>0</v>
      </c>
      <c r="W76" s="184">
        <v>0</v>
      </c>
      <c r="Y76" s="178" t="s">
        <v>806</v>
      </c>
      <c r="Z76" s="178" t="s">
        <v>699</v>
      </c>
      <c r="AB76" s="178" t="s">
        <v>61</v>
      </c>
      <c r="AC76" s="178" t="s">
        <v>62</v>
      </c>
      <c r="AD76" s="178" t="s">
        <v>1233</v>
      </c>
      <c r="AF76" s="178" t="s">
        <v>1226</v>
      </c>
      <c r="AG76" s="178" t="s">
        <v>1231</v>
      </c>
      <c r="AH76" s="178">
        <v>0</v>
      </c>
      <c r="AI76" s="178">
        <v>96</v>
      </c>
      <c r="AJ76" s="178" t="s">
        <v>796</v>
      </c>
      <c r="AK76" s="178" t="s">
        <v>1228</v>
      </c>
      <c r="AL76" s="178" t="s">
        <v>774</v>
      </c>
      <c r="AM76" s="178" t="s">
        <v>765</v>
      </c>
      <c r="AN76" s="178" t="s">
        <v>78</v>
      </c>
      <c r="AO76" s="178" t="s">
        <v>19</v>
      </c>
      <c r="AQ76" s="178">
        <v>17208.128955713401</v>
      </c>
      <c r="AR76" s="178">
        <v>172397</v>
      </c>
      <c r="AS76" s="178">
        <v>9.9816870106286079E-2</v>
      </c>
      <c r="AT76" s="178">
        <f t="shared" si="1"/>
        <v>0</v>
      </c>
    </row>
    <row r="77" spans="1:46" ht="22.5">
      <c r="A77" s="178" t="s">
        <v>24</v>
      </c>
      <c r="B77" s="178">
        <v>119</v>
      </c>
      <c r="C77" s="178" t="s">
        <v>62</v>
      </c>
      <c r="D77" s="178" t="s">
        <v>78</v>
      </c>
      <c r="E77" s="178" t="s">
        <v>769</v>
      </c>
      <c r="F77" s="178" t="s">
        <v>29</v>
      </c>
      <c r="G77" s="178" t="s">
        <v>67</v>
      </c>
      <c r="H77" s="178" t="s">
        <v>19</v>
      </c>
      <c r="I77" s="178">
        <v>15373</v>
      </c>
      <c r="J77" s="178">
        <v>628.21824403991604</v>
      </c>
      <c r="K77" s="178">
        <v>2468.4156619980718</v>
      </c>
      <c r="L77" s="178">
        <v>18469.633906037987</v>
      </c>
      <c r="M77" s="178">
        <v>440840.00000000017</v>
      </c>
      <c r="N77" s="178">
        <v>4.1896456551215815E-2</v>
      </c>
      <c r="O77" s="178" t="s">
        <v>720</v>
      </c>
      <c r="P77" s="178" t="s">
        <v>720</v>
      </c>
      <c r="Q77" s="184">
        <v>90266.180048131806</v>
      </c>
      <c r="R77" s="184">
        <v>1340.686609638906</v>
      </c>
      <c r="S77" s="184">
        <v>0</v>
      </c>
      <c r="T77" s="184">
        <v>74802.017319453851</v>
      </c>
      <c r="V77" s="184">
        <v>0</v>
      </c>
      <c r="W77" s="184">
        <v>48051.255500872176</v>
      </c>
      <c r="Y77" s="178" t="s">
        <v>815</v>
      </c>
      <c r="Z77" s="178" t="s">
        <v>699</v>
      </c>
      <c r="AB77" s="178" t="s">
        <v>61</v>
      </c>
      <c r="AC77" s="178" t="s">
        <v>62</v>
      </c>
      <c r="AD77" s="178" t="s">
        <v>1233</v>
      </c>
      <c r="AF77" s="178" t="s">
        <v>1226</v>
      </c>
      <c r="AG77" s="178" t="s">
        <v>1231</v>
      </c>
      <c r="AH77" s="178">
        <v>0</v>
      </c>
      <c r="AI77" s="178">
        <v>60</v>
      </c>
      <c r="AJ77" s="178" t="s">
        <v>799</v>
      </c>
      <c r="AK77" s="178" t="s">
        <v>25</v>
      </c>
      <c r="AL77" s="178" t="s">
        <v>769</v>
      </c>
      <c r="AM77" s="178" t="s">
        <v>67</v>
      </c>
      <c r="AN77" s="178" t="s">
        <v>78</v>
      </c>
      <c r="AO77" s="178" t="s">
        <v>19</v>
      </c>
      <c r="AQ77" s="178">
        <v>18469.633906037987</v>
      </c>
      <c r="AR77" s="178">
        <v>172397</v>
      </c>
      <c r="AS77" s="178">
        <v>0.10713431153696402</v>
      </c>
      <c r="AT77" s="178">
        <f t="shared" si="1"/>
        <v>0</v>
      </c>
    </row>
    <row r="78" spans="1:46" ht="22.5">
      <c r="A78" s="178" t="s">
        <v>17</v>
      </c>
      <c r="B78" s="178">
        <v>119</v>
      </c>
      <c r="C78" s="178" t="s">
        <v>62</v>
      </c>
      <c r="D78" s="178" t="s">
        <v>78</v>
      </c>
      <c r="E78" s="178" t="s">
        <v>762</v>
      </c>
      <c r="F78" s="178" t="s">
        <v>29</v>
      </c>
      <c r="G78" s="178" t="s">
        <v>773</v>
      </c>
      <c r="H78" s="178" t="s">
        <v>19</v>
      </c>
      <c r="I78" s="178">
        <v>692</v>
      </c>
      <c r="J78" s="178">
        <v>28.278606965174127</v>
      </c>
      <c r="K78" s="178">
        <v>111.11322696303036</v>
      </c>
      <c r="L78" s="178">
        <v>831.39183392820451</v>
      </c>
      <c r="M78" s="178">
        <v>440840.00000000017</v>
      </c>
      <c r="N78" s="178">
        <v>1.8859264901737686E-3</v>
      </c>
      <c r="O78" s="178" t="s">
        <v>709</v>
      </c>
      <c r="P78" s="178" t="s">
        <v>720</v>
      </c>
      <c r="Q78" s="184">
        <v>0</v>
      </c>
      <c r="R78" s="184">
        <v>0</v>
      </c>
      <c r="S78" s="184">
        <v>0</v>
      </c>
      <c r="T78" s="184">
        <v>0</v>
      </c>
      <c r="V78" s="184">
        <v>0</v>
      </c>
      <c r="W78" s="184">
        <v>0</v>
      </c>
      <c r="Y78" s="178" t="s">
        <v>806</v>
      </c>
      <c r="Z78" s="178" t="s">
        <v>699</v>
      </c>
      <c r="AB78" s="178" t="s">
        <v>61</v>
      </c>
      <c r="AC78" s="178" t="s">
        <v>62</v>
      </c>
      <c r="AD78" s="178" t="s">
        <v>1233</v>
      </c>
      <c r="AF78" s="178" t="s">
        <v>1226</v>
      </c>
      <c r="AG78" s="178" t="s">
        <v>1231</v>
      </c>
      <c r="AH78" s="178">
        <v>0</v>
      </c>
      <c r="AI78" s="178">
        <v>95</v>
      </c>
      <c r="AJ78" s="178" t="s">
        <v>796</v>
      </c>
      <c r="AK78" s="178" t="s">
        <v>1228</v>
      </c>
      <c r="AL78" s="178" t="s">
        <v>1017</v>
      </c>
      <c r="AM78" s="178" t="s">
        <v>1018</v>
      </c>
      <c r="AN78" s="178" t="s">
        <v>78</v>
      </c>
      <c r="AO78" s="178" t="s">
        <v>19</v>
      </c>
      <c r="AQ78" s="178">
        <v>831.39183392820451</v>
      </c>
      <c r="AR78" s="178">
        <v>172397</v>
      </c>
      <c r="AS78" s="178">
        <v>4.8225423524087107E-3</v>
      </c>
      <c r="AT78" s="178">
        <f t="shared" si="1"/>
        <v>0</v>
      </c>
    </row>
    <row r="79" spans="1:46" ht="22.5">
      <c r="A79" s="178" t="s">
        <v>1216</v>
      </c>
      <c r="B79" s="178">
        <v>119</v>
      </c>
      <c r="C79" s="178" t="s">
        <v>62</v>
      </c>
      <c r="D79" s="178" t="s">
        <v>78</v>
      </c>
      <c r="E79" s="178" t="s">
        <v>774</v>
      </c>
      <c r="F79" s="178" t="s">
        <v>29</v>
      </c>
      <c r="G79" s="178" t="s">
        <v>765</v>
      </c>
      <c r="H79" s="178" t="s">
        <v>42</v>
      </c>
      <c r="I79" s="178">
        <v>2213</v>
      </c>
      <c r="J79" s="178">
        <v>90.434331234003395</v>
      </c>
      <c r="K79" s="178">
        <v>355.33753073581818</v>
      </c>
      <c r="L79" s="178">
        <v>2658.7718619698217</v>
      </c>
      <c r="M79" s="178">
        <v>440840</v>
      </c>
      <c r="N79" s="178">
        <v>6.0311493103389477E-3</v>
      </c>
      <c r="O79" s="178" t="s">
        <v>709</v>
      </c>
      <c r="P79" s="178" t="s">
        <v>720</v>
      </c>
      <c r="Q79" s="184">
        <v>0</v>
      </c>
      <c r="R79" s="184">
        <v>0</v>
      </c>
      <c r="S79" s="184">
        <v>0</v>
      </c>
      <c r="T79" s="184">
        <v>0</v>
      </c>
      <c r="V79" s="184">
        <v>0</v>
      </c>
      <c r="W79" s="184">
        <v>0</v>
      </c>
      <c r="Y79" s="178" t="s">
        <v>806</v>
      </c>
      <c r="Z79" s="178" t="s">
        <v>699</v>
      </c>
      <c r="AB79" s="178" t="s">
        <v>61</v>
      </c>
      <c r="AC79" s="178" t="s">
        <v>62</v>
      </c>
      <c r="AD79" s="178" t="s">
        <v>1233</v>
      </c>
      <c r="AF79" s="178" t="s">
        <v>1226</v>
      </c>
      <c r="AG79" s="178" t="s">
        <v>1231</v>
      </c>
      <c r="AH79" s="178">
        <v>0</v>
      </c>
      <c r="AI79" s="178">
        <v>96</v>
      </c>
      <c r="AJ79" s="178" t="s">
        <v>796</v>
      </c>
      <c r="AK79" s="178" t="s">
        <v>1228</v>
      </c>
      <c r="AL79" s="178" t="s">
        <v>774</v>
      </c>
      <c r="AM79" s="178" t="s">
        <v>765</v>
      </c>
      <c r="AN79" s="178" t="s">
        <v>78</v>
      </c>
      <c r="AO79" s="178" t="s">
        <v>42</v>
      </c>
      <c r="AQ79" s="178">
        <v>2658.7718619698217</v>
      </c>
      <c r="AR79" s="178">
        <v>172397</v>
      </c>
      <c r="AS79" s="178">
        <v>1.5422378939133638E-2</v>
      </c>
      <c r="AT79" s="178">
        <f t="shared" si="1"/>
        <v>0</v>
      </c>
    </row>
    <row r="80" spans="1:46" ht="22.5">
      <c r="A80" s="178" t="s">
        <v>24</v>
      </c>
      <c r="B80" s="178">
        <v>119</v>
      </c>
      <c r="C80" s="178" t="s">
        <v>62</v>
      </c>
      <c r="D80" s="178" t="s">
        <v>78</v>
      </c>
      <c r="E80" s="178" t="s">
        <v>769</v>
      </c>
      <c r="F80" s="178" t="s">
        <v>29</v>
      </c>
      <c r="G80" s="178" t="s">
        <v>67</v>
      </c>
      <c r="H80" s="178" t="s">
        <v>42</v>
      </c>
      <c r="I80" s="178">
        <v>1671</v>
      </c>
      <c r="J80" s="178">
        <v>68.285480113881462</v>
      </c>
      <c r="K80" s="178">
        <v>268.30954083124817</v>
      </c>
      <c r="L80" s="178">
        <v>2007.5950209451296</v>
      </c>
      <c r="M80" s="178">
        <v>440840.00000000017</v>
      </c>
      <c r="N80" s="178">
        <v>4.5540219148560218E-3</v>
      </c>
      <c r="O80" s="178" t="s">
        <v>720</v>
      </c>
      <c r="P80" s="178" t="s">
        <v>720</v>
      </c>
      <c r="Q80" s="184">
        <v>9811.6689559896076</v>
      </c>
      <c r="R80" s="184">
        <v>145.72870127539269</v>
      </c>
      <c r="S80" s="184">
        <v>0</v>
      </c>
      <c r="T80" s="184">
        <v>8130.7598348277752</v>
      </c>
      <c r="V80" s="184">
        <v>0</v>
      </c>
      <c r="W80" s="184">
        <v>5223.0305042579466</v>
      </c>
      <c r="Y80" s="178" t="s">
        <v>815</v>
      </c>
      <c r="Z80" s="178" t="s">
        <v>699</v>
      </c>
      <c r="AB80" s="178" t="s">
        <v>61</v>
      </c>
      <c r="AC80" s="178" t="s">
        <v>62</v>
      </c>
      <c r="AD80" s="178" t="s">
        <v>1233</v>
      </c>
      <c r="AF80" s="178" t="s">
        <v>1226</v>
      </c>
      <c r="AG80" s="178" t="s">
        <v>1231</v>
      </c>
      <c r="AH80" s="178">
        <v>0</v>
      </c>
      <c r="AI80" s="178">
        <v>60</v>
      </c>
      <c r="AJ80" s="178" t="s">
        <v>799</v>
      </c>
      <c r="AK80" s="178" t="s">
        <v>25</v>
      </c>
      <c r="AL80" s="178" t="s">
        <v>769</v>
      </c>
      <c r="AM80" s="178" t="s">
        <v>67</v>
      </c>
      <c r="AN80" s="178" t="s">
        <v>78</v>
      </c>
      <c r="AO80" s="178" t="s">
        <v>42</v>
      </c>
      <c r="AQ80" s="178">
        <v>2007.5950209451296</v>
      </c>
      <c r="AR80" s="178">
        <v>172397</v>
      </c>
      <c r="AS80" s="178">
        <v>1.1645185362536063E-2</v>
      </c>
      <c r="AT80" s="178">
        <f t="shared" si="1"/>
        <v>0</v>
      </c>
    </row>
    <row r="81" spans="1:46" ht="22.5">
      <c r="A81" s="178" t="s">
        <v>17</v>
      </c>
      <c r="B81" s="178">
        <v>119</v>
      </c>
      <c r="C81" s="178" t="s">
        <v>62</v>
      </c>
      <c r="D81" s="178" t="s">
        <v>78</v>
      </c>
      <c r="E81" s="178" t="s">
        <v>762</v>
      </c>
      <c r="F81" s="178" t="s">
        <v>29</v>
      </c>
      <c r="G81" s="178" t="s">
        <v>773</v>
      </c>
      <c r="H81" s="178" t="s">
        <v>42</v>
      </c>
      <c r="I81" s="178">
        <v>501</v>
      </c>
      <c r="J81" s="178">
        <v>20.473384522474333</v>
      </c>
      <c r="K81" s="178">
        <v>80.444691775257539</v>
      </c>
      <c r="L81" s="178">
        <v>601.91807629773189</v>
      </c>
      <c r="M81" s="178">
        <v>440840.00000000017</v>
      </c>
      <c r="N81" s="178">
        <v>1.3653889762674251E-3</v>
      </c>
      <c r="O81" s="178" t="s">
        <v>709</v>
      </c>
      <c r="P81" s="178" t="s">
        <v>720</v>
      </c>
      <c r="Q81" s="184">
        <v>0</v>
      </c>
      <c r="R81" s="184">
        <v>0</v>
      </c>
      <c r="S81" s="184">
        <v>0</v>
      </c>
      <c r="T81" s="184">
        <v>0</v>
      </c>
      <c r="V81" s="184">
        <v>0</v>
      </c>
      <c r="W81" s="184">
        <v>0</v>
      </c>
      <c r="Y81" s="178" t="s">
        <v>806</v>
      </c>
      <c r="Z81" s="178" t="s">
        <v>699</v>
      </c>
      <c r="AB81" s="178" t="s">
        <v>61</v>
      </c>
      <c r="AC81" s="178" t="s">
        <v>62</v>
      </c>
      <c r="AD81" s="178" t="s">
        <v>1233</v>
      </c>
      <c r="AF81" s="178" t="s">
        <v>1226</v>
      </c>
      <c r="AG81" s="178" t="s">
        <v>1231</v>
      </c>
      <c r="AH81" s="178">
        <v>0</v>
      </c>
      <c r="AI81" s="178">
        <v>95</v>
      </c>
      <c r="AJ81" s="178" t="s">
        <v>796</v>
      </c>
      <c r="AK81" s="178" t="s">
        <v>1228</v>
      </c>
      <c r="AL81" s="178" t="s">
        <v>1017</v>
      </c>
      <c r="AM81" s="178" t="s">
        <v>1018</v>
      </c>
      <c r="AN81" s="178" t="s">
        <v>78</v>
      </c>
      <c r="AO81" s="178" t="s">
        <v>42</v>
      </c>
      <c r="AQ81" s="178">
        <v>601.91807629773189</v>
      </c>
      <c r="AR81" s="178">
        <v>172397</v>
      </c>
      <c r="AS81" s="178">
        <v>3.4914649112091968E-3</v>
      </c>
      <c r="AT81" s="178">
        <f t="shared" si="1"/>
        <v>0</v>
      </c>
    </row>
    <row r="82" spans="1:46" ht="22.5">
      <c r="A82" s="178" t="s">
        <v>63</v>
      </c>
      <c r="B82" s="178">
        <v>146</v>
      </c>
      <c r="C82" s="178" t="s">
        <v>652</v>
      </c>
      <c r="D82" s="178" t="s">
        <v>35</v>
      </c>
      <c r="E82" s="178" t="s">
        <v>821</v>
      </c>
      <c r="F82" s="178" t="s">
        <v>23</v>
      </c>
      <c r="G82" s="178" t="s">
        <v>653</v>
      </c>
      <c r="H82" s="178" t="s">
        <v>41</v>
      </c>
      <c r="I82" s="178">
        <v>1991</v>
      </c>
      <c r="J82" s="178">
        <v>449</v>
      </c>
      <c r="K82" s="178">
        <v>0</v>
      </c>
      <c r="L82" s="178">
        <v>2440</v>
      </c>
      <c r="M82" s="178">
        <v>2440</v>
      </c>
      <c r="N82" s="178">
        <v>1</v>
      </c>
      <c r="O82" s="178" t="s">
        <v>709</v>
      </c>
      <c r="P82" s="178" t="s">
        <v>720</v>
      </c>
      <c r="Q82" s="184">
        <v>0</v>
      </c>
      <c r="R82" s="184">
        <v>0</v>
      </c>
      <c r="S82" s="184">
        <v>0</v>
      </c>
      <c r="T82" s="184">
        <v>0</v>
      </c>
      <c r="V82" s="184">
        <v>49162.095631897508</v>
      </c>
      <c r="W82" s="184">
        <v>0</v>
      </c>
      <c r="X82" s="184" t="s">
        <v>747</v>
      </c>
      <c r="Y82" s="178" t="s">
        <v>822</v>
      </c>
      <c r="Z82" s="178" t="s">
        <v>700</v>
      </c>
      <c r="AA82" s="178" t="s">
        <v>1208</v>
      </c>
      <c r="AB82" s="178" t="s">
        <v>1234</v>
      </c>
      <c r="AC82" s="178" t="s">
        <v>652</v>
      </c>
      <c r="AD82" s="178" t="s">
        <v>1229</v>
      </c>
      <c r="AF82" s="178" t="s">
        <v>1230</v>
      </c>
      <c r="AG82" s="178" t="s">
        <v>1231</v>
      </c>
      <c r="AH82" s="178">
        <v>0</v>
      </c>
      <c r="AI82" s="178">
        <v>40</v>
      </c>
      <c r="AJ82" s="178" t="s">
        <v>816</v>
      </c>
      <c r="AK82" s="178" t="s">
        <v>64</v>
      </c>
      <c r="AL82" s="178" t="s">
        <v>821</v>
      </c>
      <c r="AM82" s="178" t="s">
        <v>653</v>
      </c>
      <c r="AN82" s="178" t="s">
        <v>35</v>
      </c>
      <c r="AO82" s="178" t="s">
        <v>41</v>
      </c>
      <c r="AQ82" s="178">
        <v>2440</v>
      </c>
      <c r="AR82" s="178">
        <v>2440</v>
      </c>
      <c r="AS82" s="178">
        <v>1</v>
      </c>
      <c r="AT82" s="178">
        <f t="shared" si="1"/>
        <v>0</v>
      </c>
    </row>
    <row r="83" spans="1:46" ht="78.75">
      <c r="A83" s="178" t="s">
        <v>47</v>
      </c>
      <c r="B83" s="178">
        <v>154</v>
      </c>
      <c r="C83" s="178" t="s">
        <v>80</v>
      </c>
      <c r="D83" s="178" t="s">
        <v>18</v>
      </c>
      <c r="E83" s="178" t="s">
        <v>823</v>
      </c>
      <c r="F83" s="178" t="s">
        <v>23</v>
      </c>
      <c r="G83" s="178" t="s">
        <v>782</v>
      </c>
      <c r="H83" s="178" t="s">
        <v>41</v>
      </c>
      <c r="I83" s="178">
        <v>320</v>
      </c>
      <c r="J83" s="178">
        <v>0</v>
      </c>
      <c r="K83" s="178">
        <v>0</v>
      </c>
      <c r="L83" s="178">
        <v>320</v>
      </c>
      <c r="M83" s="178">
        <v>16924</v>
      </c>
      <c r="N83" s="178">
        <v>1.8908059560387616E-2</v>
      </c>
      <c r="O83" s="178" t="s">
        <v>709</v>
      </c>
      <c r="P83" s="178" t="s">
        <v>720</v>
      </c>
      <c r="Q83" s="184">
        <v>0</v>
      </c>
      <c r="R83" s="184">
        <v>0</v>
      </c>
      <c r="S83" s="184">
        <v>0</v>
      </c>
      <c r="T83" s="184">
        <v>0</v>
      </c>
      <c r="V83" s="184">
        <v>173.3895910685261</v>
      </c>
      <c r="W83" s="184">
        <v>0</v>
      </c>
      <c r="X83" s="184" t="s">
        <v>735</v>
      </c>
      <c r="Y83" s="178" t="s">
        <v>824</v>
      </c>
      <c r="Z83" s="178" t="s">
        <v>697</v>
      </c>
      <c r="AA83" s="178" t="s">
        <v>1209</v>
      </c>
      <c r="AB83" s="178" t="s">
        <v>79</v>
      </c>
      <c r="AC83" s="178" t="s">
        <v>80</v>
      </c>
      <c r="AD83" s="178" t="s">
        <v>1229</v>
      </c>
      <c r="AF83" s="178" t="s">
        <v>1230</v>
      </c>
      <c r="AG83" s="178" t="s">
        <v>1231</v>
      </c>
      <c r="AH83" s="178">
        <v>0</v>
      </c>
      <c r="AI83" s="178">
        <v>50</v>
      </c>
      <c r="AJ83" s="178" t="s">
        <v>807</v>
      </c>
      <c r="AK83" s="178" t="s">
        <v>1232</v>
      </c>
      <c r="AL83" s="178" t="s">
        <v>823</v>
      </c>
      <c r="AM83" s="178" t="s">
        <v>782</v>
      </c>
      <c r="AN83" s="178" t="s">
        <v>18</v>
      </c>
      <c r="AO83" s="178" t="s">
        <v>41</v>
      </c>
      <c r="AQ83" s="178">
        <v>320</v>
      </c>
      <c r="AR83" s="178">
        <v>16924</v>
      </c>
      <c r="AS83" s="178">
        <v>1.8908059560387616E-2</v>
      </c>
      <c r="AT83" s="178">
        <f t="shared" si="1"/>
        <v>0</v>
      </c>
    </row>
    <row r="84" spans="1:46" ht="78.75">
      <c r="A84" s="178" t="s">
        <v>47</v>
      </c>
      <c r="B84" s="178">
        <v>154</v>
      </c>
      <c r="C84" s="178" t="s">
        <v>80</v>
      </c>
      <c r="D84" s="178" t="s">
        <v>34</v>
      </c>
      <c r="E84" s="178" t="s">
        <v>823</v>
      </c>
      <c r="F84" s="178" t="s">
        <v>23</v>
      </c>
      <c r="G84" s="178" t="s">
        <v>782</v>
      </c>
      <c r="H84" s="178" t="s">
        <v>41</v>
      </c>
      <c r="I84" s="178">
        <v>3335</v>
      </c>
      <c r="J84" s="178">
        <v>0</v>
      </c>
      <c r="K84" s="178">
        <v>0</v>
      </c>
      <c r="L84" s="178">
        <v>3335</v>
      </c>
      <c r="M84" s="178">
        <v>16924</v>
      </c>
      <c r="N84" s="178">
        <v>0.19705743323091468</v>
      </c>
      <c r="O84" s="178" t="s">
        <v>709</v>
      </c>
      <c r="P84" s="178" t="s">
        <v>720</v>
      </c>
      <c r="Q84" s="184">
        <v>0</v>
      </c>
      <c r="R84" s="184">
        <v>0</v>
      </c>
      <c r="S84" s="184">
        <v>0</v>
      </c>
      <c r="T84" s="184">
        <v>0</v>
      </c>
      <c r="V84" s="184">
        <v>1807.0446444172956</v>
      </c>
      <c r="W84" s="184">
        <v>0</v>
      </c>
      <c r="X84" s="184" t="s">
        <v>735</v>
      </c>
      <c r="Y84" s="178" t="s">
        <v>824</v>
      </c>
      <c r="Z84" s="178" t="s">
        <v>697</v>
      </c>
      <c r="AA84" s="178" t="s">
        <v>1209</v>
      </c>
      <c r="AB84" s="178" t="s">
        <v>79</v>
      </c>
      <c r="AC84" s="178" t="s">
        <v>80</v>
      </c>
      <c r="AD84" s="178" t="s">
        <v>1229</v>
      </c>
      <c r="AF84" s="178" t="s">
        <v>1230</v>
      </c>
      <c r="AG84" s="178" t="s">
        <v>1231</v>
      </c>
      <c r="AH84" s="178">
        <v>0</v>
      </c>
      <c r="AI84" s="178">
        <v>50</v>
      </c>
      <c r="AJ84" s="178" t="s">
        <v>807</v>
      </c>
      <c r="AK84" s="178" t="s">
        <v>1232</v>
      </c>
      <c r="AL84" s="178" t="s">
        <v>823</v>
      </c>
      <c r="AM84" s="178" t="s">
        <v>782</v>
      </c>
      <c r="AN84" s="178" t="s">
        <v>34</v>
      </c>
      <c r="AO84" s="178" t="s">
        <v>41</v>
      </c>
      <c r="AQ84" s="178">
        <v>3335</v>
      </c>
      <c r="AR84" s="178">
        <v>16924</v>
      </c>
      <c r="AS84" s="178">
        <v>0.19705743323091468</v>
      </c>
      <c r="AT84" s="178">
        <f t="shared" si="1"/>
        <v>0</v>
      </c>
    </row>
    <row r="85" spans="1:46" ht="78.75">
      <c r="A85" s="178" t="s">
        <v>17</v>
      </c>
      <c r="B85" s="178">
        <v>154</v>
      </c>
      <c r="C85" s="178" t="s">
        <v>80</v>
      </c>
      <c r="D85" s="178" t="s">
        <v>34</v>
      </c>
      <c r="E85" s="178" t="s">
        <v>825</v>
      </c>
      <c r="F85" s="178" t="s">
        <v>23</v>
      </c>
      <c r="G85" s="178" t="s">
        <v>82</v>
      </c>
      <c r="H85" s="178" t="s">
        <v>41</v>
      </c>
      <c r="I85" s="178">
        <v>4967</v>
      </c>
      <c r="J85" s="178">
        <v>0</v>
      </c>
      <c r="K85" s="178">
        <v>0</v>
      </c>
      <c r="L85" s="178">
        <v>4967</v>
      </c>
      <c r="M85" s="178">
        <v>16924</v>
      </c>
      <c r="N85" s="178">
        <v>0.29348853698889149</v>
      </c>
      <c r="O85" s="178" t="s">
        <v>709</v>
      </c>
      <c r="P85" s="178" t="s">
        <v>720</v>
      </c>
      <c r="Q85" s="184">
        <v>0</v>
      </c>
      <c r="R85" s="184">
        <v>0</v>
      </c>
      <c r="S85" s="184">
        <v>0</v>
      </c>
      <c r="T85" s="184">
        <v>0</v>
      </c>
      <c r="V85" s="184">
        <v>2691.3315588667783</v>
      </c>
      <c r="W85" s="184">
        <v>0</v>
      </c>
      <c r="X85" s="184" t="s">
        <v>735</v>
      </c>
      <c r="Y85" s="178" t="s">
        <v>826</v>
      </c>
      <c r="Z85" s="178" t="s">
        <v>697</v>
      </c>
      <c r="AA85" s="178" t="s">
        <v>1209</v>
      </c>
      <c r="AB85" s="178" t="s">
        <v>79</v>
      </c>
      <c r="AC85" s="178" t="s">
        <v>80</v>
      </c>
      <c r="AD85" s="178" t="s">
        <v>1229</v>
      </c>
      <c r="AF85" s="178" t="s">
        <v>1230</v>
      </c>
      <c r="AG85" s="178" t="s">
        <v>1231</v>
      </c>
      <c r="AH85" s="178">
        <v>0</v>
      </c>
      <c r="AI85" s="178">
        <v>78</v>
      </c>
      <c r="AJ85" s="178" t="s">
        <v>796</v>
      </c>
      <c r="AK85" s="178" t="s">
        <v>1228</v>
      </c>
      <c r="AL85" s="178" t="s">
        <v>825</v>
      </c>
      <c r="AM85" s="178" t="s">
        <v>82</v>
      </c>
      <c r="AN85" s="178" t="s">
        <v>34</v>
      </c>
      <c r="AO85" s="178" t="s">
        <v>41</v>
      </c>
      <c r="AQ85" s="178">
        <v>4967</v>
      </c>
      <c r="AR85" s="178">
        <v>16924</v>
      </c>
      <c r="AS85" s="178">
        <v>0.29348853698889149</v>
      </c>
      <c r="AT85" s="178">
        <f t="shared" si="1"/>
        <v>0</v>
      </c>
    </row>
    <row r="86" spans="1:46" ht="78.75">
      <c r="A86" s="178" t="s">
        <v>47</v>
      </c>
      <c r="B86" s="178">
        <v>154</v>
      </c>
      <c r="C86" s="178" t="s">
        <v>80</v>
      </c>
      <c r="D86" s="178" t="s">
        <v>35</v>
      </c>
      <c r="E86" s="178" t="s">
        <v>823</v>
      </c>
      <c r="F86" s="178" t="s">
        <v>23</v>
      </c>
      <c r="G86" s="178" t="s">
        <v>782</v>
      </c>
      <c r="H86" s="178" t="s">
        <v>41</v>
      </c>
      <c r="I86" s="178">
        <v>8063</v>
      </c>
      <c r="J86" s="178">
        <v>0</v>
      </c>
      <c r="K86" s="178">
        <v>0</v>
      </c>
      <c r="L86" s="178">
        <v>8063</v>
      </c>
      <c r="M86" s="178">
        <v>16924</v>
      </c>
      <c r="N86" s="178">
        <v>0.47642401323564171</v>
      </c>
      <c r="O86" s="178" t="s">
        <v>709</v>
      </c>
      <c r="P86" s="178" t="s">
        <v>720</v>
      </c>
      <c r="Q86" s="184">
        <v>0</v>
      </c>
      <c r="R86" s="184">
        <v>0</v>
      </c>
      <c r="S86" s="184">
        <v>0</v>
      </c>
      <c r="T86" s="184">
        <v>0</v>
      </c>
      <c r="V86" s="184">
        <v>4368.8758524547684</v>
      </c>
      <c r="W86" s="184">
        <v>0</v>
      </c>
      <c r="X86" s="184" t="s">
        <v>735</v>
      </c>
      <c r="Y86" s="178" t="s">
        <v>824</v>
      </c>
      <c r="Z86" s="178" t="s">
        <v>697</v>
      </c>
      <c r="AA86" s="178" t="s">
        <v>1209</v>
      </c>
      <c r="AB86" s="178" t="s">
        <v>79</v>
      </c>
      <c r="AC86" s="178" t="s">
        <v>80</v>
      </c>
      <c r="AD86" s="178" t="s">
        <v>1229</v>
      </c>
      <c r="AF86" s="178" t="s">
        <v>1230</v>
      </c>
      <c r="AG86" s="178" t="s">
        <v>1231</v>
      </c>
      <c r="AH86" s="178">
        <v>0</v>
      </c>
      <c r="AI86" s="178">
        <v>50</v>
      </c>
      <c r="AJ86" s="178" t="s">
        <v>807</v>
      </c>
      <c r="AK86" s="178" t="s">
        <v>1232</v>
      </c>
      <c r="AL86" s="178" t="s">
        <v>823</v>
      </c>
      <c r="AM86" s="178" t="s">
        <v>782</v>
      </c>
      <c r="AN86" s="178" t="s">
        <v>35</v>
      </c>
      <c r="AO86" s="178" t="s">
        <v>41</v>
      </c>
      <c r="AQ86" s="178">
        <v>8063</v>
      </c>
      <c r="AR86" s="178">
        <v>16924</v>
      </c>
      <c r="AS86" s="178">
        <v>0.47642401323564171</v>
      </c>
      <c r="AT86" s="178">
        <f t="shared" si="1"/>
        <v>0</v>
      </c>
    </row>
    <row r="87" spans="1:46" ht="78.75">
      <c r="A87" s="178" t="s">
        <v>17</v>
      </c>
      <c r="B87" s="178">
        <v>154</v>
      </c>
      <c r="C87" s="178" t="s">
        <v>80</v>
      </c>
      <c r="D87" s="178" t="s">
        <v>35</v>
      </c>
      <c r="E87" s="178" t="s">
        <v>825</v>
      </c>
      <c r="F87" s="178" t="s">
        <v>23</v>
      </c>
      <c r="G87" s="178" t="s">
        <v>82</v>
      </c>
      <c r="H87" s="178" t="s">
        <v>41</v>
      </c>
      <c r="I87" s="178">
        <v>239</v>
      </c>
      <c r="J87" s="178">
        <v>0</v>
      </c>
      <c r="K87" s="178">
        <v>0</v>
      </c>
      <c r="L87" s="178">
        <v>239</v>
      </c>
      <c r="M87" s="178">
        <v>16924</v>
      </c>
      <c r="N87" s="178">
        <v>1.41219569841645E-2</v>
      </c>
      <c r="O87" s="178" t="s">
        <v>709</v>
      </c>
      <c r="P87" s="178" t="s">
        <v>720</v>
      </c>
      <c r="Q87" s="184">
        <v>0</v>
      </c>
      <c r="R87" s="184">
        <v>0</v>
      </c>
      <c r="S87" s="184">
        <v>0</v>
      </c>
      <c r="T87" s="184">
        <v>0</v>
      </c>
      <c r="V87" s="184">
        <v>129.50035082930543</v>
      </c>
      <c r="W87" s="184">
        <v>0</v>
      </c>
      <c r="X87" s="184" t="s">
        <v>735</v>
      </c>
      <c r="Y87" s="178" t="s">
        <v>826</v>
      </c>
      <c r="Z87" s="178" t="s">
        <v>697</v>
      </c>
      <c r="AA87" s="178" t="s">
        <v>1209</v>
      </c>
      <c r="AB87" s="178" t="s">
        <v>79</v>
      </c>
      <c r="AC87" s="178" t="s">
        <v>80</v>
      </c>
      <c r="AD87" s="178" t="s">
        <v>1229</v>
      </c>
      <c r="AF87" s="178" t="s">
        <v>1230</v>
      </c>
      <c r="AG87" s="178" t="s">
        <v>1231</v>
      </c>
      <c r="AH87" s="178">
        <v>0</v>
      </c>
      <c r="AI87" s="178">
        <v>78</v>
      </c>
      <c r="AJ87" s="178" t="s">
        <v>796</v>
      </c>
      <c r="AK87" s="178" t="s">
        <v>1228</v>
      </c>
      <c r="AL87" s="178" t="s">
        <v>825</v>
      </c>
      <c r="AM87" s="178" t="s">
        <v>82</v>
      </c>
      <c r="AN87" s="178" t="s">
        <v>35</v>
      </c>
      <c r="AO87" s="178" t="s">
        <v>41</v>
      </c>
      <c r="AQ87" s="178">
        <v>239</v>
      </c>
      <c r="AR87" s="178">
        <v>16924</v>
      </c>
      <c r="AS87" s="178">
        <v>1.41219569841645E-2</v>
      </c>
      <c r="AT87" s="178">
        <f t="shared" si="1"/>
        <v>0</v>
      </c>
    </row>
    <row r="88" spans="1:46" ht="22.5">
      <c r="A88" s="178" t="s">
        <v>17</v>
      </c>
      <c r="B88" s="178">
        <v>160</v>
      </c>
      <c r="C88" s="178" t="s">
        <v>84</v>
      </c>
      <c r="D88" s="178" t="s">
        <v>18</v>
      </c>
      <c r="E88" s="178" t="s">
        <v>827</v>
      </c>
      <c r="F88" s="178" t="s">
        <v>29</v>
      </c>
      <c r="G88" s="178" t="s">
        <v>828</v>
      </c>
      <c r="H88" s="178" t="s">
        <v>41</v>
      </c>
      <c r="I88" s="178">
        <v>54</v>
      </c>
      <c r="J88" s="178">
        <v>0</v>
      </c>
      <c r="K88" s="178">
        <v>19.220471161657187</v>
      </c>
      <c r="L88" s="178">
        <v>73.220471161657187</v>
      </c>
      <c r="M88" s="178">
        <v>97819.999827000007</v>
      </c>
      <c r="N88" s="178">
        <v>7.4852250348754425E-4</v>
      </c>
      <c r="O88" s="178" t="s">
        <v>709</v>
      </c>
      <c r="P88" s="178" t="s">
        <v>720</v>
      </c>
      <c r="Q88" s="184">
        <v>0</v>
      </c>
      <c r="R88" s="184">
        <v>0</v>
      </c>
      <c r="S88" s="184">
        <v>0</v>
      </c>
      <c r="T88" s="184">
        <v>0</v>
      </c>
      <c r="V88" s="184">
        <v>0</v>
      </c>
      <c r="W88" s="184">
        <v>215.13522827781529</v>
      </c>
      <c r="Y88" s="178" t="s">
        <v>806</v>
      </c>
      <c r="Z88" s="178" t="s">
        <v>700</v>
      </c>
      <c r="AB88" s="178" t="s">
        <v>83</v>
      </c>
      <c r="AC88" s="178" t="s">
        <v>84</v>
      </c>
      <c r="AD88" s="178" t="s">
        <v>1225</v>
      </c>
      <c r="AF88" s="178" t="s">
        <v>1226</v>
      </c>
      <c r="AG88" s="178" t="s">
        <v>1231</v>
      </c>
      <c r="AH88" s="178">
        <v>1</v>
      </c>
      <c r="AI88" s="178">
        <v>92</v>
      </c>
      <c r="AJ88" s="178" t="s">
        <v>796</v>
      </c>
      <c r="AK88" s="178" t="s">
        <v>1228</v>
      </c>
      <c r="AL88" s="178" t="s">
        <v>827</v>
      </c>
      <c r="AM88" s="178" t="s">
        <v>828</v>
      </c>
      <c r="AN88" s="178" t="s">
        <v>18</v>
      </c>
      <c r="AO88" s="178" t="s">
        <v>41</v>
      </c>
      <c r="AQ88" s="178">
        <v>73.220471161657187</v>
      </c>
      <c r="AR88" s="178">
        <v>97504</v>
      </c>
      <c r="AS88" s="178">
        <v>7.5094838326281166E-4</v>
      </c>
      <c r="AT88" s="178">
        <f t="shared" si="1"/>
        <v>0</v>
      </c>
    </row>
    <row r="89" spans="1:46" ht="22.5">
      <c r="A89" s="178" t="s">
        <v>63</v>
      </c>
      <c r="B89" s="178">
        <v>160</v>
      </c>
      <c r="C89" s="178" t="s">
        <v>84</v>
      </c>
      <c r="D89" s="178" t="s">
        <v>18</v>
      </c>
      <c r="E89" s="178" t="s">
        <v>829</v>
      </c>
      <c r="F89" s="178" t="s">
        <v>29</v>
      </c>
      <c r="G89" s="178" t="s">
        <v>91</v>
      </c>
      <c r="H89" s="178" t="s">
        <v>41</v>
      </c>
      <c r="I89" s="178">
        <v>551</v>
      </c>
      <c r="J89" s="178">
        <v>0</v>
      </c>
      <c r="K89" s="178">
        <v>196.11999277913171</v>
      </c>
      <c r="L89" s="178">
        <v>747.11999277913174</v>
      </c>
      <c r="M89" s="178">
        <v>97819.999827000007</v>
      </c>
      <c r="N89" s="178">
        <v>7.6377018411414241E-3</v>
      </c>
      <c r="O89" s="178" t="s">
        <v>720</v>
      </c>
      <c r="P89" s="178" t="s">
        <v>720</v>
      </c>
      <c r="Q89" s="184">
        <v>5457.8535000501843</v>
      </c>
      <c r="R89" s="184">
        <v>1015.8143448718095</v>
      </c>
      <c r="S89" s="184">
        <v>0</v>
      </c>
      <c r="T89" s="184">
        <v>3025.8359707554841</v>
      </c>
      <c r="V89" s="184">
        <v>0</v>
      </c>
      <c r="W89" s="184">
        <v>2195.1761255754859</v>
      </c>
      <c r="Y89" s="178" t="s">
        <v>830</v>
      </c>
      <c r="Z89" s="178" t="s">
        <v>700</v>
      </c>
      <c r="AB89" s="178" t="s">
        <v>83</v>
      </c>
      <c r="AC89" s="178" t="s">
        <v>84</v>
      </c>
      <c r="AD89" s="178" t="s">
        <v>1225</v>
      </c>
      <c r="AF89" s="178" t="s">
        <v>1226</v>
      </c>
      <c r="AG89" s="178" t="s">
        <v>1231</v>
      </c>
      <c r="AH89" s="178">
        <v>1</v>
      </c>
      <c r="AI89" s="178">
        <v>40</v>
      </c>
      <c r="AJ89" s="178" t="s">
        <v>816</v>
      </c>
      <c r="AK89" s="178" t="s">
        <v>64</v>
      </c>
      <c r="AL89" s="178" t="s">
        <v>829</v>
      </c>
      <c r="AM89" s="178" t="s">
        <v>91</v>
      </c>
      <c r="AN89" s="178" t="s">
        <v>18</v>
      </c>
      <c r="AO89" s="178" t="s">
        <v>41</v>
      </c>
      <c r="AQ89" s="178">
        <v>747.11999277913174</v>
      </c>
      <c r="AR89" s="178">
        <v>97504</v>
      </c>
      <c r="AS89" s="178">
        <v>7.6624547995890607E-3</v>
      </c>
      <c r="AT89" s="178">
        <f t="shared" si="1"/>
        <v>0</v>
      </c>
    </row>
    <row r="90" spans="1:46" ht="22.5">
      <c r="A90" s="178" t="s">
        <v>1215</v>
      </c>
      <c r="B90" s="178">
        <v>160</v>
      </c>
      <c r="C90" s="178" t="s">
        <v>84</v>
      </c>
      <c r="D90" s="178" t="s">
        <v>18</v>
      </c>
      <c r="E90" s="178" t="s">
        <v>771</v>
      </c>
      <c r="F90" s="178" t="s">
        <v>29</v>
      </c>
      <c r="G90" s="178" t="s">
        <v>77</v>
      </c>
      <c r="H90" s="178" t="s">
        <v>41</v>
      </c>
      <c r="I90" s="178">
        <v>6965</v>
      </c>
      <c r="J90" s="178">
        <v>0</v>
      </c>
      <c r="K90" s="178">
        <v>2479.0848452026357</v>
      </c>
      <c r="L90" s="178">
        <v>9444.0848452026366</v>
      </c>
      <c r="M90" s="178">
        <v>97819.999827000007</v>
      </c>
      <c r="N90" s="178">
        <v>9.6545541422050851E-2</v>
      </c>
      <c r="O90" s="178" t="s">
        <v>709</v>
      </c>
      <c r="P90" s="178" t="s">
        <v>720</v>
      </c>
      <c r="Q90" s="184">
        <v>0</v>
      </c>
      <c r="R90" s="184">
        <v>0</v>
      </c>
      <c r="S90" s="184">
        <v>0</v>
      </c>
      <c r="T90" s="184">
        <v>0</v>
      </c>
      <c r="V90" s="184">
        <v>0</v>
      </c>
      <c r="W90" s="184">
        <v>0</v>
      </c>
      <c r="Y90" s="178" t="s">
        <v>806</v>
      </c>
      <c r="Z90" s="178" t="s">
        <v>700</v>
      </c>
      <c r="AB90" s="178" t="s">
        <v>83</v>
      </c>
      <c r="AC90" s="178" t="s">
        <v>84</v>
      </c>
      <c r="AD90" s="178" t="s">
        <v>1225</v>
      </c>
      <c r="AF90" s="178" t="s">
        <v>1226</v>
      </c>
      <c r="AG90" s="178" t="s">
        <v>1231</v>
      </c>
      <c r="AH90" s="178">
        <v>1</v>
      </c>
      <c r="AI90" s="178">
        <v>99</v>
      </c>
      <c r="AJ90" s="178" t="s">
        <v>796</v>
      </c>
      <c r="AK90" s="178" t="s">
        <v>1228</v>
      </c>
      <c r="AL90" s="178" t="s">
        <v>771</v>
      </c>
      <c r="AM90" s="178" t="s">
        <v>77</v>
      </c>
      <c r="AN90" s="178" t="s">
        <v>18</v>
      </c>
      <c r="AO90" s="178" t="s">
        <v>41</v>
      </c>
      <c r="AQ90" s="178">
        <v>9444.0848452026366</v>
      </c>
      <c r="AR90" s="178">
        <v>97504</v>
      </c>
      <c r="AS90" s="178">
        <v>9.6858434989360809E-2</v>
      </c>
      <c r="AT90" s="178">
        <f t="shared" si="1"/>
        <v>0</v>
      </c>
    </row>
    <row r="91" spans="1:46" ht="22.5">
      <c r="A91" s="178" t="s">
        <v>63</v>
      </c>
      <c r="B91" s="178">
        <v>160</v>
      </c>
      <c r="C91" s="178" t="s">
        <v>84</v>
      </c>
      <c r="D91" s="178" t="s">
        <v>34</v>
      </c>
      <c r="E91" s="178" t="s">
        <v>831</v>
      </c>
      <c r="F91" s="178" t="s">
        <v>29</v>
      </c>
      <c r="G91" s="178" t="s">
        <v>104</v>
      </c>
      <c r="H91" s="178" t="s">
        <v>41</v>
      </c>
      <c r="I91" s="178">
        <v>255</v>
      </c>
      <c r="J91" s="178">
        <v>125.01061120543294</v>
      </c>
      <c r="K91" s="178">
        <v>90.763336041158951</v>
      </c>
      <c r="L91" s="178">
        <v>470.77394724659189</v>
      </c>
      <c r="M91" s="178">
        <v>97819.999827000007</v>
      </c>
      <c r="N91" s="178">
        <v>4.8126553678100722E-3</v>
      </c>
      <c r="O91" s="178" t="s">
        <v>720</v>
      </c>
      <c r="P91" s="178" t="s">
        <v>720</v>
      </c>
      <c r="Q91" s="184">
        <v>3439.0931316863298</v>
      </c>
      <c r="R91" s="184">
        <v>640.08316391873961</v>
      </c>
      <c r="S91" s="184">
        <v>0</v>
      </c>
      <c r="T91" s="184">
        <v>1906.6344863486975</v>
      </c>
      <c r="V91" s="184">
        <v>0</v>
      </c>
      <c r="W91" s="184">
        <v>1383.2205529589692</v>
      </c>
      <c r="Y91" s="178" t="s">
        <v>832</v>
      </c>
      <c r="Z91" s="178" t="s">
        <v>700</v>
      </c>
      <c r="AB91" s="178" t="s">
        <v>83</v>
      </c>
      <c r="AC91" s="178" t="s">
        <v>84</v>
      </c>
      <c r="AD91" s="178" t="s">
        <v>1225</v>
      </c>
      <c r="AF91" s="178" t="s">
        <v>1226</v>
      </c>
      <c r="AG91" s="178" t="s">
        <v>1231</v>
      </c>
      <c r="AH91" s="178">
        <v>1</v>
      </c>
      <c r="AI91" s="178">
        <v>40</v>
      </c>
      <c r="AJ91" s="178" t="s">
        <v>816</v>
      </c>
      <c r="AK91" s="178" t="s">
        <v>64</v>
      </c>
      <c r="AL91" s="178" t="s">
        <v>831</v>
      </c>
      <c r="AM91" s="178" t="s">
        <v>104</v>
      </c>
      <c r="AN91" s="178" t="s">
        <v>34</v>
      </c>
      <c r="AO91" s="178" t="s">
        <v>41</v>
      </c>
      <c r="AQ91" s="178">
        <v>470.77394724659189</v>
      </c>
      <c r="AR91" s="178">
        <v>97504</v>
      </c>
      <c r="AS91" s="178">
        <v>4.8282526588303235E-3</v>
      </c>
      <c r="AT91" s="178">
        <f t="shared" si="1"/>
        <v>0</v>
      </c>
    </row>
    <row r="92" spans="1:46" ht="33.75">
      <c r="A92" s="178" t="s">
        <v>63</v>
      </c>
      <c r="B92" s="178">
        <v>160</v>
      </c>
      <c r="C92" s="178" t="s">
        <v>84</v>
      </c>
      <c r="D92" s="178" t="s">
        <v>34</v>
      </c>
      <c r="E92" s="178" t="s">
        <v>833</v>
      </c>
      <c r="F92" s="178" t="s">
        <v>29</v>
      </c>
      <c r="G92" s="178" t="s">
        <v>110</v>
      </c>
      <c r="H92" s="178" t="s">
        <v>41</v>
      </c>
      <c r="I92" s="178">
        <v>704</v>
      </c>
      <c r="J92" s="178">
        <v>345.12733446519525</v>
      </c>
      <c r="K92" s="178">
        <v>250.57799440382706</v>
      </c>
      <c r="L92" s="178">
        <v>1299.7053288690222</v>
      </c>
      <c r="M92" s="178">
        <v>97819.999827000007</v>
      </c>
      <c r="N92" s="178">
        <v>1.3286703446816825E-2</v>
      </c>
      <c r="O92" s="178" t="s">
        <v>720</v>
      </c>
      <c r="P92" s="178" t="s">
        <v>720</v>
      </c>
      <c r="Q92" s="184">
        <v>9494.5943714006899</v>
      </c>
      <c r="R92" s="184">
        <v>1767.1315584266379</v>
      </c>
      <c r="S92" s="184">
        <v>0</v>
      </c>
      <c r="T92" s="184">
        <v>5263.8065819195408</v>
      </c>
      <c r="V92" s="184">
        <v>0</v>
      </c>
      <c r="W92" s="184">
        <v>3818.7736050318204</v>
      </c>
      <c r="Y92" s="178" t="s">
        <v>834</v>
      </c>
      <c r="Z92" s="178" t="s">
        <v>700</v>
      </c>
      <c r="AB92" s="178" t="s">
        <v>83</v>
      </c>
      <c r="AC92" s="178" t="s">
        <v>84</v>
      </c>
      <c r="AD92" s="178" t="s">
        <v>1225</v>
      </c>
      <c r="AF92" s="178" t="s">
        <v>1226</v>
      </c>
      <c r="AG92" s="178" t="s">
        <v>1231</v>
      </c>
      <c r="AH92" s="178">
        <v>1</v>
      </c>
      <c r="AI92" s="178">
        <v>40</v>
      </c>
      <c r="AJ92" s="178" t="s">
        <v>816</v>
      </c>
      <c r="AK92" s="178" t="s">
        <v>64</v>
      </c>
      <c r="AL92" s="178" t="s">
        <v>833</v>
      </c>
      <c r="AM92" s="178" t="s">
        <v>110</v>
      </c>
      <c r="AN92" s="178" t="s">
        <v>34</v>
      </c>
      <c r="AO92" s="178" t="s">
        <v>41</v>
      </c>
      <c r="AQ92" s="178">
        <v>1299.7053288690222</v>
      </c>
      <c r="AR92" s="178">
        <v>97504</v>
      </c>
      <c r="AS92" s="178">
        <v>1.3329764203202147E-2</v>
      </c>
      <c r="AT92" s="178">
        <f t="shared" si="1"/>
        <v>0</v>
      </c>
    </row>
    <row r="93" spans="1:46" ht="22.5">
      <c r="A93" s="178" t="s">
        <v>63</v>
      </c>
      <c r="B93" s="178">
        <v>160</v>
      </c>
      <c r="C93" s="178" t="s">
        <v>84</v>
      </c>
      <c r="D93" s="178" t="s">
        <v>34</v>
      </c>
      <c r="E93" s="178" t="s">
        <v>835</v>
      </c>
      <c r="F93" s="178" t="s">
        <v>29</v>
      </c>
      <c r="G93" s="178" t="s">
        <v>115</v>
      </c>
      <c r="H93" s="178" t="s">
        <v>41</v>
      </c>
      <c r="I93" s="178">
        <v>766</v>
      </c>
      <c r="J93" s="178">
        <v>375.52207130730051</v>
      </c>
      <c r="K93" s="178">
        <v>272.64594277461867</v>
      </c>
      <c r="L93" s="178">
        <v>1414.168014081919</v>
      </c>
      <c r="M93" s="178">
        <v>97819.999827000007</v>
      </c>
      <c r="N93" s="178">
        <v>1.4456839261735351E-2</v>
      </c>
      <c r="O93" s="178" t="s">
        <v>720</v>
      </c>
      <c r="P93" s="178" t="s">
        <v>720</v>
      </c>
      <c r="Q93" s="184">
        <v>10330.766034791091</v>
      </c>
      <c r="R93" s="184">
        <v>1922.7596218108017</v>
      </c>
      <c r="S93" s="184">
        <v>0</v>
      </c>
      <c r="T93" s="184">
        <v>5727.3804570317725</v>
      </c>
      <c r="V93" s="184">
        <v>0</v>
      </c>
      <c r="W93" s="184">
        <v>4155.0860532022361</v>
      </c>
      <c r="Y93" s="178" t="s">
        <v>836</v>
      </c>
      <c r="Z93" s="178" t="s">
        <v>700</v>
      </c>
      <c r="AB93" s="178" t="s">
        <v>83</v>
      </c>
      <c r="AC93" s="178" t="s">
        <v>84</v>
      </c>
      <c r="AD93" s="178" t="s">
        <v>1225</v>
      </c>
      <c r="AF93" s="178" t="s">
        <v>1226</v>
      </c>
      <c r="AG93" s="178" t="s">
        <v>1231</v>
      </c>
      <c r="AH93" s="178">
        <v>1</v>
      </c>
      <c r="AI93" s="178">
        <v>40</v>
      </c>
      <c r="AJ93" s="178" t="s">
        <v>816</v>
      </c>
      <c r="AK93" s="178" t="s">
        <v>64</v>
      </c>
      <c r="AL93" s="178" t="s">
        <v>835</v>
      </c>
      <c r="AM93" s="178" t="s">
        <v>115</v>
      </c>
      <c r="AN93" s="178" t="s">
        <v>34</v>
      </c>
      <c r="AO93" s="178" t="s">
        <v>41</v>
      </c>
      <c r="AQ93" s="178">
        <v>1414.168014081919</v>
      </c>
      <c r="AR93" s="178">
        <v>97504</v>
      </c>
      <c r="AS93" s="178">
        <v>1.4503692300643245E-2</v>
      </c>
      <c r="AT93" s="178">
        <f t="shared" si="1"/>
        <v>0</v>
      </c>
    </row>
    <row r="94" spans="1:46" ht="22.5">
      <c r="A94" s="178" t="s">
        <v>63</v>
      </c>
      <c r="B94" s="178">
        <v>160</v>
      </c>
      <c r="C94" s="178" t="s">
        <v>84</v>
      </c>
      <c r="D94" s="178" t="s">
        <v>34</v>
      </c>
      <c r="E94" s="178" t="s">
        <v>837</v>
      </c>
      <c r="F94" s="178" t="s">
        <v>29</v>
      </c>
      <c r="G94" s="178" t="s">
        <v>116</v>
      </c>
      <c r="H94" s="178" t="s">
        <v>41</v>
      </c>
      <c r="I94" s="178">
        <v>631</v>
      </c>
      <c r="J94" s="178">
        <v>309.33998302207129</v>
      </c>
      <c r="K94" s="178">
        <v>224.59476487047567</v>
      </c>
      <c r="L94" s="178">
        <v>1164.934747892547</v>
      </c>
      <c r="M94" s="178">
        <v>97819.999827000007</v>
      </c>
      <c r="N94" s="178">
        <v>1.1908962890541785E-2</v>
      </c>
      <c r="O94" s="178" t="s">
        <v>720</v>
      </c>
      <c r="P94" s="178" t="s">
        <v>720</v>
      </c>
      <c r="Q94" s="184">
        <v>8510.069670957153</v>
      </c>
      <c r="R94" s="184">
        <v>1583.8920644420573</v>
      </c>
      <c r="S94" s="184">
        <v>0</v>
      </c>
      <c r="T94" s="184">
        <v>4717.9857289648153</v>
      </c>
      <c r="V94" s="184">
        <v>0</v>
      </c>
      <c r="W94" s="184">
        <v>3422.7928192827817</v>
      </c>
      <c r="Y94" s="178" t="s">
        <v>836</v>
      </c>
      <c r="Z94" s="178" t="s">
        <v>700</v>
      </c>
      <c r="AB94" s="178" t="s">
        <v>83</v>
      </c>
      <c r="AC94" s="178" t="s">
        <v>84</v>
      </c>
      <c r="AD94" s="178" t="s">
        <v>1225</v>
      </c>
      <c r="AF94" s="178" t="s">
        <v>1226</v>
      </c>
      <c r="AG94" s="178" t="s">
        <v>1231</v>
      </c>
      <c r="AH94" s="178">
        <v>1</v>
      </c>
      <c r="AI94" s="178">
        <v>40</v>
      </c>
      <c r="AJ94" s="178" t="s">
        <v>816</v>
      </c>
      <c r="AK94" s="178" t="s">
        <v>64</v>
      </c>
      <c r="AL94" s="178" t="s">
        <v>837</v>
      </c>
      <c r="AM94" s="178" t="s">
        <v>116</v>
      </c>
      <c r="AN94" s="178" t="s">
        <v>34</v>
      </c>
      <c r="AO94" s="178" t="s">
        <v>41</v>
      </c>
      <c r="AQ94" s="178">
        <v>1164.934747892547</v>
      </c>
      <c r="AR94" s="178">
        <v>97504</v>
      </c>
      <c r="AS94" s="178">
        <v>1.1947558540086016E-2</v>
      </c>
      <c r="AT94" s="178">
        <f t="shared" si="1"/>
        <v>0</v>
      </c>
    </row>
    <row r="95" spans="1:46" ht="33.75">
      <c r="A95" s="178" t="s">
        <v>63</v>
      </c>
      <c r="B95" s="178">
        <v>160</v>
      </c>
      <c r="C95" s="178" t="s">
        <v>84</v>
      </c>
      <c r="D95" s="178" t="s">
        <v>35</v>
      </c>
      <c r="E95" s="178" t="s">
        <v>838</v>
      </c>
      <c r="F95" s="178" t="s">
        <v>29</v>
      </c>
      <c r="G95" s="178" t="s">
        <v>89</v>
      </c>
      <c r="H95" s="178" t="s">
        <v>65</v>
      </c>
      <c r="I95" s="178">
        <v>670</v>
      </c>
      <c r="J95" s="178">
        <v>437.71894503724582</v>
      </c>
      <c r="K95" s="178">
        <v>238.47621626500586</v>
      </c>
      <c r="L95" s="178">
        <v>1346.1951613022516</v>
      </c>
      <c r="M95" s="178">
        <v>97819.999827000007</v>
      </c>
      <c r="N95" s="178">
        <v>1.3761962417532927E-2</v>
      </c>
      <c r="O95" s="178" t="s">
        <v>720</v>
      </c>
      <c r="P95" s="178" t="s">
        <v>720</v>
      </c>
      <c r="Q95" s="184">
        <v>13643.236984419282</v>
      </c>
      <c r="R95" s="184">
        <v>1830.3410015318793</v>
      </c>
      <c r="S95" s="184">
        <v>0</v>
      </c>
      <c r="T95" s="184">
        <v>5452.0904032741191</v>
      </c>
      <c r="V95" s="184">
        <v>0</v>
      </c>
      <c r="W95" s="184">
        <v>3955.3692941122486</v>
      </c>
      <c r="Y95" s="178" t="s">
        <v>830</v>
      </c>
      <c r="Z95" s="178" t="s">
        <v>700</v>
      </c>
      <c r="AB95" s="178" t="s">
        <v>83</v>
      </c>
      <c r="AC95" s="178" t="s">
        <v>84</v>
      </c>
      <c r="AD95" s="178" t="s">
        <v>1225</v>
      </c>
      <c r="AF95" s="178" t="s">
        <v>1226</v>
      </c>
      <c r="AG95" s="178" t="s">
        <v>1231</v>
      </c>
      <c r="AH95" s="178">
        <v>1</v>
      </c>
      <c r="AI95" s="178">
        <v>40</v>
      </c>
      <c r="AJ95" s="178" t="s">
        <v>816</v>
      </c>
      <c r="AK95" s="178" t="s">
        <v>64</v>
      </c>
      <c r="AL95" s="178" t="s">
        <v>838</v>
      </c>
      <c r="AM95" s="178" t="s">
        <v>89</v>
      </c>
      <c r="AN95" s="178" t="s">
        <v>35</v>
      </c>
      <c r="AO95" s="178" t="s">
        <v>65</v>
      </c>
      <c r="AQ95" s="178">
        <v>1346.1951613022516</v>
      </c>
      <c r="AR95" s="178">
        <v>97504</v>
      </c>
      <c r="AS95" s="178">
        <v>1.3806563436394933E-2</v>
      </c>
      <c r="AT95" s="178">
        <f t="shared" si="1"/>
        <v>0</v>
      </c>
    </row>
    <row r="96" spans="1:46" ht="22.5">
      <c r="A96" s="178" t="s">
        <v>63</v>
      </c>
      <c r="B96" s="178">
        <v>160</v>
      </c>
      <c r="C96" s="178" t="s">
        <v>84</v>
      </c>
      <c r="D96" s="178" t="s">
        <v>35</v>
      </c>
      <c r="E96" s="178" t="s">
        <v>829</v>
      </c>
      <c r="F96" s="178" t="s">
        <v>29</v>
      </c>
      <c r="G96" s="178" t="s">
        <v>91</v>
      </c>
      <c r="H96" s="178" t="s">
        <v>65</v>
      </c>
      <c r="I96" s="178">
        <v>286</v>
      </c>
      <c r="J96" s="178">
        <v>186.84719146366015</v>
      </c>
      <c r="K96" s="178">
        <v>101.79731022655474</v>
      </c>
      <c r="L96" s="178">
        <v>574.64450169021484</v>
      </c>
      <c r="M96" s="178">
        <v>97819.999827000007</v>
      </c>
      <c r="N96" s="178">
        <v>5.8745093304692795E-3</v>
      </c>
      <c r="O96" s="178" t="s">
        <v>720</v>
      </c>
      <c r="P96" s="178" t="s">
        <v>720</v>
      </c>
      <c r="Q96" s="184">
        <v>5823.8295187222602</v>
      </c>
      <c r="R96" s="184">
        <v>781.30974095241413</v>
      </c>
      <c r="S96" s="184">
        <v>0</v>
      </c>
      <c r="T96" s="184">
        <v>2327.3102318453703</v>
      </c>
      <c r="V96" s="184">
        <v>0</v>
      </c>
      <c r="W96" s="184">
        <v>1688.4113703225419</v>
      </c>
      <c r="Y96" s="178" t="s">
        <v>830</v>
      </c>
      <c r="Z96" s="178" t="s">
        <v>700</v>
      </c>
      <c r="AB96" s="178" t="s">
        <v>83</v>
      </c>
      <c r="AC96" s="178" t="s">
        <v>84</v>
      </c>
      <c r="AD96" s="178" t="s">
        <v>1225</v>
      </c>
      <c r="AF96" s="178" t="s">
        <v>1226</v>
      </c>
      <c r="AG96" s="178" t="s">
        <v>1231</v>
      </c>
      <c r="AH96" s="178">
        <v>1</v>
      </c>
      <c r="AI96" s="178">
        <v>40</v>
      </c>
      <c r="AJ96" s="178" t="s">
        <v>816</v>
      </c>
      <c r="AK96" s="178" t="s">
        <v>64</v>
      </c>
      <c r="AL96" s="178" t="s">
        <v>829</v>
      </c>
      <c r="AM96" s="178" t="s">
        <v>91</v>
      </c>
      <c r="AN96" s="178" t="s">
        <v>35</v>
      </c>
      <c r="AO96" s="178" t="s">
        <v>65</v>
      </c>
      <c r="AQ96" s="178">
        <v>574.64450169021484</v>
      </c>
      <c r="AR96" s="178">
        <v>97504</v>
      </c>
      <c r="AS96" s="178">
        <v>5.8935479743417174E-3</v>
      </c>
      <c r="AT96" s="178">
        <f t="shared" si="1"/>
        <v>0</v>
      </c>
    </row>
    <row r="97" spans="1:46" ht="33.75">
      <c r="A97" s="178" t="s">
        <v>63</v>
      </c>
      <c r="B97" s="178">
        <v>160</v>
      </c>
      <c r="C97" s="178" t="s">
        <v>84</v>
      </c>
      <c r="D97" s="178" t="s">
        <v>35</v>
      </c>
      <c r="E97" s="178" t="s">
        <v>838</v>
      </c>
      <c r="F97" s="178" t="s">
        <v>29</v>
      </c>
      <c r="G97" s="178" t="s">
        <v>89</v>
      </c>
      <c r="H97" s="178" t="s">
        <v>41</v>
      </c>
      <c r="I97" s="178">
        <v>2956</v>
      </c>
      <c r="J97" s="178">
        <v>1931.1898530299982</v>
      </c>
      <c r="K97" s="178">
        <v>1052.1428287751601</v>
      </c>
      <c r="L97" s="178">
        <v>5939.3326818051592</v>
      </c>
      <c r="M97" s="178">
        <v>97819.999827000007</v>
      </c>
      <c r="N97" s="178">
        <v>6.0716956576458724E-2</v>
      </c>
      <c r="O97" s="178" t="s">
        <v>720</v>
      </c>
      <c r="P97" s="178" t="s">
        <v>720</v>
      </c>
      <c r="Q97" s="184">
        <v>43387.953713796225</v>
      </c>
      <c r="R97" s="184">
        <v>8075.3552246690106</v>
      </c>
      <c r="S97" s="184">
        <v>0</v>
      </c>
      <c r="T97" s="184">
        <v>24054.297361310899</v>
      </c>
      <c r="V97" s="184">
        <v>0</v>
      </c>
      <c r="W97" s="184">
        <v>17450.853184172851</v>
      </c>
      <c r="Y97" s="178" t="s">
        <v>830</v>
      </c>
      <c r="Z97" s="178" t="s">
        <v>700</v>
      </c>
      <c r="AB97" s="178" t="s">
        <v>83</v>
      </c>
      <c r="AC97" s="178" t="s">
        <v>84</v>
      </c>
      <c r="AD97" s="178" t="s">
        <v>1225</v>
      </c>
      <c r="AF97" s="178" t="s">
        <v>1226</v>
      </c>
      <c r="AG97" s="178" t="s">
        <v>1231</v>
      </c>
      <c r="AH97" s="178">
        <v>1</v>
      </c>
      <c r="AI97" s="178">
        <v>40</v>
      </c>
      <c r="AJ97" s="178" t="s">
        <v>816</v>
      </c>
      <c r="AK97" s="178" t="s">
        <v>64</v>
      </c>
      <c r="AL97" s="178" t="s">
        <v>838</v>
      </c>
      <c r="AM97" s="178" t="s">
        <v>89</v>
      </c>
      <c r="AN97" s="178" t="s">
        <v>35</v>
      </c>
      <c r="AO97" s="178" t="s">
        <v>41</v>
      </c>
      <c r="AQ97" s="178">
        <v>5939.3326818051592</v>
      </c>
      <c r="AR97" s="178">
        <v>97504</v>
      </c>
      <c r="AS97" s="178">
        <v>6.0913733608930494E-2</v>
      </c>
      <c r="AT97" s="178">
        <f t="shared" si="1"/>
        <v>0</v>
      </c>
    </row>
    <row r="98" spans="1:46" ht="22.5">
      <c r="A98" s="178" t="s">
        <v>63</v>
      </c>
      <c r="B98" s="178">
        <v>160</v>
      </c>
      <c r="C98" s="178" t="s">
        <v>84</v>
      </c>
      <c r="D98" s="178" t="s">
        <v>35</v>
      </c>
      <c r="E98" s="178" t="s">
        <v>829</v>
      </c>
      <c r="F98" s="178" t="s">
        <v>29</v>
      </c>
      <c r="G98" s="178" t="s">
        <v>91</v>
      </c>
      <c r="H98" s="178" t="s">
        <v>41</v>
      </c>
      <c r="I98" s="178">
        <v>927</v>
      </c>
      <c r="J98" s="178">
        <v>605.62009261123421</v>
      </c>
      <c r="K98" s="178">
        <v>329.95142160844847</v>
      </c>
      <c r="L98" s="178">
        <v>1862.5715142196827</v>
      </c>
      <c r="M98" s="178">
        <v>97819.999827000007</v>
      </c>
      <c r="N98" s="178">
        <v>1.9040804717989593E-2</v>
      </c>
      <c r="O98" s="178" t="s">
        <v>720</v>
      </c>
      <c r="P98" s="178" t="s">
        <v>720</v>
      </c>
      <c r="Q98" s="184">
        <v>13606.438799962481</v>
      </c>
      <c r="R98" s="184">
        <v>2532.4270274926157</v>
      </c>
      <c r="S98" s="184">
        <v>0</v>
      </c>
      <c r="T98" s="184">
        <v>7543.4146325897163</v>
      </c>
      <c r="V98" s="184">
        <v>0</v>
      </c>
      <c r="W98" s="184">
        <v>5472.57811289859</v>
      </c>
      <c r="Y98" s="178" t="s">
        <v>830</v>
      </c>
      <c r="Z98" s="178" t="s">
        <v>700</v>
      </c>
      <c r="AB98" s="178" t="s">
        <v>83</v>
      </c>
      <c r="AC98" s="178" t="s">
        <v>84</v>
      </c>
      <c r="AD98" s="178" t="s">
        <v>1225</v>
      </c>
      <c r="AF98" s="178" t="s">
        <v>1226</v>
      </c>
      <c r="AG98" s="178" t="s">
        <v>1231</v>
      </c>
      <c r="AH98" s="178">
        <v>1</v>
      </c>
      <c r="AI98" s="178">
        <v>40</v>
      </c>
      <c r="AJ98" s="178" t="s">
        <v>816</v>
      </c>
      <c r="AK98" s="178" t="s">
        <v>64</v>
      </c>
      <c r="AL98" s="178" t="s">
        <v>829</v>
      </c>
      <c r="AM98" s="178" t="s">
        <v>91</v>
      </c>
      <c r="AN98" s="178" t="s">
        <v>35</v>
      </c>
      <c r="AO98" s="178" t="s">
        <v>41</v>
      </c>
      <c r="AQ98" s="178">
        <v>1862.5715142196827</v>
      </c>
      <c r="AR98" s="178">
        <v>97504</v>
      </c>
      <c r="AS98" s="178">
        <v>1.9102513888862842E-2</v>
      </c>
      <c r="AT98" s="178">
        <f t="shared" si="1"/>
        <v>0</v>
      </c>
    </row>
    <row r="99" spans="1:46" ht="33.75">
      <c r="A99" s="178" t="s">
        <v>63</v>
      </c>
      <c r="B99" s="178">
        <v>160</v>
      </c>
      <c r="C99" s="178" t="s">
        <v>84</v>
      </c>
      <c r="D99" s="178" t="s">
        <v>35</v>
      </c>
      <c r="E99" s="178" t="s">
        <v>839</v>
      </c>
      <c r="F99" s="178" t="s">
        <v>29</v>
      </c>
      <c r="G99" s="178" t="s">
        <v>127</v>
      </c>
      <c r="H99" s="178" t="s">
        <v>41</v>
      </c>
      <c r="I99" s="178">
        <v>128</v>
      </c>
      <c r="J99" s="178">
        <v>83.623917857861898</v>
      </c>
      <c r="K99" s="178">
        <v>45.559635346150372</v>
      </c>
      <c r="L99" s="178">
        <v>257.18355320401224</v>
      </c>
      <c r="M99" s="178">
        <v>97819.999827000007</v>
      </c>
      <c r="N99" s="178">
        <v>2.6291510290212161E-3</v>
      </c>
      <c r="O99" s="178" t="s">
        <v>720</v>
      </c>
      <c r="P99" s="178" t="s">
        <v>720</v>
      </c>
      <c r="Q99" s="184">
        <v>1878.7747210304178</v>
      </c>
      <c r="R99" s="184">
        <v>349.67708685982177</v>
      </c>
      <c r="S99" s="184">
        <v>0</v>
      </c>
      <c r="T99" s="184">
        <v>1041.5933904762499</v>
      </c>
      <c r="V99" s="184">
        <v>0</v>
      </c>
      <c r="W99" s="184">
        <v>755.65264126323564</v>
      </c>
      <c r="Y99" s="178" t="s">
        <v>830</v>
      </c>
      <c r="Z99" s="178" t="s">
        <v>700</v>
      </c>
      <c r="AB99" s="178" t="s">
        <v>83</v>
      </c>
      <c r="AC99" s="178" t="s">
        <v>84</v>
      </c>
      <c r="AD99" s="178" t="s">
        <v>1225</v>
      </c>
      <c r="AF99" s="178" t="s">
        <v>1226</v>
      </c>
      <c r="AG99" s="178" t="s">
        <v>1231</v>
      </c>
      <c r="AH99" s="178">
        <v>1</v>
      </c>
      <c r="AI99" s="178">
        <v>40</v>
      </c>
      <c r="AJ99" s="178" t="s">
        <v>816</v>
      </c>
      <c r="AK99" s="178" t="s">
        <v>64</v>
      </c>
      <c r="AL99" s="178" t="s">
        <v>839</v>
      </c>
      <c r="AM99" s="178" t="s">
        <v>127</v>
      </c>
      <c r="AN99" s="178" t="s">
        <v>35</v>
      </c>
      <c r="AO99" s="178" t="s">
        <v>41</v>
      </c>
      <c r="AQ99" s="178">
        <v>257.18355320401224</v>
      </c>
      <c r="AR99" s="178">
        <v>97504</v>
      </c>
      <c r="AS99" s="178">
        <v>2.6376718206844053E-3</v>
      </c>
      <c r="AT99" s="178">
        <f t="shared" si="1"/>
        <v>0</v>
      </c>
    </row>
    <row r="100" spans="1:46" ht="22.5">
      <c r="A100" s="178" t="s">
        <v>63</v>
      </c>
      <c r="B100" s="178">
        <v>160</v>
      </c>
      <c r="C100" s="178" t="s">
        <v>84</v>
      </c>
      <c r="D100" s="178" t="s">
        <v>36</v>
      </c>
      <c r="E100" s="178" t="s">
        <v>840</v>
      </c>
      <c r="F100" s="178" t="s">
        <v>29</v>
      </c>
      <c r="G100" s="178" t="s">
        <v>90</v>
      </c>
      <c r="H100" s="178" t="s">
        <v>65</v>
      </c>
      <c r="I100" s="178">
        <v>521</v>
      </c>
      <c r="J100" s="178">
        <v>224.49849124924563</v>
      </c>
      <c r="K100" s="178">
        <v>185.44195324487771</v>
      </c>
      <c r="L100" s="178">
        <v>930.94044449412331</v>
      </c>
      <c r="M100" s="178">
        <v>97819.999827000007</v>
      </c>
      <c r="N100" s="178">
        <v>9.5168722770450024E-3</v>
      </c>
      <c r="O100" s="178" t="s">
        <v>720</v>
      </c>
      <c r="P100" s="178" t="s">
        <v>720</v>
      </c>
      <c r="Q100" s="184">
        <v>9434.7695398990327</v>
      </c>
      <c r="R100" s="184">
        <v>1265.7440128469852</v>
      </c>
      <c r="S100" s="184">
        <v>0</v>
      </c>
      <c r="T100" s="184">
        <v>3770.3088002012</v>
      </c>
      <c r="V100" s="184">
        <v>0</v>
      </c>
      <c r="W100" s="184">
        <v>2735.2744643928504</v>
      </c>
      <c r="Y100" s="178" t="s">
        <v>841</v>
      </c>
      <c r="Z100" s="178" t="s">
        <v>700</v>
      </c>
      <c r="AB100" s="178" t="s">
        <v>83</v>
      </c>
      <c r="AC100" s="178" t="s">
        <v>84</v>
      </c>
      <c r="AD100" s="178" t="s">
        <v>1225</v>
      </c>
      <c r="AF100" s="178" t="s">
        <v>1226</v>
      </c>
      <c r="AG100" s="178" t="s">
        <v>1231</v>
      </c>
      <c r="AH100" s="178">
        <v>1</v>
      </c>
      <c r="AI100" s="178">
        <v>40</v>
      </c>
      <c r="AJ100" s="178" t="s">
        <v>816</v>
      </c>
      <c r="AK100" s="178" t="s">
        <v>64</v>
      </c>
      <c r="AL100" s="178" t="s">
        <v>840</v>
      </c>
      <c r="AM100" s="178" t="s">
        <v>90</v>
      </c>
      <c r="AN100" s="178" t="s">
        <v>36</v>
      </c>
      <c r="AO100" s="178" t="s">
        <v>65</v>
      </c>
      <c r="AQ100" s="178">
        <v>930.94044449412331</v>
      </c>
      <c r="AR100" s="178">
        <v>97504</v>
      </c>
      <c r="AS100" s="178">
        <v>9.547715421871137E-3</v>
      </c>
      <c r="AT100" s="178">
        <f t="shared" si="1"/>
        <v>0</v>
      </c>
    </row>
    <row r="101" spans="1:46" ht="33.75">
      <c r="A101" s="178" t="s">
        <v>63</v>
      </c>
      <c r="B101" s="178">
        <v>160</v>
      </c>
      <c r="C101" s="178" t="s">
        <v>84</v>
      </c>
      <c r="D101" s="178" t="s">
        <v>36</v>
      </c>
      <c r="E101" s="178" t="s">
        <v>842</v>
      </c>
      <c r="F101" s="178" t="s">
        <v>29</v>
      </c>
      <c r="G101" s="178" t="s">
        <v>108</v>
      </c>
      <c r="H101" s="178" t="s">
        <v>65</v>
      </c>
      <c r="I101" s="178">
        <v>567</v>
      </c>
      <c r="J101" s="178">
        <v>244.31985515992758</v>
      </c>
      <c r="K101" s="178">
        <v>201.8149471974005</v>
      </c>
      <c r="L101" s="178">
        <v>1013.134802357328</v>
      </c>
      <c r="M101" s="178">
        <v>97819.999827000007</v>
      </c>
      <c r="N101" s="178">
        <v>1.0357133552945328E-2</v>
      </c>
      <c r="O101" s="178" t="s">
        <v>720</v>
      </c>
      <c r="P101" s="178" t="s">
        <v>720</v>
      </c>
      <c r="Q101" s="184">
        <v>10267.781821732728</v>
      </c>
      <c r="R101" s="184">
        <v>1377.4987625417286</v>
      </c>
      <c r="S101" s="184">
        <v>0</v>
      </c>
      <c r="T101" s="184">
        <v>4103.1959495471783</v>
      </c>
      <c r="V101" s="184">
        <v>0</v>
      </c>
      <c r="W101" s="184">
        <v>2976.7766243968254</v>
      </c>
      <c r="Y101" s="178" t="s">
        <v>834</v>
      </c>
      <c r="Z101" s="178" t="s">
        <v>700</v>
      </c>
      <c r="AB101" s="178" t="s">
        <v>83</v>
      </c>
      <c r="AC101" s="178" t="s">
        <v>84</v>
      </c>
      <c r="AD101" s="178" t="s">
        <v>1225</v>
      </c>
      <c r="AF101" s="178" t="s">
        <v>1226</v>
      </c>
      <c r="AG101" s="178" t="s">
        <v>1231</v>
      </c>
      <c r="AH101" s="178">
        <v>1</v>
      </c>
      <c r="AI101" s="178">
        <v>40</v>
      </c>
      <c r="AJ101" s="178" t="s">
        <v>816</v>
      </c>
      <c r="AK101" s="178" t="s">
        <v>64</v>
      </c>
      <c r="AL101" s="178" t="s">
        <v>842</v>
      </c>
      <c r="AM101" s="178" t="s">
        <v>108</v>
      </c>
      <c r="AN101" s="178" t="s">
        <v>36</v>
      </c>
      <c r="AO101" s="178" t="s">
        <v>65</v>
      </c>
      <c r="AQ101" s="178">
        <v>1013.134802357328</v>
      </c>
      <c r="AR101" s="178">
        <v>97504</v>
      </c>
      <c r="AS101" s="178">
        <v>1.0390699892900066E-2</v>
      </c>
      <c r="AT101" s="178">
        <f t="shared" si="1"/>
        <v>0</v>
      </c>
    </row>
    <row r="102" spans="1:46" ht="22.5">
      <c r="A102" s="178" t="s">
        <v>63</v>
      </c>
      <c r="B102" s="178">
        <v>160</v>
      </c>
      <c r="C102" s="178" t="s">
        <v>84</v>
      </c>
      <c r="D102" s="178" t="s">
        <v>36</v>
      </c>
      <c r="E102" s="178" t="s">
        <v>840</v>
      </c>
      <c r="F102" s="178" t="s">
        <v>29</v>
      </c>
      <c r="G102" s="178" t="s">
        <v>90</v>
      </c>
      <c r="H102" s="178" t="s">
        <v>41</v>
      </c>
      <c r="I102" s="178">
        <v>198</v>
      </c>
      <c r="J102" s="178">
        <v>85.31804465902232</v>
      </c>
      <c r="K102" s="178">
        <v>70.475060926076367</v>
      </c>
      <c r="L102" s="178">
        <v>353.79310558509871</v>
      </c>
      <c r="M102" s="178">
        <v>97819.999827000007</v>
      </c>
      <c r="N102" s="178">
        <v>3.6167767962666233E-3</v>
      </c>
      <c r="O102" s="178" t="s">
        <v>720</v>
      </c>
      <c r="P102" s="178" t="s">
        <v>720</v>
      </c>
      <c r="Q102" s="184">
        <v>2584.5258569892067</v>
      </c>
      <c r="R102" s="184">
        <v>481.0313139034609</v>
      </c>
      <c r="S102" s="184">
        <v>0</v>
      </c>
      <c r="T102" s="184">
        <v>1432.8620776196501</v>
      </c>
      <c r="V102" s="184">
        <v>0</v>
      </c>
      <c r="W102" s="184">
        <v>1039.5092974084157</v>
      </c>
      <c r="Y102" s="178" t="s">
        <v>841</v>
      </c>
      <c r="Z102" s="178" t="s">
        <v>700</v>
      </c>
      <c r="AB102" s="178" t="s">
        <v>83</v>
      </c>
      <c r="AC102" s="178" t="s">
        <v>84</v>
      </c>
      <c r="AD102" s="178" t="s">
        <v>1225</v>
      </c>
      <c r="AF102" s="178" t="s">
        <v>1226</v>
      </c>
      <c r="AG102" s="178" t="s">
        <v>1231</v>
      </c>
      <c r="AH102" s="178">
        <v>1</v>
      </c>
      <c r="AI102" s="178">
        <v>40</v>
      </c>
      <c r="AJ102" s="178" t="s">
        <v>816</v>
      </c>
      <c r="AK102" s="178" t="s">
        <v>64</v>
      </c>
      <c r="AL102" s="178" t="s">
        <v>840</v>
      </c>
      <c r="AM102" s="178" t="s">
        <v>90</v>
      </c>
      <c r="AN102" s="178" t="s">
        <v>36</v>
      </c>
      <c r="AO102" s="178" t="s">
        <v>41</v>
      </c>
      <c r="AQ102" s="178">
        <v>353.79310558509871</v>
      </c>
      <c r="AR102" s="178">
        <v>97504</v>
      </c>
      <c r="AS102" s="178">
        <v>3.628498375298436E-3</v>
      </c>
      <c r="AT102" s="178">
        <f t="shared" si="1"/>
        <v>0</v>
      </c>
    </row>
    <row r="103" spans="1:46" ht="33.75">
      <c r="A103" s="178" t="s">
        <v>63</v>
      </c>
      <c r="B103" s="178">
        <v>160</v>
      </c>
      <c r="C103" s="178" t="s">
        <v>84</v>
      </c>
      <c r="D103" s="178" t="s">
        <v>36</v>
      </c>
      <c r="E103" s="178" t="s">
        <v>842</v>
      </c>
      <c r="F103" s="178" t="s">
        <v>29</v>
      </c>
      <c r="G103" s="178" t="s">
        <v>108</v>
      </c>
      <c r="H103" s="178" t="s">
        <v>41</v>
      </c>
      <c r="I103" s="178">
        <v>714</v>
      </c>
      <c r="J103" s="178">
        <v>307.66203983101991</v>
      </c>
      <c r="K103" s="178">
        <v>254.13734091524503</v>
      </c>
      <c r="L103" s="178">
        <v>1275.7993807462649</v>
      </c>
      <c r="M103" s="178">
        <v>97819.999827000007</v>
      </c>
      <c r="N103" s="178">
        <v>1.3042316325931154E-2</v>
      </c>
      <c r="O103" s="178" t="s">
        <v>720</v>
      </c>
      <c r="P103" s="178" t="s">
        <v>720</v>
      </c>
      <c r="Q103" s="184">
        <v>9319.9568782338047</v>
      </c>
      <c r="R103" s="184">
        <v>1734.6280713488434</v>
      </c>
      <c r="S103" s="184">
        <v>0</v>
      </c>
      <c r="T103" s="184">
        <v>5166.9874920223729</v>
      </c>
      <c r="V103" s="184">
        <v>0</v>
      </c>
      <c r="W103" s="184">
        <v>3748.5335270182245</v>
      </c>
      <c r="Y103" s="178" t="s">
        <v>834</v>
      </c>
      <c r="Z103" s="178" t="s">
        <v>700</v>
      </c>
      <c r="AB103" s="178" t="s">
        <v>83</v>
      </c>
      <c r="AC103" s="178" t="s">
        <v>84</v>
      </c>
      <c r="AD103" s="178" t="s">
        <v>1225</v>
      </c>
      <c r="AF103" s="178" t="s">
        <v>1226</v>
      </c>
      <c r="AG103" s="178" t="s">
        <v>1231</v>
      </c>
      <c r="AH103" s="178">
        <v>1</v>
      </c>
      <c r="AI103" s="178">
        <v>40</v>
      </c>
      <c r="AJ103" s="178" t="s">
        <v>816</v>
      </c>
      <c r="AK103" s="178" t="s">
        <v>64</v>
      </c>
      <c r="AL103" s="178" t="s">
        <v>842</v>
      </c>
      <c r="AM103" s="178" t="s">
        <v>108</v>
      </c>
      <c r="AN103" s="178" t="s">
        <v>36</v>
      </c>
      <c r="AO103" s="178" t="s">
        <v>41</v>
      </c>
      <c r="AQ103" s="178">
        <v>1275.7993807462649</v>
      </c>
      <c r="AR103" s="178">
        <v>97504</v>
      </c>
      <c r="AS103" s="178">
        <v>1.3084585050318601E-2</v>
      </c>
      <c r="AT103" s="178">
        <f t="shared" si="1"/>
        <v>0</v>
      </c>
    </row>
    <row r="104" spans="1:46" ht="33.75">
      <c r="A104" s="178" t="s">
        <v>63</v>
      </c>
      <c r="B104" s="178">
        <v>160</v>
      </c>
      <c r="C104" s="178" t="s">
        <v>84</v>
      </c>
      <c r="D104" s="178" t="s">
        <v>36</v>
      </c>
      <c r="E104" s="178" t="s">
        <v>843</v>
      </c>
      <c r="F104" s="178" t="s">
        <v>29</v>
      </c>
      <c r="G104" s="178" t="s">
        <v>844</v>
      </c>
      <c r="H104" s="178" t="s">
        <v>41</v>
      </c>
      <c r="I104" s="178">
        <v>488</v>
      </c>
      <c r="J104" s="178">
        <v>210.27881713940857</v>
      </c>
      <c r="K104" s="178">
        <v>173.69610975719831</v>
      </c>
      <c r="L104" s="178">
        <v>871.97492689660692</v>
      </c>
      <c r="M104" s="178">
        <v>97819.999827000007</v>
      </c>
      <c r="N104" s="178">
        <v>8.9140761443338989E-3</v>
      </c>
      <c r="O104" s="178" t="s">
        <v>720</v>
      </c>
      <c r="P104" s="178" t="s">
        <v>720</v>
      </c>
      <c r="Q104" s="184">
        <v>6369.9425162158232</v>
      </c>
      <c r="R104" s="184">
        <v>1185.5721271964085</v>
      </c>
      <c r="S104" s="184">
        <v>0</v>
      </c>
      <c r="T104" s="184">
        <v>3531.4984539312582</v>
      </c>
      <c r="V104" s="184">
        <v>0</v>
      </c>
      <c r="W104" s="184">
        <v>2562.0229148247813</v>
      </c>
      <c r="Y104" s="178" t="s">
        <v>834</v>
      </c>
      <c r="Z104" s="178" t="s">
        <v>700</v>
      </c>
      <c r="AB104" s="178" t="s">
        <v>83</v>
      </c>
      <c r="AC104" s="178" t="s">
        <v>84</v>
      </c>
      <c r="AD104" s="178" t="s">
        <v>1225</v>
      </c>
      <c r="AF104" s="178" t="s">
        <v>1226</v>
      </c>
      <c r="AG104" s="178" t="s">
        <v>1231</v>
      </c>
      <c r="AH104" s="178">
        <v>1</v>
      </c>
      <c r="AI104" s="178">
        <v>40</v>
      </c>
      <c r="AJ104" s="178" t="s">
        <v>816</v>
      </c>
      <c r="AK104" s="178" t="s">
        <v>64</v>
      </c>
      <c r="AL104" s="178" t="s">
        <v>843</v>
      </c>
      <c r="AM104" s="178" t="s">
        <v>844</v>
      </c>
      <c r="AN104" s="178" t="s">
        <v>36</v>
      </c>
      <c r="AO104" s="178" t="s">
        <v>41</v>
      </c>
      <c r="AQ104" s="178">
        <v>871.97492689660692</v>
      </c>
      <c r="AR104" s="178">
        <v>97504</v>
      </c>
      <c r="AS104" s="178">
        <v>8.9429656926547311E-3</v>
      </c>
      <c r="AT104" s="178">
        <f t="shared" si="1"/>
        <v>0</v>
      </c>
    </row>
    <row r="105" spans="1:46" ht="33.75">
      <c r="A105" s="178" t="s">
        <v>63</v>
      </c>
      <c r="B105" s="178">
        <v>160</v>
      </c>
      <c r="C105" s="178" t="s">
        <v>84</v>
      </c>
      <c r="D105" s="178" t="s">
        <v>36</v>
      </c>
      <c r="E105" s="178" t="s">
        <v>833</v>
      </c>
      <c r="F105" s="178" t="s">
        <v>29</v>
      </c>
      <c r="G105" s="178" t="s">
        <v>110</v>
      </c>
      <c r="H105" s="178" t="s">
        <v>41</v>
      </c>
      <c r="I105" s="178">
        <v>1262</v>
      </c>
      <c r="J105" s="178">
        <v>543.79480989740489</v>
      </c>
      <c r="K105" s="178">
        <v>449.18952974095134</v>
      </c>
      <c r="L105" s="178">
        <v>2254.9843396383562</v>
      </c>
      <c r="M105" s="178">
        <v>97819.999827000007</v>
      </c>
      <c r="N105" s="178">
        <v>2.3052385438830696E-2</v>
      </c>
      <c r="O105" s="178" t="s">
        <v>720</v>
      </c>
      <c r="P105" s="178" t="s">
        <v>720</v>
      </c>
      <c r="Q105" s="184">
        <v>16473.089048082722</v>
      </c>
      <c r="R105" s="184">
        <v>3065.9672633644827</v>
      </c>
      <c r="S105" s="184">
        <v>0</v>
      </c>
      <c r="T105" s="184">
        <v>9132.6865755353429</v>
      </c>
      <c r="V105" s="184">
        <v>0</v>
      </c>
      <c r="W105" s="184">
        <v>6625.559259239496</v>
      </c>
      <c r="Y105" s="178" t="s">
        <v>834</v>
      </c>
      <c r="Z105" s="178" t="s">
        <v>700</v>
      </c>
      <c r="AB105" s="178" t="s">
        <v>83</v>
      </c>
      <c r="AC105" s="178" t="s">
        <v>84</v>
      </c>
      <c r="AD105" s="178" t="s">
        <v>1225</v>
      </c>
      <c r="AF105" s="178" t="s">
        <v>1226</v>
      </c>
      <c r="AG105" s="178" t="s">
        <v>1231</v>
      </c>
      <c r="AH105" s="178">
        <v>1</v>
      </c>
      <c r="AI105" s="178">
        <v>40</v>
      </c>
      <c r="AJ105" s="178" t="s">
        <v>816</v>
      </c>
      <c r="AK105" s="178" t="s">
        <v>64</v>
      </c>
      <c r="AL105" s="178" t="s">
        <v>833</v>
      </c>
      <c r="AM105" s="178" t="s">
        <v>110</v>
      </c>
      <c r="AN105" s="178" t="s">
        <v>36</v>
      </c>
      <c r="AO105" s="178" t="s">
        <v>41</v>
      </c>
      <c r="AQ105" s="178">
        <v>2254.9843396383562</v>
      </c>
      <c r="AR105" s="178">
        <v>97504</v>
      </c>
      <c r="AS105" s="178">
        <v>2.312709570518498E-2</v>
      </c>
      <c r="AT105" s="178">
        <f t="shared" si="1"/>
        <v>0</v>
      </c>
    </row>
    <row r="106" spans="1:46" ht="22.5">
      <c r="A106" s="178" t="s">
        <v>63</v>
      </c>
      <c r="B106" s="178">
        <v>160</v>
      </c>
      <c r="C106" s="178" t="s">
        <v>84</v>
      </c>
      <c r="D106" s="178" t="s">
        <v>36</v>
      </c>
      <c r="E106" s="178" t="s">
        <v>845</v>
      </c>
      <c r="F106" s="178" t="s">
        <v>29</v>
      </c>
      <c r="G106" s="178" t="s">
        <v>167</v>
      </c>
      <c r="H106" s="178" t="s">
        <v>41</v>
      </c>
      <c r="I106" s="178">
        <v>308</v>
      </c>
      <c r="J106" s="178">
        <v>132.71695835847919</v>
      </c>
      <c r="K106" s="178">
        <v>109.62787255167434</v>
      </c>
      <c r="L106" s="178">
        <v>550.34483091015352</v>
      </c>
      <c r="M106" s="178">
        <v>97819.999827000007</v>
      </c>
      <c r="N106" s="178">
        <v>5.6260972386369687E-3</v>
      </c>
      <c r="O106" s="178" t="s">
        <v>720</v>
      </c>
      <c r="P106" s="178" t="s">
        <v>720</v>
      </c>
      <c r="Q106" s="184">
        <v>4020.3735553165438</v>
      </c>
      <c r="R106" s="184">
        <v>748.27093273871685</v>
      </c>
      <c r="S106" s="184">
        <v>0</v>
      </c>
      <c r="T106" s="184">
        <v>2228.8965651861217</v>
      </c>
      <c r="V106" s="184">
        <v>0</v>
      </c>
      <c r="W106" s="184">
        <v>1617.0144626353126</v>
      </c>
      <c r="Y106" s="178" t="s">
        <v>846</v>
      </c>
      <c r="Z106" s="178" t="s">
        <v>700</v>
      </c>
      <c r="AB106" s="178" t="s">
        <v>83</v>
      </c>
      <c r="AC106" s="178" t="s">
        <v>84</v>
      </c>
      <c r="AD106" s="178" t="s">
        <v>1225</v>
      </c>
      <c r="AF106" s="178" t="s">
        <v>1226</v>
      </c>
      <c r="AG106" s="178" t="s">
        <v>1231</v>
      </c>
      <c r="AH106" s="178">
        <v>1</v>
      </c>
      <c r="AI106" s="178">
        <v>40</v>
      </c>
      <c r="AJ106" s="178" t="s">
        <v>816</v>
      </c>
      <c r="AK106" s="178" t="s">
        <v>64</v>
      </c>
      <c r="AL106" s="178" t="s">
        <v>845</v>
      </c>
      <c r="AM106" s="178" t="s">
        <v>167</v>
      </c>
      <c r="AN106" s="178" t="s">
        <v>36</v>
      </c>
      <c r="AO106" s="178" t="s">
        <v>41</v>
      </c>
      <c r="AQ106" s="178">
        <v>550.34483091015352</v>
      </c>
      <c r="AR106" s="178">
        <v>97504</v>
      </c>
      <c r="AS106" s="178">
        <v>5.6443308060197895E-3</v>
      </c>
      <c r="AT106" s="178">
        <f t="shared" si="1"/>
        <v>0</v>
      </c>
    </row>
    <row r="107" spans="1:46" ht="22.5">
      <c r="A107" s="178" t="s">
        <v>63</v>
      </c>
      <c r="B107" s="178">
        <v>160</v>
      </c>
      <c r="C107" s="178" t="s">
        <v>84</v>
      </c>
      <c r="D107" s="178" t="s">
        <v>36</v>
      </c>
      <c r="E107" s="178" t="s">
        <v>847</v>
      </c>
      <c r="F107" s="178" t="s">
        <v>29</v>
      </c>
      <c r="G107" s="178" t="s">
        <v>848</v>
      </c>
      <c r="H107" s="178" t="s">
        <v>41</v>
      </c>
      <c r="I107" s="178">
        <v>654.5</v>
      </c>
      <c r="J107" s="178">
        <v>282.02353651176821</v>
      </c>
      <c r="K107" s="178">
        <v>232.95922917230797</v>
      </c>
      <c r="L107" s="178">
        <v>1169.4827656840762</v>
      </c>
      <c r="M107" s="178">
        <v>97819.999827000007</v>
      </c>
      <c r="N107" s="178">
        <v>1.1955456632103558E-2</v>
      </c>
      <c r="O107" s="178" t="s">
        <v>720</v>
      </c>
      <c r="P107" s="178" t="s">
        <v>720</v>
      </c>
      <c r="Q107" s="184">
        <v>8543.293805047655</v>
      </c>
      <c r="R107" s="184">
        <v>1590.0757320697733</v>
      </c>
      <c r="S107" s="184">
        <v>0</v>
      </c>
      <c r="T107" s="184">
        <v>4736.4052010205087</v>
      </c>
      <c r="V107" s="184">
        <v>0</v>
      </c>
      <c r="W107" s="184">
        <v>3436.1557331000399</v>
      </c>
      <c r="Y107" s="178" t="s">
        <v>849</v>
      </c>
      <c r="Z107" s="178" t="s">
        <v>700</v>
      </c>
      <c r="AB107" s="178" t="s">
        <v>83</v>
      </c>
      <c r="AC107" s="178" t="s">
        <v>84</v>
      </c>
      <c r="AD107" s="178" t="s">
        <v>1225</v>
      </c>
      <c r="AF107" s="178" t="s">
        <v>1226</v>
      </c>
      <c r="AG107" s="178" t="s">
        <v>1231</v>
      </c>
      <c r="AH107" s="178">
        <v>1</v>
      </c>
      <c r="AI107" s="178">
        <v>40</v>
      </c>
      <c r="AJ107" s="178" t="s">
        <v>816</v>
      </c>
      <c r="AK107" s="178" t="s">
        <v>64</v>
      </c>
      <c r="AL107" s="178" t="s">
        <v>847</v>
      </c>
      <c r="AM107" s="178" t="s">
        <v>848</v>
      </c>
      <c r="AN107" s="178" t="s">
        <v>36</v>
      </c>
      <c r="AO107" s="178" t="s">
        <v>41</v>
      </c>
      <c r="AQ107" s="178">
        <v>1169.4827656840762</v>
      </c>
      <c r="AR107" s="178">
        <v>97504</v>
      </c>
      <c r="AS107" s="178">
        <v>1.1994202962792052E-2</v>
      </c>
      <c r="AT107" s="178">
        <f t="shared" si="1"/>
        <v>0</v>
      </c>
    </row>
    <row r="108" spans="1:46" ht="22.5">
      <c r="A108" s="178" t="s">
        <v>63</v>
      </c>
      <c r="B108" s="178">
        <v>160</v>
      </c>
      <c r="C108" s="178" t="s">
        <v>84</v>
      </c>
      <c r="D108" s="178" t="s">
        <v>36</v>
      </c>
      <c r="E108" s="178" t="s">
        <v>850</v>
      </c>
      <c r="F108" s="178" t="s">
        <v>29</v>
      </c>
      <c r="G108" s="178" t="s">
        <v>851</v>
      </c>
      <c r="H108" s="178" t="s">
        <v>41</v>
      </c>
      <c r="I108" s="178">
        <v>258.5</v>
      </c>
      <c r="J108" s="178">
        <v>111.38744719372359</v>
      </c>
      <c r="K108" s="178">
        <v>92.009107320155252</v>
      </c>
      <c r="L108" s="178">
        <v>461.89655451387881</v>
      </c>
      <c r="M108" s="178">
        <v>97819.999827000007</v>
      </c>
      <c r="N108" s="178">
        <v>4.7219030395703127E-3</v>
      </c>
      <c r="O108" s="178" t="s">
        <v>720</v>
      </c>
      <c r="P108" s="178" t="s">
        <v>720</v>
      </c>
      <c r="Q108" s="184">
        <v>3374.2420910692417</v>
      </c>
      <c r="R108" s="184">
        <v>628.01310426285158</v>
      </c>
      <c r="S108" s="184">
        <v>0</v>
      </c>
      <c r="T108" s="184">
        <v>1870.6810457812094</v>
      </c>
      <c r="V108" s="184">
        <v>0</v>
      </c>
      <c r="W108" s="184">
        <v>1357.137138283209</v>
      </c>
      <c r="Y108" s="178" t="s">
        <v>849</v>
      </c>
      <c r="Z108" s="178" t="s">
        <v>700</v>
      </c>
      <c r="AB108" s="178" t="s">
        <v>83</v>
      </c>
      <c r="AC108" s="178" t="s">
        <v>84</v>
      </c>
      <c r="AD108" s="178" t="s">
        <v>1225</v>
      </c>
      <c r="AF108" s="178" t="s">
        <v>1226</v>
      </c>
      <c r="AG108" s="178" t="s">
        <v>1231</v>
      </c>
      <c r="AH108" s="178">
        <v>1</v>
      </c>
      <c r="AI108" s="178">
        <v>40</v>
      </c>
      <c r="AJ108" s="178" t="s">
        <v>816</v>
      </c>
      <c r="AK108" s="178" t="s">
        <v>64</v>
      </c>
      <c r="AL108" s="178" t="s">
        <v>850</v>
      </c>
      <c r="AM108" s="178" t="s">
        <v>851</v>
      </c>
      <c r="AN108" s="178" t="s">
        <v>36</v>
      </c>
      <c r="AO108" s="178" t="s">
        <v>41</v>
      </c>
      <c r="AQ108" s="178">
        <v>461.89655451387881</v>
      </c>
      <c r="AR108" s="178">
        <v>97504</v>
      </c>
      <c r="AS108" s="178">
        <v>4.7372062121951797E-3</v>
      </c>
      <c r="AT108" s="178">
        <f t="shared" si="1"/>
        <v>0</v>
      </c>
    </row>
    <row r="109" spans="1:46" ht="22.5">
      <c r="A109" s="178" t="s">
        <v>63</v>
      </c>
      <c r="B109" s="178">
        <v>160</v>
      </c>
      <c r="C109" s="178" t="s">
        <v>84</v>
      </c>
      <c r="D109" s="178" t="s">
        <v>37</v>
      </c>
      <c r="E109" s="178" t="s">
        <v>840</v>
      </c>
      <c r="F109" s="178" t="s">
        <v>29</v>
      </c>
      <c r="G109" s="178" t="s">
        <v>90</v>
      </c>
      <c r="H109" s="178" t="s">
        <v>65</v>
      </c>
      <c r="I109" s="178">
        <v>1965</v>
      </c>
      <c r="J109" s="178">
        <v>794.67729760332134</v>
      </c>
      <c r="K109" s="178">
        <v>699.41158949363671</v>
      </c>
      <c r="L109" s="178">
        <v>3459.0888870969579</v>
      </c>
      <c r="M109" s="178">
        <v>97819.999827000007</v>
      </c>
      <c r="N109" s="178">
        <v>3.5361775641121904E-2</v>
      </c>
      <c r="O109" s="178" t="s">
        <v>720</v>
      </c>
      <c r="P109" s="178" t="s">
        <v>720</v>
      </c>
      <c r="Q109" s="184">
        <v>35056.707075950486</v>
      </c>
      <c r="R109" s="184">
        <v>4703.1161602692127</v>
      </c>
      <c r="S109" s="184">
        <v>0</v>
      </c>
      <c r="T109" s="184">
        <v>14009.309992742681</v>
      </c>
      <c r="V109" s="184">
        <v>0</v>
      </c>
      <c r="W109" s="184">
        <v>10163.440163009396</v>
      </c>
      <c r="Y109" s="178" t="s">
        <v>841</v>
      </c>
      <c r="Z109" s="178" t="s">
        <v>700</v>
      </c>
      <c r="AB109" s="178" t="s">
        <v>83</v>
      </c>
      <c r="AC109" s="178" t="s">
        <v>84</v>
      </c>
      <c r="AD109" s="178" t="s">
        <v>1225</v>
      </c>
      <c r="AF109" s="178" t="s">
        <v>1226</v>
      </c>
      <c r="AG109" s="178" t="s">
        <v>1231</v>
      </c>
      <c r="AH109" s="178">
        <v>1</v>
      </c>
      <c r="AI109" s="178">
        <v>40</v>
      </c>
      <c r="AJ109" s="178" t="s">
        <v>816</v>
      </c>
      <c r="AK109" s="178" t="s">
        <v>64</v>
      </c>
      <c r="AL109" s="178" t="s">
        <v>840</v>
      </c>
      <c r="AM109" s="178" t="s">
        <v>90</v>
      </c>
      <c r="AN109" s="178" t="s">
        <v>37</v>
      </c>
      <c r="AO109" s="178" t="s">
        <v>65</v>
      </c>
      <c r="AQ109" s="178">
        <v>3459.0888870969579</v>
      </c>
      <c r="AR109" s="178">
        <v>97504</v>
      </c>
      <c r="AS109" s="178">
        <v>3.5476379298254E-2</v>
      </c>
      <c r="AT109" s="178">
        <f t="shared" si="1"/>
        <v>0</v>
      </c>
    </row>
    <row r="110" spans="1:46" ht="22.5">
      <c r="A110" s="178" t="s">
        <v>63</v>
      </c>
      <c r="B110" s="178">
        <v>160</v>
      </c>
      <c r="C110" s="178" t="s">
        <v>84</v>
      </c>
      <c r="D110" s="178" t="s">
        <v>37</v>
      </c>
      <c r="E110" s="178" t="s">
        <v>852</v>
      </c>
      <c r="F110" s="178" t="s">
        <v>29</v>
      </c>
      <c r="G110" s="178" t="s">
        <v>102</v>
      </c>
      <c r="H110" s="178" t="s">
        <v>41</v>
      </c>
      <c r="I110" s="178">
        <v>195.5</v>
      </c>
      <c r="J110" s="178">
        <v>79.063313832798627</v>
      </c>
      <c r="K110" s="178">
        <v>69.58522429822186</v>
      </c>
      <c r="L110" s="178">
        <v>344.14853813102047</v>
      </c>
      <c r="M110" s="178">
        <v>97819.999827000007</v>
      </c>
      <c r="N110" s="178">
        <v>3.5181817495365557E-3</v>
      </c>
      <c r="O110" s="178" t="s">
        <v>720</v>
      </c>
      <c r="P110" s="178" t="s">
        <v>720</v>
      </c>
      <c r="Q110" s="184">
        <v>2514.0704592693492</v>
      </c>
      <c r="R110" s="184">
        <v>467.91817268836189</v>
      </c>
      <c r="S110" s="184">
        <v>0</v>
      </c>
      <c r="T110" s="184">
        <v>1393.801579430633</v>
      </c>
      <c r="V110" s="184">
        <v>0</v>
      </c>
      <c r="W110" s="184">
        <v>1011.1717821212911</v>
      </c>
      <c r="Y110" s="178" t="s">
        <v>841</v>
      </c>
      <c r="Z110" s="178" t="s">
        <v>700</v>
      </c>
      <c r="AB110" s="178" t="s">
        <v>83</v>
      </c>
      <c r="AC110" s="178" t="s">
        <v>84</v>
      </c>
      <c r="AD110" s="178" t="s">
        <v>1225</v>
      </c>
      <c r="AF110" s="178" t="s">
        <v>1226</v>
      </c>
      <c r="AG110" s="178" t="s">
        <v>1231</v>
      </c>
      <c r="AH110" s="178">
        <v>1</v>
      </c>
      <c r="AI110" s="178">
        <v>40</v>
      </c>
      <c r="AJ110" s="178" t="s">
        <v>816</v>
      </c>
      <c r="AK110" s="178" t="s">
        <v>64</v>
      </c>
      <c r="AL110" s="178" t="s">
        <v>852</v>
      </c>
      <c r="AM110" s="178" t="s">
        <v>102</v>
      </c>
      <c r="AN110" s="178" t="s">
        <v>37</v>
      </c>
      <c r="AO110" s="178" t="s">
        <v>41</v>
      </c>
      <c r="AQ110" s="178">
        <v>344.14853813102047</v>
      </c>
      <c r="AR110" s="178">
        <v>97504</v>
      </c>
      <c r="AS110" s="178">
        <v>3.529583792777942E-3</v>
      </c>
      <c r="AT110" s="178">
        <f t="shared" si="1"/>
        <v>0</v>
      </c>
    </row>
    <row r="111" spans="1:46" ht="22.5">
      <c r="A111" s="178" t="s">
        <v>63</v>
      </c>
      <c r="B111" s="178">
        <v>160</v>
      </c>
      <c r="C111" s="178" t="s">
        <v>84</v>
      </c>
      <c r="D111" s="178" t="s">
        <v>37</v>
      </c>
      <c r="E111" s="178" t="s">
        <v>840</v>
      </c>
      <c r="F111" s="178" t="s">
        <v>29</v>
      </c>
      <c r="G111" s="178" t="s">
        <v>90</v>
      </c>
      <c r="H111" s="178" t="s">
        <v>41</v>
      </c>
      <c r="I111" s="178">
        <v>3138.5</v>
      </c>
      <c r="J111" s="178">
        <v>1269.2593885638798</v>
      </c>
      <c r="K111" s="178">
        <v>1117.1009026085387</v>
      </c>
      <c r="L111" s="178">
        <v>5524.8602911724183</v>
      </c>
      <c r="M111" s="178">
        <v>97819.999827000007</v>
      </c>
      <c r="N111" s="178">
        <v>5.6479864045629061E-2</v>
      </c>
      <c r="O111" s="178" t="s">
        <v>720</v>
      </c>
      <c r="P111" s="178" t="s">
        <v>720</v>
      </c>
      <c r="Q111" s="184">
        <v>40360.154150469833</v>
      </c>
      <c r="R111" s="184">
        <v>7511.8219180686647</v>
      </c>
      <c r="S111" s="184">
        <v>0</v>
      </c>
      <c r="T111" s="184">
        <v>22375.684179248299</v>
      </c>
      <c r="V111" s="184">
        <v>0</v>
      </c>
      <c r="W111" s="184">
        <v>16233.056972826967</v>
      </c>
      <c r="Y111" s="178" t="s">
        <v>841</v>
      </c>
      <c r="Z111" s="178" t="s">
        <v>700</v>
      </c>
      <c r="AB111" s="178" t="s">
        <v>83</v>
      </c>
      <c r="AC111" s="178" t="s">
        <v>84</v>
      </c>
      <c r="AD111" s="178" t="s">
        <v>1225</v>
      </c>
      <c r="AF111" s="178" t="s">
        <v>1226</v>
      </c>
      <c r="AG111" s="178" t="s">
        <v>1231</v>
      </c>
      <c r="AH111" s="178">
        <v>1</v>
      </c>
      <c r="AI111" s="178">
        <v>40</v>
      </c>
      <c r="AJ111" s="178" t="s">
        <v>816</v>
      </c>
      <c r="AK111" s="178" t="s">
        <v>64</v>
      </c>
      <c r="AL111" s="178" t="s">
        <v>840</v>
      </c>
      <c r="AM111" s="178" t="s">
        <v>90</v>
      </c>
      <c r="AN111" s="178" t="s">
        <v>37</v>
      </c>
      <c r="AO111" s="178" t="s">
        <v>41</v>
      </c>
      <c r="AQ111" s="178">
        <v>5524.8602911724183</v>
      </c>
      <c r="AR111" s="178">
        <v>97504</v>
      </c>
      <c r="AS111" s="178">
        <v>5.6662909123445383E-2</v>
      </c>
      <c r="AT111" s="178">
        <f t="shared" si="1"/>
        <v>0</v>
      </c>
    </row>
    <row r="112" spans="1:46" ht="22.5">
      <c r="A112" s="178" t="s">
        <v>63</v>
      </c>
      <c r="B112" s="178">
        <v>160</v>
      </c>
      <c r="C112" s="178" t="s">
        <v>84</v>
      </c>
      <c r="D112" s="178" t="s">
        <v>38</v>
      </c>
      <c r="E112" s="178" t="s">
        <v>853</v>
      </c>
      <c r="F112" s="178" t="s">
        <v>29</v>
      </c>
      <c r="G112" s="178" t="s">
        <v>88</v>
      </c>
      <c r="H112" s="178" t="s">
        <v>65</v>
      </c>
      <c r="I112" s="178">
        <v>1767</v>
      </c>
      <c r="J112" s="178">
        <v>1516.7432164129714</v>
      </c>
      <c r="K112" s="178">
        <v>628.93652856756034</v>
      </c>
      <c r="L112" s="178">
        <v>3912.6797449805317</v>
      </c>
      <c r="M112" s="178">
        <v>97819.999827000007</v>
      </c>
      <c r="N112" s="178">
        <v>3.9998770720714769E-2</v>
      </c>
      <c r="O112" s="178" t="s">
        <v>720</v>
      </c>
      <c r="P112" s="178" t="s">
        <v>720</v>
      </c>
      <c r="Q112" s="184">
        <v>39653.698467663111</v>
      </c>
      <c r="R112" s="184">
        <v>5319.8365058550644</v>
      </c>
      <c r="S112" s="184">
        <v>0</v>
      </c>
      <c r="T112" s="184">
        <v>15846.352967171155</v>
      </c>
      <c r="V112" s="184">
        <v>0</v>
      </c>
      <c r="W112" s="184">
        <v>11496.173635047111</v>
      </c>
      <c r="Y112" s="178" t="s">
        <v>841</v>
      </c>
      <c r="Z112" s="178" t="s">
        <v>700</v>
      </c>
      <c r="AB112" s="178" t="s">
        <v>83</v>
      </c>
      <c r="AC112" s="178" t="s">
        <v>84</v>
      </c>
      <c r="AD112" s="178" t="s">
        <v>1225</v>
      </c>
      <c r="AF112" s="178" t="s">
        <v>1226</v>
      </c>
      <c r="AG112" s="178" t="s">
        <v>1231</v>
      </c>
      <c r="AH112" s="178">
        <v>1</v>
      </c>
      <c r="AI112" s="178">
        <v>40</v>
      </c>
      <c r="AJ112" s="178" t="s">
        <v>816</v>
      </c>
      <c r="AK112" s="178" t="s">
        <v>64</v>
      </c>
      <c r="AL112" s="178" t="s">
        <v>853</v>
      </c>
      <c r="AM112" s="178" t="s">
        <v>88</v>
      </c>
      <c r="AN112" s="178" t="s">
        <v>38</v>
      </c>
      <c r="AO112" s="178" t="s">
        <v>65</v>
      </c>
      <c r="AQ112" s="178">
        <v>3912.6797449805317</v>
      </c>
      <c r="AR112" s="178">
        <v>97504</v>
      </c>
      <c r="AS112" s="178">
        <v>4.0128402373036304E-2</v>
      </c>
      <c r="AT112" s="178">
        <f t="shared" si="1"/>
        <v>0</v>
      </c>
    </row>
    <row r="113" spans="1:46" ht="22.5">
      <c r="A113" s="178" t="s">
        <v>63</v>
      </c>
      <c r="B113" s="178">
        <v>160</v>
      </c>
      <c r="C113" s="178" t="s">
        <v>84</v>
      </c>
      <c r="D113" s="178" t="s">
        <v>38</v>
      </c>
      <c r="E113" s="178" t="s">
        <v>853</v>
      </c>
      <c r="F113" s="178" t="s">
        <v>29</v>
      </c>
      <c r="G113" s="178" t="s">
        <v>88</v>
      </c>
      <c r="H113" s="178" t="s">
        <v>41</v>
      </c>
      <c r="I113" s="178">
        <v>2766</v>
      </c>
      <c r="J113" s="178">
        <v>2374.2567835870286</v>
      </c>
      <c r="K113" s="178">
        <v>984.51524505821828</v>
      </c>
      <c r="L113" s="178">
        <v>6124.7720286452468</v>
      </c>
      <c r="M113" s="178">
        <v>97819.999827000007</v>
      </c>
      <c r="N113" s="178">
        <v>6.2612676747876087E-2</v>
      </c>
      <c r="O113" s="178" t="s">
        <v>720</v>
      </c>
      <c r="P113" s="178" t="s">
        <v>720</v>
      </c>
      <c r="Q113" s="184">
        <v>44742.623375938965</v>
      </c>
      <c r="R113" s="184">
        <v>8327.4860074675198</v>
      </c>
      <c r="S113" s="184">
        <v>0</v>
      </c>
      <c r="T113" s="184">
        <v>24805.326716013249</v>
      </c>
      <c r="V113" s="184">
        <v>0</v>
      </c>
      <c r="W113" s="184">
        <v>17995.708134997345</v>
      </c>
      <c r="Y113" s="178" t="s">
        <v>841</v>
      </c>
      <c r="Z113" s="178" t="s">
        <v>700</v>
      </c>
      <c r="AB113" s="178" t="s">
        <v>83</v>
      </c>
      <c r="AC113" s="178" t="s">
        <v>84</v>
      </c>
      <c r="AD113" s="178" t="s">
        <v>1225</v>
      </c>
      <c r="AF113" s="178" t="s">
        <v>1226</v>
      </c>
      <c r="AG113" s="178" t="s">
        <v>1231</v>
      </c>
      <c r="AH113" s="178">
        <v>1</v>
      </c>
      <c r="AI113" s="178">
        <v>40</v>
      </c>
      <c r="AJ113" s="178" t="s">
        <v>816</v>
      </c>
      <c r="AK113" s="178" t="s">
        <v>64</v>
      </c>
      <c r="AL113" s="178" t="s">
        <v>853</v>
      </c>
      <c r="AM113" s="178" t="s">
        <v>88</v>
      </c>
      <c r="AN113" s="178" t="s">
        <v>38</v>
      </c>
      <c r="AO113" s="178" t="s">
        <v>41</v>
      </c>
      <c r="AQ113" s="178">
        <v>6124.7720286452468</v>
      </c>
      <c r="AR113" s="178">
        <v>97504</v>
      </c>
      <c r="AS113" s="178">
        <v>6.281559760261371E-2</v>
      </c>
      <c r="AT113" s="178">
        <f t="shared" si="1"/>
        <v>0</v>
      </c>
    </row>
    <row r="114" spans="1:46" ht="22.5">
      <c r="A114" s="178" t="s">
        <v>63</v>
      </c>
      <c r="B114" s="178">
        <v>160</v>
      </c>
      <c r="C114" s="178" t="s">
        <v>84</v>
      </c>
      <c r="D114" s="178" t="s">
        <v>39</v>
      </c>
      <c r="E114" s="178" t="s">
        <v>854</v>
      </c>
      <c r="F114" s="178" t="s">
        <v>29</v>
      </c>
      <c r="G114" s="178" t="s">
        <v>95</v>
      </c>
      <c r="H114" s="178" t="s">
        <v>41</v>
      </c>
      <c r="I114" s="178">
        <v>85</v>
      </c>
      <c r="J114" s="178">
        <v>54.702238643773093</v>
      </c>
      <c r="K114" s="178">
        <v>30.254445347052982</v>
      </c>
      <c r="L114" s="178">
        <v>169.95668399082606</v>
      </c>
      <c r="M114" s="178">
        <v>97819.999827000007</v>
      </c>
      <c r="N114" s="178">
        <v>1.7374431025496187E-3</v>
      </c>
      <c r="O114" s="178" t="s">
        <v>720</v>
      </c>
      <c r="P114" s="178" t="s">
        <v>720</v>
      </c>
      <c r="Q114" s="184">
        <v>1241.5658683229424</v>
      </c>
      <c r="R114" s="184">
        <v>231.0799326390993</v>
      </c>
      <c r="S114" s="184">
        <v>0</v>
      </c>
      <c r="T114" s="184">
        <v>688.32457016284559</v>
      </c>
      <c r="V114" s="184">
        <v>0</v>
      </c>
      <c r="W114" s="184">
        <v>499.36403614477007</v>
      </c>
      <c r="Y114" s="178" t="s">
        <v>855</v>
      </c>
      <c r="Z114" s="178" t="s">
        <v>700</v>
      </c>
      <c r="AB114" s="178" t="s">
        <v>83</v>
      </c>
      <c r="AC114" s="178" t="s">
        <v>84</v>
      </c>
      <c r="AD114" s="178" t="s">
        <v>1225</v>
      </c>
      <c r="AF114" s="178" t="s">
        <v>1226</v>
      </c>
      <c r="AG114" s="178" t="s">
        <v>1231</v>
      </c>
      <c r="AH114" s="178">
        <v>1</v>
      </c>
      <c r="AI114" s="178">
        <v>40</v>
      </c>
      <c r="AJ114" s="178" t="s">
        <v>816</v>
      </c>
      <c r="AK114" s="178" t="s">
        <v>64</v>
      </c>
      <c r="AL114" s="178" t="s">
        <v>854</v>
      </c>
      <c r="AM114" s="178" t="s">
        <v>95</v>
      </c>
      <c r="AN114" s="178" t="s">
        <v>39</v>
      </c>
      <c r="AO114" s="178" t="s">
        <v>41</v>
      </c>
      <c r="AQ114" s="178">
        <v>169.95668399082606</v>
      </c>
      <c r="AR114" s="178">
        <v>97504</v>
      </c>
      <c r="AS114" s="178">
        <v>1.7430739661021709E-3</v>
      </c>
      <c r="AT114" s="178">
        <f t="shared" si="1"/>
        <v>0</v>
      </c>
    </row>
    <row r="115" spans="1:46" ht="33.75">
      <c r="A115" s="178" t="s">
        <v>63</v>
      </c>
      <c r="B115" s="178">
        <v>160</v>
      </c>
      <c r="C115" s="178" t="s">
        <v>84</v>
      </c>
      <c r="D115" s="178" t="s">
        <v>39</v>
      </c>
      <c r="E115" s="178" t="s">
        <v>856</v>
      </c>
      <c r="F115" s="178" t="s">
        <v>29</v>
      </c>
      <c r="G115" s="178" t="s">
        <v>857</v>
      </c>
      <c r="H115" s="178" t="s">
        <v>41</v>
      </c>
      <c r="I115" s="178">
        <v>608</v>
      </c>
      <c r="J115" s="178">
        <v>391.28189524016517</v>
      </c>
      <c r="K115" s="178">
        <v>216.4082678942143</v>
      </c>
      <c r="L115" s="178">
        <v>1215.6901631343794</v>
      </c>
      <c r="M115" s="178">
        <v>97819.999827000007</v>
      </c>
      <c r="N115" s="178">
        <v>1.2427828310001979E-2</v>
      </c>
      <c r="O115" s="178" t="s">
        <v>720</v>
      </c>
      <c r="P115" s="178" t="s">
        <v>720</v>
      </c>
      <c r="Q115" s="184">
        <v>8880.8476228276359</v>
      </c>
      <c r="R115" s="184">
        <v>1652.9011652302631</v>
      </c>
      <c r="S115" s="184">
        <v>0</v>
      </c>
      <c r="T115" s="184">
        <v>4923.545160694237</v>
      </c>
      <c r="V115" s="184">
        <v>0</v>
      </c>
      <c r="W115" s="184">
        <v>3571.9215761884734</v>
      </c>
      <c r="Y115" s="178" t="s">
        <v>858</v>
      </c>
      <c r="Z115" s="178" t="s">
        <v>700</v>
      </c>
      <c r="AB115" s="178" t="s">
        <v>83</v>
      </c>
      <c r="AC115" s="178" t="s">
        <v>84</v>
      </c>
      <c r="AD115" s="178" t="s">
        <v>1225</v>
      </c>
      <c r="AF115" s="178" t="s">
        <v>1226</v>
      </c>
      <c r="AG115" s="178" t="s">
        <v>1231</v>
      </c>
      <c r="AH115" s="178">
        <v>1</v>
      </c>
      <c r="AI115" s="178">
        <v>40</v>
      </c>
      <c r="AJ115" s="178" t="s">
        <v>816</v>
      </c>
      <c r="AK115" s="178" t="s">
        <v>64</v>
      </c>
      <c r="AL115" s="178" t="s">
        <v>856</v>
      </c>
      <c r="AM115" s="178" t="s">
        <v>857</v>
      </c>
      <c r="AN115" s="178" t="s">
        <v>39</v>
      </c>
      <c r="AO115" s="178" t="s">
        <v>41</v>
      </c>
      <c r="AQ115" s="178">
        <v>1215.6901631343794</v>
      </c>
      <c r="AR115" s="178">
        <v>97504</v>
      </c>
      <c r="AS115" s="178">
        <v>1.2468105545766116E-2</v>
      </c>
      <c r="AT115" s="178">
        <f t="shared" si="1"/>
        <v>0</v>
      </c>
    </row>
    <row r="116" spans="1:46" ht="22.5">
      <c r="A116" s="178" t="s">
        <v>63</v>
      </c>
      <c r="B116" s="178">
        <v>160</v>
      </c>
      <c r="C116" s="178" t="s">
        <v>84</v>
      </c>
      <c r="D116" s="178" t="s">
        <v>39</v>
      </c>
      <c r="E116" s="178" t="s">
        <v>859</v>
      </c>
      <c r="F116" s="178" t="s">
        <v>29</v>
      </c>
      <c r="G116" s="178" t="s">
        <v>113</v>
      </c>
      <c r="H116" s="178" t="s">
        <v>41</v>
      </c>
      <c r="I116" s="178">
        <v>1139.5</v>
      </c>
      <c r="J116" s="178">
        <v>733.3317757009346</v>
      </c>
      <c r="K116" s="178">
        <v>405.58753497608086</v>
      </c>
      <c r="L116" s="178">
        <v>2278.4193106770153</v>
      </c>
      <c r="M116" s="178">
        <v>97819.999827000007</v>
      </c>
      <c r="N116" s="178">
        <v>2.3291957827709302E-2</v>
      </c>
      <c r="O116" s="178" t="s">
        <v>720</v>
      </c>
      <c r="P116" s="178" t="s">
        <v>720</v>
      </c>
      <c r="Q116" s="184">
        <v>16644.285964164625</v>
      </c>
      <c r="R116" s="184">
        <v>3097.8303910853374</v>
      </c>
      <c r="S116" s="184">
        <v>0</v>
      </c>
      <c r="T116" s="184">
        <v>9227.5982082419141</v>
      </c>
      <c r="V116" s="184">
        <v>0</v>
      </c>
      <c r="W116" s="184">
        <v>6694.4155198466542</v>
      </c>
      <c r="Y116" s="178" t="s">
        <v>834</v>
      </c>
      <c r="Z116" s="178" t="s">
        <v>700</v>
      </c>
      <c r="AB116" s="178" t="s">
        <v>83</v>
      </c>
      <c r="AC116" s="178" t="s">
        <v>84</v>
      </c>
      <c r="AD116" s="178" t="s">
        <v>1225</v>
      </c>
      <c r="AF116" s="178" t="s">
        <v>1226</v>
      </c>
      <c r="AG116" s="178" t="s">
        <v>1231</v>
      </c>
      <c r="AH116" s="178">
        <v>1</v>
      </c>
      <c r="AI116" s="178">
        <v>40</v>
      </c>
      <c r="AJ116" s="178" t="s">
        <v>816</v>
      </c>
      <c r="AK116" s="178" t="s">
        <v>64</v>
      </c>
      <c r="AL116" s="178" t="s">
        <v>859</v>
      </c>
      <c r="AM116" s="178" t="s">
        <v>113</v>
      </c>
      <c r="AN116" s="178" t="s">
        <v>39</v>
      </c>
      <c r="AO116" s="178" t="s">
        <v>41</v>
      </c>
      <c r="AQ116" s="178">
        <v>2278.4193106770153</v>
      </c>
      <c r="AR116" s="178">
        <v>97504</v>
      </c>
      <c r="AS116" s="178">
        <v>2.336744452204028E-2</v>
      </c>
      <c r="AT116" s="178">
        <f t="shared" si="1"/>
        <v>0</v>
      </c>
    </row>
    <row r="117" spans="1:46" ht="22.5">
      <c r="A117" s="178" t="s">
        <v>63</v>
      </c>
      <c r="B117" s="178">
        <v>160</v>
      </c>
      <c r="C117" s="178" t="s">
        <v>84</v>
      </c>
      <c r="D117" s="178" t="s">
        <v>39</v>
      </c>
      <c r="E117" s="178" t="s">
        <v>860</v>
      </c>
      <c r="F117" s="178" t="s">
        <v>29</v>
      </c>
      <c r="G117" s="178" t="s">
        <v>118</v>
      </c>
      <c r="H117" s="178" t="s">
        <v>41</v>
      </c>
      <c r="I117" s="178">
        <v>1488</v>
      </c>
      <c r="J117" s="178">
        <v>957.61095414040437</v>
      </c>
      <c r="K117" s="178">
        <v>529.63076089899812</v>
      </c>
      <c r="L117" s="178">
        <v>2975.2417150394026</v>
      </c>
      <c r="M117" s="178">
        <v>97819.999827000007</v>
      </c>
      <c r="N117" s="178">
        <v>3.0415474548162742E-2</v>
      </c>
      <c r="O117" s="178" t="s">
        <v>720</v>
      </c>
      <c r="P117" s="178" t="s">
        <v>720</v>
      </c>
      <c r="Q117" s="184">
        <v>21734.706024288691</v>
      </c>
      <c r="R117" s="184">
        <v>4045.2581149056446</v>
      </c>
      <c r="S117" s="184">
        <v>0</v>
      </c>
      <c r="T117" s="184">
        <v>12049.728945909583</v>
      </c>
      <c r="V117" s="184">
        <v>0</v>
      </c>
      <c r="W117" s="184">
        <v>8741.8080680402109</v>
      </c>
      <c r="Y117" s="178" t="s">
        <v>861</v>
      </c>
      <c r="Z117" s="178" t="s">
        <v>700</v>
      </c>
      <c r="AB117" s="178" t="s">
        <v>83</v>
      </c>
      <c r="AC117" s="178" t="s">
        <v>84</v>
      </c>
      <c r="AD117" s="178" t="s">
        <v>1225</v>
      </c>
      <c r="AF117" s="178" t="s">
        <v>1226</v>
      </c>
      <c r="AG117" s="178" t="s">
        <v>1231</v>
      </c>
      <c r="AH117" s="178">
        <v>1</v>
      </c>
      <c r="AI117" s="178">
        <v>40</v>
      </c>
      <c r="AJ117" s="178" t="s">
        <v>816</v>
      </c>
      <c r="AK117" s="178" t="s">
        <v>64</v>
      </c>
      <c r="AL117" s="178" t="s">
        <v>860</v>
      </c>
      <c r="AM117" s="178" t="s">
        <v>118</v>
      </c>
      <c r="AN117" s="178" t="s">
        <v>39</v>
      </c>
      <c r="AO117" s="178" t="s">
        <v>41</v>
      </c>
      <c r="AQ117" s="178">
        <v>2975.2417150394026</v>
      </c>
      <c r="AR117" s="178">
        <v>97504</v>
      </c>
      <c r="AS117" s="178">
        <v>3.0514047783059182E-2</v>
      </c>
      <c r="AT117" s="178">
        <f t="shared" si="1"/>
        <v>0</v>
      </c>
    </row>
    <row r="118" spans="1:46" ht="22.5">
      <c r="A118" s="178" t="s">
        <v>63</v>
      </c>
      <c r="B118" s="178">
        <v>160</v>
      </c>
      <c r="C118" s="178" t="s">
        <v>84</v>
      </c>
      <c r="D118" s="178" t="s">
        <v>39</v>
      </c>
      <c r="E118" s="178" t="s">
        <v>862</v>
      </c>
      <c r="F118" s="178" t="s">
        <v>29</v>
      </c>
      <c r="G118" s="178" t="s">
        <v>120</v>
      </c>
      <c r="H118" s="178" t="s">
        <v>41</v>
      </c>
      <c r="I118" s="178">
        <v>911.5</v>
      </c>
      <c r="J118" s="178">
        <v>586.60106498587265</v>
      </c>
      <c r="K118" s="178">
        <v>324.43443451575052</v>
      </c>
      <c r="L118" s="178">
        <v>1822.5354995016232</v>
      </c>
      <c r="M118" s="178">
        <v>97819.999827000007</v>
      </c>
      <c r="N118" s="178">
        <v>1.863152221145856E-2</v>
      </c>
      <c r="O118" s="178" t="s">
        <v>720</v>
      </c>
      <c r="P118" s="178" t="s">
        <v>720</v>
      </c>
      <c r="Q118" s="184">
        <v>13313.968105604261</v>
      </c>
      <c r="R118" s="184">
        <v>2477.9924541239884</v>
      </c>
      <c r="S118" s="184">
        <v>0</v>
      </c>
      <c r="T118" s="184">
        <v>7381.2687729815743</v>
      </c>
      <c r="V118" s="184">
        <v>0</v>
      </c>
      <c r="W118" s="184">
        <v>5354.9449287759762</v>
      </c>
      <c r="Y118" s="178" t="s">
        <v>846</v>
      </c>
      <c r="Z118" s="178" t="s">
        <v>700</v>
      </c>
      <c r="AB118" s="178" t="s">
        <v>83</v>
      </c>
      <c r="AC118" s="178" t="s">
        <v>84</v>
      </c>
      <c r="AD118" s="178" t="s">
        <v>1225</v>
      </c>
      <c r="AF118" s="178" t="s">
        <v>1226</v>
      </c>
      <c r="AG118" s="178" t="s">
        <v>1231</v>
      </c>
      <c r="AH118" s="178">
        <v>1</v>
      </c>
      <c r="AI118" s="178">
        <v>40</v>
      </c>
      <c r="AJ118" s="178" t="s">
        <v>816</v>
      </c>
      <c r="AK118" s="178" t="s">
        <v>64</v>
      </c>
      <c r="AL118" s="178" t="s">
        <v>862</v>
      </c>
      <c r="AM118" s="178" t="s">
        <v>120</v>
      </c>
      <c r="AN118" s="178" t="s">
        <v>39</v>
      </c>
      <c r="AO118" s="178" t="s">
        <v>41</v>
      </c>
      <c r="AQ118" s="178">
        <v>1822.5354995016232</v>
      </c>
      <c r="AR118" s="178">
        <v>97504</v>
      </c>
      <c r="AS118" s="178">
        <v>1.8691904942377987E-2</v>
      </c>
      <c r="AT118" s="178">
        <f t="shared" si="1"/>
        <v>0</v>
      </c>
    </row>
    <row r="119" spans="1:46" ht="33.75">
      <c r="A119" s="178" t="s">
        <v>63</v>
      </c>
      <c r="B119" s="178">
        <v>160</v>
      </c>
      <c r="C119" s="178" t="s">
        <v>84</v>
      </c>
      <c r="D119" s="178" t="s">
        <v>39</v>
      </c>
      <c r="E119" s="178" t="s">
        <v>863</v>
      </c>
      <c r="F119" s="178" t="s">
        <v>29</v>
      </c>
      <c r="G119" s="178" t="s">
        <v>864</v>
      </c>
      <c r="H119" s="178" t="s">
        <v>41</v>
      </c>
      <c r="I119" s="178">
        <v>135</v>
      </c>
      <c r="J119" s="178">
        <v>86.880026081286672</v>
      </c>
      <c r="K119" s="178">
        <v>48.051177904142975</v>
      </c>
      <c r="L119" s="178">
        <v>269.93120398542965</v>
      </c>
      <c r="M119" s="178">
        <v>97819.999827000007</v>
      </c>
      <c r="N119" s="178">
        <v>2.759468456990571E-3</v>
      </c>
      <c r="O119" s="178" t="s">
        <v>720</v>
      </c>
      <c r="P119" s="178" t="s">
        <v>720</v>
      </c>
      <c r="Q119" s="184">
        <v>1971.8987320423205</v>
      </c>
      <c r="R119" s="184">
        <v>367.00930477974595</v>
      </c>
      <c r="S119" s="184">
        <v>0</v>
      </c>
      <c r="T119" s="184">
        <v>1093.2213761409901</v>
      </c>
      <c r="V119" s="184">
        <v>0</v>
      </c>
      <c r="W119" s="184">
        <v>793.10758681816435</v>
      </c>
      <c r="Y119" s="178" t="s">
        <v>865</v>
      </c>
      <c r="Z119" s="178" t="s">
        <v>700</v>
      </c>
      <c r="AB119" s="178" t="s">
        <v>83</v>
      </c>
      <c r="AC119" s="178" t="s">
        <v>84</v>
      </c>
      <c r="AD119" s="178" t="s">
        <v>1225</v>
      </c>
      <c r="AF119" s="178" t="s">
        <v>1226</v>
      </c>
      <c r="AG119" s="178" t="s">
        <v>1231</v>
      </c>
      <c r="AH119" s="178">
        <v>1</v>
      </c>
      <c r="AI119" s="178">
        <v>40</v>
      </c>
      <c r="AJ119" s="178" t="s">
        <v>816</v>
      </c>
      <c r="AK119" s="178" t="s">
        <v>64</v>
      </c>
      <c r="AL119" s="178" t="s">
        <v>863</v>
      </c>
      <c r="AM119" s="178" t="s">
        <v>864</v>
      </c>
      <c r="AN119" s="178" t="s">
        <v>39</v>
      </c>
      <c r="AO119" s="178" t="s">
        <v>41</v>
      </c>
      <c r="AQ119" s="178">
        <v>269.93120398542965</v>
      </c>
      <c r="AR119" s="178">
        <v>97504</v>
      </c>
      <c r="AS119" s="178">
        <v>2.7684115932210952E-3</v>
      </c>
      <c r="AT119" s="178">
        <f t="shared" si="1"/>
        <v>0</v>
      </c>
    </row>
    <row r="120" spans="1:46" ht="22.5">
      <c r="A120" s="178" t="s">
        <v>63</v>
      </c>
      <c r="B120" s="178">
        <v>160</v>
      </c>
      <c r="C120" s="178" t="s">
        <v>84</v>
      </c>
      <c r="D120" s="178" t="s">
        <v>39</v>
      </c>
      <c r="E120" s="178" t="s">
        <v>866</v>
      </c>
      <c r="F120" s="178" t="s">
        <v>29</v>
      </c>
      <c r="G120" s="178" t="s">
        <v>129</v>
      </c>
      <c r="H120" s="178" t="s">
        <v>41</v>
      </c>
      <c r="I120" s="178">
        <v>234</v>
      </c>
      <c r="J120" s="178">
        <v>150.59204520756356</v>
      </c>
      <c r="K120" s="178">
        <v>83.288708367181144</v>
      </c>
      <c r="L120" s="178">
        <v>467.88075357474469</v>
      </c>
      <c r="M120" s="178">
        <v>97819.999827000007</v>
      </c>
      <c r="N120" s="178">
        <v>4.7830786587836566E-3</v>
      </c>
      <c r="O120" s="178" t="s">
        <v>720</v>
      </c>
      <c r="P120" s="178" t="s">
        <v>720</v>
      </c>
      <c r="Q120" s="184">
        <v>3417.9578022066885</v>
      </c>
      <c r="R120" s="184">
        <v>636.14946161822638</v>
      </c>
      <c r="S120" s="184">
        <v>0</v>
      </c>
      <c r="T120" s="184">
        <v>1894.9170519777163</v>
      </c>
      <c r="V120" s="184">
        <v>0</v>
      </c>
      <c r="W120" s="184">
        <v>1374.7198171514847</v>
      </c>
      <c r="Y120" s="178" t="s">
        <v>841</v>
      </c>
      <c r="Z120" s="178" t="s">
        <v>700</v>
      </c>
      <c r="AB120" s="178" t="s">
        <v>83</v>
      </c>
      <c r="AC120" s="178" t="s">
        <v>84</v>
      </c>
      <c r="AD120" s="178" t="s">
        <v>1225</v>
      </c>
      <c r="AF120" s="178" t="s">
        <v>1226</v>
      </c>
      <c r="AG120" s="178" t="s">
        <v>1231</v>
      </c>
      <c r="AH120" s="178">
        <v>1</v>
      </c>
      <c r="AI120" s="178">
        <v>40</v>
      </c>
      <c r="AJ120" s="178" t="s">
        <v>816</v>
      </c>
      <c r="AK120" s="178" t="s">
        <v>64</v>
      </c>
      <c r="AL120" s="178" t="s">
        <v>866</v>
      </c>
      <c r="AM120" s="178" t="s">
        <v>129</v>
      </c>
      <c r="AN120" s="178" t="s">
        <v>39</v>
      </c>
      <c r="AO120" s="178" t="s">
        <v>41</v>
      </c>
      <c r="AQ120" s="178">
        <v>467.88075357474469</v>
      </c>
      <c r="AR120" s="178">
        <v>97504</v>
      </c>
      <c r="AS120" s="178">
        <v>4.7985800949165644E-3</v>
      </c>
      <c r="AT120" s="178">
        <f t="shared" si="1"/>
        <v>0</v>
      </c>
    </row>
    <row r="121" spans="1:46" ht="22.5">
      <c r="A121" s="178" t="s">
        <v>63</v>
      </c>
      <c r="B121" s="178">
        <v>160</v>
      </c>
      <c r="C121" s="178" t="s">
        <v>84</v>
      </c>
      <c r="D121" s="178" t="s">
        <v>46</v>
      </c>
      <c r="E121" s="178" t="s">
        <v>854</v>
      </c>
      <c r="F121" s="178" t="s">
        <v>29</v>
      </c>
      <c r="G121" s="178" t="s">
        <v>95</v>
      </c>
      <c r="H121" s="178" t="s">
        <v>41</v>
      </c>
      <c r="I121" s="178">
        <v>1347</v>
      </c>
      <c r="J121" s="178">
        <v>837.93311036789294</v>
      </c>
      <c r="K121" s="178">
        <v>479.44397508800432</v>
      </c>
      <c r="L121" s="178">
        <v>2664.377085455897</v>
      </c>
      <c r="M121" s="178">
        <v>97819.999827000007</v>
      </c>
      <c r="N121" s="178">
        <v>2.7237549480351595E-2</v>
      </c>
      <c r="O121" s="178" t="s">
        <v>720</v>
      </c>
      <c r="P121" s="178" t="s">
        <v>720</v>
      </c>
      <c r="Q121" s="184">
        <v>19463.78084090156</v>
      </c>
      <c r="R121" s="184">
        <v>3622.5940808867622</v>
      </c>
      <c r="S121" s="184">
        <v>0</v>
      </c>
      <c r="T121" s="184">
        <v>10790.727196096384</v>
      </c>
      <c r="V121" s="184">
        <v>0</v>
      </c>
      <c r="W121" s="184">
        <v>7828.4305386701562</v>
      </c>
      <c r="Y121" s="178" t="s">
        <v>855</v>
      </c>
      <c r="Z121" s="178" t="s">
        <v>700</v>
      </c>
      <c r="AB121" s="178" t="s">
        <v>83</v>
      </c>
      <c r="AC121" s="178" t="s">
        <v>84</v>
      </c>
      <c r="AD121" s="178" t="s">
        <v>1225</v>
      </c>
      <c r="AF121" s="178" t="s">
        <v>1226</v>
      </c>
      <c r="AG121" s="178" t="s">
        <v>1231</v>
      </c>
      <c r="AH121" s="178">
        <v>1</v>
      </c>
      <c r="AI121" s="178">
        <v>40</v>
      </c>
      <c r="AJ121" s="178" t="s">
        <v>816</v>
      </c>
      <c r="AK121" s="178" t="s">
        <v>64</v>
      </c>
      <c r="AL121" s="178" t="s">
        <v>854</v>
      </c>
      <c r="AM121" s="178" t="s">
        <v>95</v>
      </c>
      <c r="AN121" s="178" t="s">
        <v>46</v>
      </c>
      <c r="AO121" s="178" t="s">
        <v>41</v>
      </c>
      <c r="AQ121" s="178">
        <v>2664.377085455897</v>
      </c>
      <c r="AR121" s="178">
        <v>97504</v>
      </c>
      <c r="AS121" s="178">
        <v>2.7325823406792512E-2</v>
      </c>
      <c r="AT121" s="178">
        <f t="shared" si="1"/>
        <v>0</v>
      </c>
    </row>
    <row r="122" spans="1:46" ht="22.5">
      <c r="A122" s="178" t="s">
        <v>63</v>
      </c>
      <c r="B122" s="178">
        <v>160</v>
      </c>
      <c r="C122" s="178" t="s">
        <v>84</v>
      </c>
      <c r="D122" s="178" t="s">
        <v>46</v>
      </c>
      <c r="E122" s="178" t="s">
        <v>867</v>
      </c>
      <c r="F122" s="178" t="s">
        <v>29</v>
      </c>
      <c r="G122" s="178" t="s">
        <v>96</v>
      </c>
      <c r="H122" s="178" t="s">
        <v>41</v>
      </c>
      <c r="I122" s="178">
        <v>104</v>
      </c>
      <c r="J122" s="178">
        <v>64.695652173913047</v>
      </c>
      <c r="K122" s="178">
        <v>37.017203718747176</v>
      </c>
      <c r="L122" s="178">
        <v>205.71285589266023</v>
      </c>
      <c r="M122" s="178">
        <v>97819.999827000007</v>
      </c>
      <c r="N122" s="178">
        <v>2.1029733822988611E-3</v>
      </c>
      <c r="O122" s="178" t="s">
        <v>720</v>
      </c>
      <c r="P122" s="178" t="s">
        <v>720</v>
      </c>
      <c r="Q122" s="184">
        <v>1502.7714977385024</v>
      </c>
      <c r="R122" s="184">
        <v>279.69545984574853</v>
      </c>
      <c r="S122" s="184">
        <v>0</v>
      </c>
      <c r="T122" s="184">
        <v>833.13706636527399</v>
      </c>
      <c r="V122" s="184">
        <v>0</v>
      </c>
      <c r="W122" s="184">
        <v>604.42225391365719</v>
      </c>
      <c r="Y122" s="178" t="s">
        <v>855</v>
      </c>
      <c r="Z122" s="178" t="s">
        <v>700</v>
      </c>
      <c r="AB122" s="178" t="s">
        <v>83</v>
      </c>
      <c r="AC122" s="178" t="s">
        <v>84</v>
      </c>
      <c r="AD122" s="178" t="s">
        <v>1225</v>
      </c>
      <c r="AF122" s="178" t="s">
        <v>1226</v>
      </c>
      <c r="AG122" s="178" t="s">
        <v>1231</v>
      </c>
      <c r="AH122" s="178">
        <v>1</v>
      </c>
      <c r="AI122" s="178">
        <v>40</v>
      </c>
      <c r="AJ122" s="178" t="s">
        <v>816</v>
      </c>
      <c r="AK122" s="178" t="s">
        <v>64</v>
      </c>
      <c r="AL122" s="178" t="s">
        <v>867</v>
      </c>
      <c r="AM122" s="178" t="s">
        <v>96</v>
      </c>
      <c r="AN122" s="178" t="s">
        <v>46</v>
      </c>
      <c r="AO122" s="178" t="s">
        <v>41</v>
      </c>
      <c r="AQ122" s="178">
        <v>205.71285589266023</v>
      </c>
      <c r="AR122" s="178">
        <v>97504</v>
      </c>
      <c r="AS122" s="178">
        <v>2.1097888896113005E-3</v>
      </c>
      <c r="AT122" s="178">
        <f t="shared" si="1"/>
        <v>0</v>
      </c>
    </row>
    <row r="123" spans="1:46" ht="22.5">
      <c r="A123" s="178" t="s">
        <v>63</v>
      </c>
      <c r="B123" s="178">
        <v>160</v>
      </c>
      <c r="C123" s="178" t="s">
        <v>84</v>
      </c>
      <c r="D123" s="178" t="s">
        <v>46</v>
      </c>
      <c r="E123" s="178" t="s">
        <v>868</v>
      </c>
      <c r="F123" s="178" t="s">
        <v>29</v>
      </c>
      <c r="G123" s="178" t="s">
        <v>869</v>
      </c>
      <c r="H123" s="178" t="s">
        <v>41</v>
      </c>
      <c r="I123" s="178">
        <v>86</v>
      </c>
      <c r="J123" s="178">
        <v>53.498327759197331</v>
      </c>
      <c r="K123" s="178">
        <v>30.61037999819478</v>
      </c>
      <c r="L123" s="178">
        <v>170.10870775739212</v>
      </c>
      <c r="M123" s="178">
        <v>97819.999827000007</v>
      </c>
      <c r="N123" s="178">
        <v>1.7389972199779045E-3</v>
      </c>
      <c r="O123" s="178" t="s">
        <v>720</v>
      </c>
      <c r="P123" s="178" t="s">
        <v>720</v>
      </c>
      <c r="Q123" s="184">
        <v>1242.6764308222232</v>
      </c>
      <c r="R123" s="184">
        <v>231.28663025706129</v>
      </c>
      <c r="S123" s="184">
        <v>0</v>
      </c>
      <c r="T123" s="184">
        <v>688.94026641743812</v>
      </c>
      <c r="V123" s="184">
        <v>0</v>
      </c>
      <c r="W123" s="184">
        <v>499.81070996706273</v>
      </c>
      <c r="Y123" s="178" t="s">
        <v>855</v>
      </c>
      <c r="Z123" s="178" t="s">
        <v>700</v>
      </c>
      <c r="AB123" s="178" t="s">
        <v>83</v>
      </c>
      <c r="AC123" s="178" t="s">
        <v>84</v>
      </c>
      <c r="AD123" s="178" t="s">
        <v>1225</v>
      </c>
      <c r="AF123" s="178" t="s">
        <v>1226</v>
      </c>
      <c r="AG123" s="178" t="s">
        <v>1231</v>
      </c>
      <c r="AH123" s="178">
        <v>1</v>
      </c>
      <c r="AI123" s="178">
        <v>40</v>
      </c>
      <c r="AJ123" s="178" t="s">
        <v>816</v>
      </c>
      <c r="AK123" s="178" t="s">
        <v>64</v>
      </c>
      <c r="AL123" s="178" t="s">
        <v>868</v>
      </c>
      <c r="AM123" s="178" t="s">
        <v>869</v>
      </c>
      <c r="AN123" s="178" t="s">
        <v>46</v>
      </c>
      <c r="AO123" s="178" t="s">
        <v>41</v>
      </c>
      <c r="AQ123" s="178">
        <v>170.10870775739212</v>
      </c>
      <c r="AR123" s="178">
        <v>97504</v>
      </c>
      <c r="AS123" s="178">
        <v>1.7446331202554985E-3</v>
      </c>
      <c r="AT123" s="178">
        <f t="shared" si="1"/>
        <v>0</v>
      </c>
    </row>
    <row r="124" spans="1:46" ht="33.75">
      <c r="A124" s="178" t="s">
        <v>63</v>
      </c>
      <c r="B124" s="178">
        <v>160</v>
      </c>
      <c r="C124" s="178" t="s">
        <v>84</v>
      </c>
      <c r="D124" s="178" t="s">
        <v>46</v>
      </c>
      <c r="E124" s="178" t="s">
        <v>870</v>
      </c>
      <c r="F124" s="178" t="s">
        <v>29</v>
      </c>
      <c r="G124" s="178" t="s">
        <v>871</v>
      </c>
      <c r="H124" s="178" t="s">
        <v>41</v>
      </c>
      <c r="I124" s="178">
        <v>92</v>
      </c>
      <c r="J124" s="178">
        <v>57.230769230769234</v>
      </c>
      <c r="K124" s="178">
        <v>32.745987905045581</v>
      </c>
      <c r="L124" s="178">
        <v>181.97675713581481</v>
      </c>
      <c r="M124" s="178">
        <v>97819.999827000007</v>
      </c>
      <c r="N124" s="178">
        <v>1.8603226074182233E-3</v>
      </c>
      <c r="O124" s="178" t="s">
        <v>720</v>
      </c>
      <c r="P124" s="178" t="s">
        <v>720</v>
      </c>
      <c r="Q124" s="184">
        <v>1329.3747864609827</v>
      </c>
      <c r="R124" s="184">
        <v>247.42290678662371</v>
      </c>
      <c r="S124" s="184">
        <v>0</v>
      </c>
      <c r="T124" s="184">
        <v>737.00586640005008</v>
      </c>
      <c r="V124" s="184">
        <v>0</v>
      </c>
      <c r="W124" s="184">
        <v>534.68122461592748</v>
      </c>
      <c r="Y124" s="178" t="s">
        <v>872</v>
      </c>
      <c r="Z124" s="178" t="s">
        <v>700</v>
      </c>
      <c r="AB124" s="178" t="s">
        <v>83</v>
      </c>
      <c r="AC124" s="178" t="s">
        <v>84</v>
      </c>
      <c r="AD124" s="178" t="s">
        <v>1225</v>
      </c>
      <c r="AF124" s="178" t="s">
        <v>1226</v>
      </c>
      <c r="AG124" s="178" t="s">
        <v>1231</v>
      </c>
      <c r="AH124" s="178">
        <v>1</v>
      </c>
      <c r="AI124" s="178">
        <v>40</v>
      </c>
      <c r="AJ124" s="178" t="s">
        <v>816</v>
      </c>
      <c r="AK124" s="178" t="s">
        <v>64</v>
      </c>
      <c r="AL124" s="178" t="s">
        <v>870</v>
      </c>
      <c r="AM124" s="178" t="s">
        <v>871</v>
      </c>
      <c r="AN124" s="178" t="s">
        <v>46</v>
      </c>
      <c r="AO124" s="178" t="s">
        <v>41</v>
      </c>
      <c r="AQ124" s="178">
        <v>181.97675713581481</v>
      </c>
      <c r="AR124" s="178">
        <v>97504</v>
      </c>
      <c r="AS124" s="178">
        <v>1.8663517100407656E-3</v>
      </c>
      <c r="AT124" s="178">
        <f t="shared" si="1"/>
        <v>0</v>
      </c>
    </row>
    <row r="125" spans="1:46" ht="22.5">
      <c r="A125" s="178" t="s">
        <v>63</v>
      </c>
      <c r="B125" s="178">
        <v>160</v>
      </c>
      <c r="C125" s="178" t="s">
        <v>84</v>
      </c>
      <c r="D125" s="178" t="s">
        <v>46</v>
      </c>
      <c r="E125" s="178" t="s">
        <v>873</v>
      </c>
      <c r="F125" s="178" t="s">
        <v>29</v>
      </c>
      <c r="G125" s="178" t="s">
        <v>98</v>
      </c>
      <c r="H125" s="178" t="s">
        <v>41</v>
      </c>
      <c r="I125" s="178">
        <v>230</v>
      </c>
      <c r="J125" s="178">
        <v>143.07692307692307</v>
      </c>
      <c r="K125" s="178">
        <v>81.864969762613953</v>
      </c>
      <c r="L125" s="178">
        <v>454.94189283953705</v>
      </c>
      <c r="M125" s="178">
        <v>97819.999827000007</v>
      </c>
      <c r="N125" s="178">
        <v>4.6508065185455584E-3</v>
      </c>
      <c r="O125" s="178" t="s">
        <v>720</v>
      </c>
      <c r="P125" s="178" t="s">
        <v>720</v>
      </c>
      <c r="Q125" s="184">
        <v>3323.436966152457</v>
      </c>
      <c r="R125" s="184">
        <v>618.55726696655927</v>
      </c>
      <c r="S125" s="184">
        <v>0</v>
      </c>
      <c r="T125" s="184">
        <v>1842.5146660001253</v>
      </c>
      <c r="V125" s="184">
        <v>0</v>
      </c>
      <c r="W125" s="184">
        <v>1336.7030615398187</v>
      </c>
      <c r="Y125" s="178" t="s">
        <v>858</v>
      </c>
      <c r="Z125" s="178" t="s">
        <v>700</v>
      </c>
      <c r="AB125" s="178" t="s">
        <v>83</v>
      </c>
      <c r="AC125" s="178" t="s">
        <v>84</v>
      </c>
      <c r="AD125" s="178" t="s">
        <v>1225</v>
      </c>
      <c r="AF125" s="178" t="s">
        <v>1226</v>
      </c>
      <c r="AG125" s="178" t="s">
        <v>1231</v>
      </c>
      <c r="AH125" s="178">
        <v>1</v>
      </c>
      <c r="AI125" s="178">
        <v>40</v>
      </c>
      <c r="AJ125" s="178" t="s">
        <v>816</v>
      </c>
      <c r="AK125" s="178" t="s">
        <v>64</v>
      </c>
      <c r="AL125" s="178" t="s">
        <v>873</v>
      </c>
      <c r="AM125" s="178" t="s">
        <v>98</v>
      </c>
      <c r="AN125" s="178" t="s">
        <v>46</v>
      </c>
      <c r="AO125" s="178" t="s">
        <v>41</v>
      </c>
      <c r="AQ125" s="178">
        <v>454.94189283953705</v>
      </c>
      <c r="AR125" s="178">
        <v>97504</v>
      </c>
      <c r="AS125" s="178">
        <v>4.6658792751019139E-3</v>
      </c>
      <c r="AT125" s="178">
        <f t="shared" si="1"/>
        <v>0</v>
      </c>
    </row>
    <row r="126" spans="1:46" ht="22.5">
      <c r="A126" s="178" t="s">
        <v>63</v>
      </c>
      <c r="B126" s="178">
        <v>160</v>
      </c>
      <c r="C126" s="178" t="s">
        <v>84</v>
      </c>
      <c r="D126" s="178" t="s">
        <v>46</v>
      </c>
      <c r="E126" s="178" t="s">
        <v>874</v>
      </c>
      <c r="F126" s="178" t="s">
        <v>29</v>
      </c>
      <c r="G126" s="178" t="s">
        <v>100</v>
      </c>
      <c r="H126" s="178" t="s">
        <v>41</v>
      </c>
      <c r="I126" s="178">
        <v>288</v>
      </c>
      <c r="J126" s="178">
        <v>179.15719063545151</v>
      </c>
      <c r="K126" s="178">
        <v>102.50917952883833</v>
      </c>
      <c r="L126" s="178">
        <v>569.6663701642899</v>
      </c>
      <c r="M126" s="178">
        <v>97819.999827000007</v>
      </c>
      <c r="N126" s="178">
        <v>5.8236185971353082E-3</v>
      </c>
      <c r="O126" s="178" t="s">
        <v>720</v>
      </c>
      <c r="P126" s="178" t="s">
        <v>720</v>
      </c>
      <c r="Q126" s="184">
        <v>4161.5210706604685</v>
      </c>
      <c r="R126" s="184">
        <v>774.54127341899596</v>
      </c>
      <c r="S126" s="184">
        <v>0</v>
      </c>
      <c r="T126" s="184">
        <v>2307.1487991653744</v>
      </c>
      <c r="V126" s="184">
        <v>0</v>
      </c>
      <c r="W126" s="184">
        <v>1673.7847031455121</v>
      </c>
      <c r="Y126" s="178" t="s">
        <v>841</v>
      </c>
      <c r="Z126" s="178" t="s">
        <v>700</v>
      </c>
      <c r="AB126" s="178" t="s">
        <v>83</v>
      </c>
      <c r="AC126" s="178" t="s">
        <v>84</v>
      </c>
      <c r="AD126" s="178" t="s">
        <v>1225</v>
      </c>
      <c r="AF126" s="178" t="s">
        <v>1226</v>
      </c>
      <c r="AG126" s="178" t="s">
        <v>1231</v>
      </c>
      <c r="AH126" s="178">
        <v>1</v>
      </c>
      <c r="AI126" s="178">
        <v>40</v>
      </c>
      <c r="AJ126" s="178" t="s">
        <v>816</v>
      </c>
      <c r="AK126" s="178" t="s">
        <v>64</v>
      </c>
      <c r="AL126" s="178" t="s">
        <v>874</v>
      </c>
      <c r="AM126" s="178" t="s">
        <v>100</v>
      </c>
      <c r="AN126" s="178" t="s">
        <v>46</v>
      </c>
      <c r="AO126" s="178" t="s">
        <v>41</v>
      </c>
      <c r="AQ126" s="178">
        <v>569.6663701642899</v>
      </c>
      <c r="AR126" s="178">
        <v>97504</v>
      </c>
      <c r="AS126" s="178">
        <v>5.8424923096928325E-3</v>
      </c>
      <c r="AT126" s="178">
        <f t="shared" si="1"/>
        <v>0</v>
      </c>
    </row>
    <row r="127" spans="1:46" ht="22.5">
      <c r="A127" s="178" t="s">
        <v>63</v>
      </c>
      <c r="B127" s="178">
        <v>160</v>
      </c>
      <c r="C127" s="178" t="s">
        <v>84</v>
      </c>
      <c r="D127" s="178" t="s">
        <v>46</v>
      </c>
      <c r="E127" s="178" t="s">
        <v>875</v>
      </c>
      <c r="F127" s="178" t="s">
        <v>29</v>
      </c>
      <c r="G127" s="178" t="s">
        <v>101</v>
      </c>
      <c r="H127" s="178" t="s">
        <v>41</v>
      </c>
      <c r="I127" s="178">
        <v>751</v>
      </c>
      <c r="J127" s="178">
        <v>467.17725752508363</v>
      </c>
      <c r="K127" s="178">
        <v>267.30692300749166</v>
      </c>
      <c r="L127" s="178">
        <v>1485.4841805325752</v>
      </c>
      <c r="M127" s="178">
        <v>97819.999827000007</v>
      </c>
      <c r="N127" s="178">
        <v>1.5185894327946583E-2</v>
      </c>
      <c r="O127" s="178" t="s">
        <v>720</v>
      </c>
      <c r="P127" s="178" t="s">
        <v>720</v>
      </c>
      <c r="Q127" s="184">
        <v>10851.744180784761</v>
      </c>
      <c r="R127" s="184">
        <v>2019.7239456168957</v>
      </c>
      <c r="S127" s="184">
        <v>0</v>
      </c>
      <c r="T127" s="184">
        <v>6016.2109311569302</v>
      </c>
      <c r="V127" s="184">
        <v>0</v>
      </c>
      <c r="W127" s="184">
        <v>4364.6260835495814</v>
      </c>
      <c r="Y127" s="178" t="s">
        <v>841</v>
      </c>
      <c r="Z127" s="178" t="s">
        <v>700</v>
      </c>
      <c r="AB127" s="178" t="s">
        <v>83</v>
      </c>
      <c r="AC127" s="178" t="s">
        <v>84</v>
      </c>
      <c r="AD127" s="178" t="s">
        <v>1225</v>
      </c>
      <c r="AF127" s="178" t="s">
        <v>1226</v>
      </c>
      <c r="AG127" s="178" t="s">
        <v>1231</v>
      </c>
      <c r="AH127" s="178">
        <v>1</v>
      </c>
      <c r="AI127" s="178">
        <v>40</v>
      </c>
      <c r="AJ127" s="178" t="s">
        <v>816</v>
      </c>
      <c r="AK127" s="178" t="s">
        <v>64</v>
      </c>
      <c r="AL127" s="178" t="s">
        <v>875</v>
      </c>
      <c r="AM127" s="178" t="s">
        <v>101</v>
      </c>
      <c r="AN127" s="178" t="s">
        <v>46</v>
      </c>
      <c r="AO127" s="178" t="s">
        <v>41</v>
      </c>
      <c r="AQ127" s="178">
        <v>1485.4841805325752</v>
      </c>
      <c r="AR127" s="178">
        <v>97504</v>
      </c>
      <c r="AS127" s="178">
        <v>1.5235110154789294E-2</v>
      </c>
      <c r="AT127" s="178">
        <f t="shared" si="1"/>
        <v>0</v>
      </c>
    </row>
    <row r="128" spans="1:46" ht="22.5">
      <c r="A128" s="178" t="s">
        <v>63</v>
      </c>
      <c r="B128" s="178">
        <v>160</v>
      </c>
      <c r="C128" s="178" t="s">
        <v>84</v>
      </c>
      <c r="D128" s="178" t="s">
        <v>46</v>
      </c>
      <c r="E128" s="178" t="s">
        <v>876</v>
      </c>
      <c r="F128" s="178" t="s">
        <v>29</v>
      </c>
      <c r="G128" s="178" t="s">
        <v>877</v>
      </c>
      <c r="H128" s="178" t="s">
        <v>41</v>
      </c>
      <c r="I128" s="178">
        <v>360</v>
      </c>
      <c r="J128" s="178">
        <v>223.94648829431438</v>
      </c>
      <c r="K128" s="178">
        <v>128.13647441104791</v>
      </c>
      <c r="L128" s="178">
        <v>712.08296270536221</v>
      </c>
      <c r="M128" s="178">
        <v>97819.999827000007</v>
      </c>
      <c r="N128" s="178">
        <v>7.2795232464191338E-3</v>
      </c>
      <c r="O128" s="178" t="s">
        <v>720</v>
      </c>
      <c r="P128" s="178" t="s">
        <v>720</v>
      </c>
      <c r="Q128" s="184">
        <v>5201.9013383255842</v>
      </c>
      <c r="R128" s="184">
        <v>968.1765917737448</v>
      </c>
      <c r="S128" s="184">
        <v>0</v>
      </c>
      <c r="T128" s="184">
        <v>2883.9359989567174</v>
      </c>
      <c r="V128" s="184">
        <v>0</v>
      </c>
      <c r="W128" s="184">
        <v>2092.2308789318899</v>
      </c>
      <c r="Y128" s="178" t="s">
        <v>878</v>
      </c>
      <c r="Z128" s="178" t="s">
        <v>700</v>
      </c>
      <c r="AB128" s="178" t="s">
        <v>83</v>
      </c>
      <c r="AC128" s="178" t="s">
        <v>84</v>
      </c>
      <c r="AD128" s="178" t="s">
        <v>1225</v>
      </c>
      <c r="AF128" s="178" t="s">
        <v>1226</v>
      </c>
      <c r="AG128" s="178" t="s">
        <v>1231</v>
      </c>
      <c r="AH128" s="178">
        <v>1</v>
      </c>
      <c r="AI128" s="178">
        <v>40</v>
      </c>
      <c r="AJ128" s="178" t="s">
        <v>816</v>
      </c>
      <c r="AK128" s="178" t="s">
        <v>64</v>
      </c>
      <c r="AL128" s="178" t="s">
        <v>876</v>
      </c>
      <c r="AM128" s="178" t="s">
        <v>877</v>
      </c>
      <c r="AN128" s="178" t="s">
        <v>46</v>
      </c>
      <c r="AO128" s="178" t="s">
        <v>41</v>
      </c>
      <c r="AQ128" s="178">
        <v>712.08296270536221</v>
      </c>
      <c r="AR128" s="178">
        <v>97504</v>
      </c>
      <c r="AS128" s="178">
        <v>7.3031153871160387E-3</v>
      </c>
      <c r="AT128" s="178">
        <f t="shared" si="1"/>
        <v>0</v>
      </c>
    </row>
    <row r="129" spans="1:46" ht="22.5">
      <c r="A129" s="178" t="s">
        <v>63</v>
      </c>
      <c r="B129" s="178">
        <v>160</v>
      </c>
      <c r="C129" s="178" t="s">
        <v>84</v>
      </c>
      <c r="D129" s="178" t="s">
        <v>46</v>
      </c>
      <c r="E129" s="178" t="s">
        <v>879</v>
      </c>
      <c r="F129" s="178" t="s">
        <v>29</v>
      </c>
      <c r="G129" s="178" t="s">
        <v>103</v>
      </c>
      <c r="H129" s="178" t="s">
        <v>41</v>
      </c>
      <c r="I129" s="178">
        <v>294</v>
      </c>
      <c r="J129" s="178">
        <v>182.8896321070234</v>
      </c>
      <c r="K129" s="178">
        <v>104.64478743568914</v>
      </c>
      <c r="L129" s="178">
        <v>581.53441954271261</v>
      </c>
      <c r="M129" s="178">
        <v>97819.999827000007</v>
      </c>
      <c r="N129" s="178">
        <v>5.9449439845756279E-3</v>
      </c>
      <c r="O129" s="178" t="s">
        <v>720</v>
      </c>
      <c r="P129" s="178" t="s">
        <v>720</v>
      </c>
      <c r="Q129" s="184">
        <v>4248.219426299228</v>
      </c>
      <c r="R129" s="184">
        <v>790.67754994855852</v>
      </c>
      <c r="S129" s="184">
        <v>0</v>
      </c>
      <c r="T129" s="184">
        <v>2355.2143991479866</v>
      </c>
      <c r="V129" s="184">
        <v>0</v>
      </c>
      <c r="W129" s="184">
        <v>1708.6552177943772</v>
      </c>
      <c r="Y129" s="178" t="s">
        <v>880</v>
      </c>
      <c r="Z129" s="178" t="s">
        <v>700</v>
      </c>
      <c r="AB129" s="178" t="s">
        <v>83</v>
      </c>
      <c r="AC129" s="178" t="s">
        <v>84</v>
      </c>
      <c r="AD129" s="178" t="s">
        <v>1225</v>
      </c>
      <c r="AF129" s="178" t="s">
        <v>1226</v>
      </c>
      <c r="AG129" s="178" t="s">
        <v>1231</v>
      </c>
      <c r="AH129" s="178">
        <v>1</v>
      </c>
      <c r="AI129" s="178">
        <v>40</v>
      </c>
      <c r="AJ129" s="178" t="s">
        <v>816</v>
      </c>
      <c r="AK129" s="178" t="s">
        <v>64</v>
      </c>
      <c r="AL129" s="178" t="s">
        <v>879</v>
      </c>
      <c r="AM129" s="178" t="s">
        <v>103</v>
      </c>
      <c r="AN129" s="178" t="s">
        <v>46</v>
      </c>
      <c r="AO129" s="178" t="s">
        <v>41</v>
      </c>
      <c r="AQ129" s="178">
        <v>581.53441954271261</v>
      </c>
      <c r="AR129" s="178">
        <v>97504</v>
      </c>
      <c r="AS129" s="178">
        <v>5.9642108994780998E-3</v>
      </c>
      <c r="AT129" s="178">
        <f t="shared" si="1"/>
        <v>0</v>
      </c>
    </row>
    <row r="130" spans="1:46" ht="22.5">
      <c r="A130" s="178" t="s">
        <v>63</v>
      </c>
      <c r="B130" s="178">
        <v>160</v>
      </c>
      <c r="C130" s="178" t="s">
        <v>84</v>
      </c>
      <c r="D130" s="178" t="s">
        <v>46</v>
      </c>
      <c r="E130" s="178" t="s">
        <v>881</v>
      </c>
      <c r="F130" s="178" t="s">
        <v>29</v>
      </c>
      <c r="G130" s="178" t="s">
        <v>105</v>
      </c>
      <c r="H130" s="178" t="s">
        <v>41</v>
      </c>
      <c r="I130" s="178">
        <v>487</v>
      </c>
      <c r="J130" s="178">
        <v>302.94983277591973</v>
      </c>
      <c r="K130" s="178">
        <v>173.34017510605648</v>
      </c>
      <c r="L130" s="178">
        <v>963.29000788197618</v>
      </c>
      <c r="M130" s="178">
        <v>97819.999827000007</v>
      </c>
      <c r="N130" s="178">
        <v>9.847577280572551E-3</v>
      </c>
      <c r="O130" s="178" t="s">
        <v>720</v>
      </c>
      <c r="P130" s="178" t="s">
        <v>720</v>
      </c>
      <c r="Q130" s="184">
        <v>7037.0165326793322</v>
      </c>
      <c r="R130" s="184">
        <v>1309.7277783161494</v>
      </c>
      <c r="S130" s="184">
        <v>0</v>
      </c>
      <c r="T130" s="184">
        <v>3901.3245319220036</v>
      </c>
      <c r="V130" s="184">
        <v>0</v>
      </c>
      <c r="W130" s="184">
        <v>2830.3234389995291</v>
      </c>
      <c r="Y130" s="178" t="s">
        <v>882</v>
      </c>
      <c r="Z130" s="178" t="s">
        <v>700</v>
      </c>
      <c r="AB130" s="178" t="s">
        <v>83</v>
      </c>
      <c r="AC130" s="178" t="s">
        <v>84</v>
      </c>
      <c r="AD130" s="178" t="s">
        <v>1225</v>
      </c>
      <c r="AF130" s="178" t="s">
        <v>1226</v>
      </c>
      <c r="AG130" s="178" t="s">
        <v>1231</v>
      </c>
      <c r="AH130" s="178">
        <v>1</v>
      </c>
      <c r="AI130" s="178">
        <v>40</v>
      </c>
      <c r="AJ130" s="178" t="s">
        <v>816</v>
      </c>
      <c r="AK130" s="178" t="s">
        <v>64</v>
      </c>
      <c r="AL130" s="178" t="s">
        <v>881</v>
      </c>
      <c r="AM130" s="178" t="s">
        <v>105</v>
      </c>
      <c r="AN130" s="178" t="s">
        <v>46</v>
      </c>
      <c r="AO130" s="178" t="s">
        <v>41</v>
      </c>
      <c r="AQ130" s="178">
        <v>963.29000788197618</v>
      </c>
      <c r="AR130" s="178">
        <v>97504</v>
      </c>
      <c r="AS130" s="178">
        <v>9.8794922042375298E-3</v>
      </c>
      <c r="AT130" s="178">
        <f t="shared" si="1"/>
        <v>0</v>
      </c>
    </row>
    <row r="131" spans="1:46" ht="22.5">
      <c r="A131" s="178" t="s">
        <v>63</v>
      </c>
      <c r="B131" s="178">
        <v>160</v>
      </c>
      <c r="C131" s="178" t="s">
        <v>84</v>
      </c>
      <c r="D131" s="178" t="s">
        <v>46</v>
      </c>
      <c r="E131" s="178" t="s">
        <v>883</v>
      </c>
      <c r="F131" s="178" t="s">
        <v>29</v>
      </c>
      <c r="G131" s="178" t="s">
        <v>112</v>
      </c>
      <c r="H131" s="178" t="s">
        <v>41</v>
      </c>
      <c r="I131" s="178">
        <v>561</v>
      </c>
      <c r="J131" s="178">
        <v>348.98327759197321</v>
      </c>
      <c r="K131" s="178">
        <v>199.67933929054968</v>
      </c>
      <c r="L131" s="178">
        <v>1109.6626168825228</v>
      </c>
      <c r="M131" s="178">
        <v>97819.999827000007</v>
      </c>
      <c r="N131" s="178">
        <v>1.1343923725669816E-2</v>
      </c>
      <c r="O131" s="178" t="s">
        <v>720</v>
      </c>
      <c r="P131" s="178" t="s">
        <v>720</v>
      </c>
      <c r="Q131" s="184">
        <v>8106.296252224035</v>
      </c>
      <c r="R131" s="184">
        <v>1508.7418555140855</v>
      </c>
      <c r="S131" s="184">
        <v>0</v>
      </c>
      <c r="T131" s="184">
        <v>4494.1335983742174</v>
      </c>
      <c r="V131" s="184">
        <v>0</v>
      </c>
      <c r="W131" s="184">
        <v>3260.3931196688618</v>
      </c>
      <c r="Y131" s="178" t="s">
        <v>834</v>
      </c>
      <c r="Z131" s="178" t="s">
        <v>700</v>
      </c>
      <c r="AB131" s="178" t="s">
        <v>83</v>
      </c>
      <c r="AC131" s="178" t="s">
        <v>84</v>
      </c>
      <c r="AD131" s="178" t="s">
        <v>1225</v>
      </c>
      <c r="AF131" s="178" t="s">
        <v>1226</v>
      </c>
      <c r="AG131" s="178" t="s">
        <v>1231</v>
      </c>
      <c r="AH131" s="178">
        <v>1</v>
      </c>
      <c r="AI131" s="178">
        <v>40</v>
      </c>
      <c r="AJ131" s="178" t="s">
        <v>816</v>
      </c>
      <c r="AK131" s="178" t="s">
        <v>64</v>
      </c>
      <c r="AL131" s="178" t="s">
        <v>883</v>
      </c>
      <c r="AM131" s="178" t="s">
        <v>112</v>
      </c>
      <c r="AN131" s="178" t="s">
        <v>46</v>
      </c>
      <c r="AO131" s="178" t="s">
        <v>41</v>
      </c>
      <c r="AQ131" s="178">
        <v>1109.6626168825228</v>
      </c>
      <c r="AR131" s="178">
        <v>97504</v>
      </c>
      <c r="AS131" s="178">
        <v>1.1380688144922494E-2</v>
      </c>
      <c r="AT131" s="178">
        <f t="shared" ref="AT131:AT194" si="2">L131-AQ131</f>
        <v>0</v>
      </c>
    </row>
    <row r="132" spans="1:46" ht="33.75">
      <c r="A132" s="178" t="s">
        <v>63</v>
      </c>
      <c r="B132" s="178">
        <v>160</v>
      </c>
      <c r="C132" s="178" t="s">
        <v>84</v>
      </c>
      <c r="D132" s="178" t="s">
        <v>46</v>
      </c>
      <c r="E132" s="178" t="s">
        <v>884</v>
      </c>
      <c r="F132" s="178" t="s">
        <v>29</v>
      </c>
      <c r="G132" s="178" t="s">
        <v>114</v>
      </c>
      <c r="H132" s="178" t="s">
        <v>41</v>
      </c>
      <c r="I132" s="178">
        <v>46</v>
      </c>
      <c r="J132" s="178">
        <v>28.615384615384617</v>
      </c>
      <c r="K132" s="178">
        <v>16.372993952522791</v>
      </c>
      <c r="L132" s="178">
        <v>90.988378567907404</v>
      </c>
      <c r="M132" s="178">
        <v>97819.999827000007</v>
      </c>
      <c r="N132" s="178">
        <v>9.3016130370911167E-4</v>
      </c>
      <c r="O132" s="178" t="s">
        <v>720</v>
      </c>
      <c r="P132" s="178" t="s">
        <v>720</v>
      </c>
      <c r="Q132" s="184">
        <v>664.68739323049135</v>
      </c>
      <c r="R132" s="184">
        <v>123.71145339331186</v>
      </c>
      <c r="S132" s="184">
        <v>0</v>
      </c>
      <c r="T132" s="184">
        <v>368.50293320002504</v>
      </c>
      <c r="V132" s="184">
        <v>0</v>
      </c>
      <c r="W132" s="184">
        <v>267.34061230796374</v>
      </c>
      <c r="Y132" s="178" t="s">
        <v>834</v>
      </c>
      <c r="Z132" s="178" t="s">
        <v>700</v>
      </c>
      <c r="AB132" s="178" t="s">
        <v>83</v>
      </c>
      <c r="AC132" s="178" t="s">
        <v>84</v>
      </c>
      <c r="AD132" s="178" t="s">
        <v>1225</v>
      </c>
      <c r="AF132" s="178" t="s">
        <v>1226</v>
      </c>
      <c r="AG132" s="178" t="s">
        <v>1231</v>
      </c>
      <c r="AH132" s="178">
        <v>1</v>
      </c>
      <c r="AI132" s="178">
        <v>40</v>
      </c>
      <c r="AJ132" s="178" t="s">
        <v>816</v>
      </c>
      <c r="AK132" s="178" t="s">
        <v>64</v>
      </c>
      <c r="AL132" s="178" t="s">
        <v>884</v>
      </c>
      <c r="AM132" s="178" t="s">
        <v>114</v>
      </c>
      <c r="AN132" s="178" t="s">
        <v>46</v>
      </c>
      <c r="AO132" s="178" t="s">
        <v>41</v>
      </c>
      <c r="AQ132" s="178">
        <v>90.988378567907404</v>
      </c>
      <c r="AR132" s="178">
        <v>97504</v>
      </c>
      <c r="AS132" s="178">
        <v>9.3317585502038279E-4</v>
      </c>
      <c r="AT132" s="178">
        <f t="shared" si="2"/>
        <v>0</v>
      </c>
    </row>
    <row r="133" spans="1:46" ht="33.75">
      <c r="A133" s="178" t="s">
        <v>63</v>
      </c>
      <c r="B133" s="178">
        <v>160</v>
      </c>
      <c r="C133" s="178" t="s">
        <v>84</v>
      </c>
      <c r="D133" s="178" t="s">
        <v>46</v>
      </c>
      <c r="E133" s="178" t="s">
        <v>885</v>
      </c>
      <c r="F133" s="178" t="s">
        <v>29</v>
      </c>
      <c r="G133" s="178" t="s">
        <v>123</v>
      </c>
      <c r="H133" s="178" t="s">
        <v>41</v>
      </c>
      <c r="I133" s="178">
        <v>363</v>
      </c>
      <c r="J133" s="178">
        <v>225.81270903010031</v>
      </c>
      <c r="K133" s="178">
        <v>129.20427836447331</v>
      </c>
      <c r="L133" s="178">
        <v>718.01698739457368</v>
      </c>
      <c r="M133" s="178">
        <v>97819.999827000007</v>
      </c>
      <c r="N133" s="178">
        <v>7.3401859401392945E-3</v>
      </c>
      <c r="O133" s="178" t="s">
        <v>720</v>
      </c>
      <c r="P133" s="178" t="s">
        <v>720</v>
      </c>
      <c r="Q133" s="184">
        <v>5245.2505161449644</v>
      </c>
      <c r="R133" s="184">
        <v>976.2447300385262</v>
      </c>
      <c r="S133" s="184">
        <v>0</v>
      </c>
      <c r="T133" s="184">
        <v>2907.9687989480235</v>
      </c>
      <c r="V133" s="184">
        <v>0</v>
      </c>
      <c r="W133" s="184">
        <v>2109.6661362563227</v>
      </c>
      <c r="Y133" s="178" t="s">
        <v>858</v>
      </c>
      <c r="Z133" s="178" t="s">
        <v>700</v>
      </c>
      <c r="AB133" s="178" t="s">
        <v>83</v>
      </c>
      <c r="AC133" s="178" t="s">
        <v>84</v>
      </c>
      <c r="AD133" s="178" t="s">
        <v>1225</v>
      </c>
      <c r="AF133" s="178" t="s">
        <v>1226</v>
      </c>
      <c r="AG133" s="178" t="s">
        <v>1231</v>
      </c>
      <c r="AH133" s="178">
        <v>1</v>
      </c>
      <c r="AI133" s="178">
        <v>40</v>
      </c>
      <c r="AJ133" s="178" t="s">
        <v>816</v>
      </c>
      <c r="AK133" s="178" t="s">
        <v>64</v>
      </c>
      <c r="AL133" s="178" t="s">
        <v>885</v>
      </c>
      <c r="AM133" s="178" t="s">
        <v>123</v>
      </c>
      <c r="AN133" s="178" t="s">
        <v>46</v>
      </c>
      <c r="AO133" s="178" t="s">
        <v>41</v>
      </c>
      <c r="AQ133" s="178">
        <v>718.01698739457368</v>
      </c>
      <c r="AR133" s="178">
        <v>97504</v>
      </c>
      <c r="AS133" s="178">
        <v>7.3639746820086732E-3</v>
      </c>
      <c r="AT133" s="178">
        <f t="shared" si="2"/>
        <v>0</v>
      </c>
    </row>
    <row r="134" spans="1:46" ht="22.5">
      <c r="A134" s="178" t="s">
        <v>63</v>
      </c>
      <c r="B134" s="178">
        <v>160</v>
      </c>
      <c r="C134" s="178" t="s">
        <v>84</v>
      </c>
      <c r="D134" s="178" t="s">
        <v>46</v>
      </c>
      <c r="E134" s="178" t="s">
        <v>886</v>
      </c>
      <c r="F134" s="178" t="s">
        <v>29</v>
      </c>
      <c r="G134" s="178" t="s">
        <v>126</v>
      </c>
      <c r="H134" s="178" t="s">
        <v>41</v>
      </c>
      <c r="I134" s="178">
        <v>74</v>
      </c>
      <c r="J134" s="178">
        <v>46.03344481605351</v>
      </c>
      <c r="K134" s="178">
        <v>26.339164184493185</v>
      </c>
      <c r="L134" s="178">
        <v>146.37260900054667</v>
      </c>
      <c r="M134" s="178">
        <v>97819.999827000007</v>
      </c>
      <c r="N134" s="178">
        <v>1.4963464450972663E-3</v>
      </c>
      <c r="O134" s="178" t="s">
        <v>720</v>
      </c>
      <c r="P134" s="178" t="s">
        <v>720</v>
      </c>
      <c r="Q134" s="184">
        <v>1069.2797195447033</v>
      </c>
      <c r="R134" s="184">
        <v>199.01407719793642</v>
      </c>
      <c r="S134" s="184">
        <v>0</v>
      </c>
      <c r="T134" s="184">
        <v>592.8090664522141</v>
      </c>
      <c r="V134" s="184">
        <v>0</v>
      </c>
      <c r="W134" s="184">
        <v>430.06968066933291</v>
      </c>
      <c r="Y134" s="178" t="s">
        <v>872</v>
      </c>
      <c r="Z134" s="178" t="s">
        <v>700</v>
      </c>
      <c r="AB134" s="178" t="s">
        <v>83</v>
      </c>
      <c r="AC134" s="178" t="s">
        <v>84</v>
      </c>
      <c r="AD134" s="178" t="s">
        <v>1225</v>
      </c>
      <c r="AF134" s="178" t="s">
        <v>1226</v>
      </c>
      <c r="AG134" s="178" t="s">
        <v>1231</v>
      </c>
      <c r="AH134" s="178">
        <v>1</v>
      </c>
      <c r="AI134" s="178">
        <v>40</v>
      </c>
      <c r="AJ134" s="178" t="s">
        <v>816</v>
      </c>
      <c r="AK134" s="178" t="s">
        <v>64</v>
      </c>
      <c r="AL134" s="178" t="s">
        <v>886</v>
      </c>
      <c r="AM134" s="178" t="s">
        <v>126</v>
      </c>
      <c r="AN134" s="178" t="s">
        <v>46</v>
      </c>
      <c r="AO134" s="178" t="s">
        <v>41</v>
      </c>
      <c r="AQ134" s="178">
        <v>146.37260900054667</v>
      </c>
      <c r="AR134" s="178">
        <v>97504</v>
      </c>
      <c r="AS134" s="178">
        <v>1.5011959406849634E-3</v>
      </c>
      <c r="AT134" s="178">
        <f t="shared" si="2"/>
        <v>0</v>
      </c>
    </row>
    <row r="135" spans="1:46" ht="33.75">
      <c r="A135" s="178" t="s">
        <v>63</v>
      </c>
      <c r="B135" s="178">
        <v>160</v>
      </c>
      <c r="C135" s="178" t="s">
        <v>84</v>
      </c>
      <c r="D135" s="178" t="s">
        <v>86</v>
      </c>
      <c r="E135" s="178" t="s">
        <v>887</v>
      </c>
      <c r="F135" s="178" t="s">
        <v>29</v>
      </c>
      <c r="G135" s="178" t="s">
        <v>87</v>
      </c>
      <c r="H135" s="178" t="s">
        <v>41</v>
      </c>
      <c r="I135" s="178">
        <v>1385</v>
      </c>
      <c r="J135" s="178">
        <v>929.20508744038148</v>
      </c>
      <c r="K135" s="178">
        <v>492.9694918313927</v>
      </c>
      <c r="L135" s="178">
        <v>2807.1745792717738</v>
      </c>
      <c r="M135" s="178">
        <v>97819.999827000007</v>
      </c>
      <c r="N135" s="178">
        <v>2.8697348029405181E-2</v>
      </c>
      <c r="O135" s="178" t="s">
        <v>720</v>
      </c>
      <c r="P135" s="178" t="s">
        <v>720</v>
      </c>
      <c r="Q135" s="184">
        <v>20506.943664750364</v>
      </c>
      <c r="R135" s="184">
        <v>3816.7472879108891</v>
      </c>
      <c r="S135" s="184">
        <v>0</v>
      </c>
      <c r="T135" s="184">
        <v>11369.057046050686</v>
      </c>
      <c r="V135" s="184">
        <v>0</v>
      </c>
      <c r="W135" s="184">
        <v>8247.9958725472461</v>
      </c>
      <c r="Y135" s="178" t="s">
        <v>878</v>
      </c>
      <c r="Z135" s="178" t="s">
        <v>700</v>
      </c>
      <c r="AB135" s="178" t="s">
        <v>83</v>
      </c>
      <c r="AC135" s="178" t="s">
        <v>84</v>
      </c>
      <c r="AD135" s="178" t="s">
        <v>1225</v>
      </c>
      <c r="AF135" s="178" t="s">
        <v>1226</v>
      </c>
      <c r="AG135" s="178" t="s">
        <v>1231</v>
      </c>
      <c r="AH135" s="178">
        <v>1</v>
      </c>
      <c r="AI135" s="178">
        <v>40</v>
      </c>
      <c r="AJ135" s="178" t="s">
        <v>816</v>
      </c>
      <c r="AK135" s="178" t="s">
        <v>64</v>
      </c>
      <c r="AL135" s="178" t="s">
        <v>887</v>
      </c>
      <c r="AM135" s="178" t="s">
        <v>87</v>
      </c>
      <c r="AN135" s="178" t="s">
        <v>86</v>
      </c>
      <c r="AO135" s="178" t="s">
        <v>41</v>
      </c>
      <c r="AQ135" s="178">
        <v>2807.1745792717738</v>
      </c>
      <c r="AR135" s="178">
        <v>97504</v>
      </c>
      <c r="AS135" s="178">
        <v>2.8790353003689838E-2</v>
      </c>
      <c r="AT135" s="178">
        <f t="shared" si="2"/>
        <v>0</v>
      </c>
    </row>
    <row r="136" spans="1:46" ht="22.5">
      <c r="A136" s="178" t="s">
        <v>63</v>
      </c>
      <c r="B136" s="178">
        <v>160</v>
      </c>
      <c r="C136" s="178" t="s">
        <v>84</v>
      </c>
      <c r="D136" s="178" t="s">
        <v>86</v>
      </c>
      <c r="E136" s="178" t="s">
        <v>888</v>
      </c>
      <c r="F136" s="178" t="s">
        <v>29</v>
      </c>
      <c r="G136" s="178" t="s">
        <v>889</v>
      </c>
      <c r="H136" s="178" t="s">
        <v>41</v>
      </c>
      <c r="I136" s="178">
        <v>475</v>
      </c>
      <c r="J136" s="178">
        <v>318.68044515103338</v>
      </c>
      <c r="K136" s="178">
        <v>169.06895929235489</v>
      </c>
      <c r="L136" s="178">
        <v>962.74940444338824</v>
      </c>
      <c r="M136" s="178">
        <v>97819.999827000007</v>
      </c>
      <c r="N136" s="178">
        <v>9.8420507682075546E-3</v>
      </c>
      <c r="O136" s="178" t="s">
        <v>720</v>
      </c>
      <c r="P136" s="178" t="s">
        <v>720</v>
      </c>
      <c r="Q136" s="184">
        <v>7033.0673218457941</v>
      </c>
      <c r="R136" s="184">
        <v>1308.9927521716047</v>
      </c>
      <c r="S136" s="184">
        <v>0</v>
      </c>
      <c r="T136" s="184">
        <v>3899.1350879957231</v>
      </c>
      <c r="V136" s="184">
        <v>0</v>
      </c>
      <c r="W136" s="184">
        <v>2828.7350465414747</v>
      </c>
      <c r="Y136" s="178" t="s">
        <v>878</v>
      </c>
      <c r="Z136" s="178" t="s">
        <v>700</v>
      </c>
      <c r="AB136" s="178" t="s">
        <v>83</v>
      </c>
      <c r="AC136" s="178" t="s">
        <v>84</v>
      </c>
      <c r="AD136" s="178" t="s">
        <v>1225</v>
      </c>
      <c r="AF136" s="178" t="s">
        <v>1226</v>
      </c>
      <c r="AG136" s="178" t="s">
        <v>1231</v>
      </c>
      <c r="AH136" s="178">
        <v>1</v>
      </c>
      <c r="AI136" s="178">
        <v>40</v>
      </c>
      <c r="AJ136" s="178" t="s">
        <v>816</v>
      </c>
      <c r="AK136" s="178" t="s">
        <v>64</v>
      </c>
      <c r="AL136" s="178" t="s">
        <v>888</v>
      </c>
      <c r="AM136" s="178" t="s">
        <v>889</v>
      </c>
      <c r="AN136" s="178" t="s">
        <v>86</v>
      </c>
      <c r="AO136" s="178" t="s">
        <v>41</v>
      </c>
      <c r="AQ136" s="178">
        <v>962.74940444338824</v>
      </c>
      <c r="AR136" s="178">
        <v>97504</v>
      </c>
      <c r="AS136" s="178">
        <v>9.873947781048862E-3</v>
      </c>
      <c r="AT136" s="178">
        <f t="shared" si="2"/>
        <v>0</v>
      </c>
    </row>
    <row r="137" spans="1:46" ht="33.75">
      <c r="A137" s="178" t="s">
        <v>63</v>
      </c>
      <c r="B137" s="178">
        <v>160</v>
      </c>
      <c r="C137" s="178" t="s">
        <v>84</v>
      </c>
      <c r="D137" s="178" t="s">
        <v>86</v>
      </c>
      <c r="E137" s="178" t="s">
        <v>890</v>
      </c>
      <c r="F137" s="178" t="s">
        <v>29</v>
      </c>
      <c r="G137" s="178" t="s">
        <v>97</v>
      </c>
      <c r="H137" s="178" t="s">
        <v>41</v>
      </c>
      <c r="I137" s="178">
        <v>85</v>
      </c>
      <c r="J137" s="178">
        <v>57.027027027027032</v>
      </c>
      <c r="K137" s="178">
        <v>30.254445347052982</v>
      </c>
      <c r="L137" s="178">
        <v>172.28147237408001</v>
      </c>
      <c r="M137" s="178">
        <v>97819.999827000007</v>
      </c>
      <c r="N137" s="178">
        <v>1.7612090848371413E-3</v>
      </c>
      <c r="O137" s="178" t="s">
        <v>720</v>
      </c>
      <c r="P137" s="178" t="s">
        <v>720</v>
      </c>
      <c r="Q137" s="184">
        <v>1258.5488891724053</v>
      </c>
      <c r="R137" s="184">
        <v>234.24080828333979</v>
      </c>
      <c r="S137" s="184">
        <v>0</v>
      </c>
      <c r="T137" s="184">
        <v>697.73996311502412</v>
      </c>
      <c r="V137" s="184">
        <v>0</v>
      </c>
      <c r="W137" s="184">
        <v>506.19469253900064</v>
      </c>
      <c r="Y137" s="178" t="s">
        <v>841</v>
      </c>
      <c r="Z137" s="178" t="s">
        <v>700</v>
      </c>
      <c r="AB137" s="178" t="s">
        <v>83</v>
      </c>
      <c r="AC137" s="178" t="s">
        <v>84</v>
      </c>
      <c r="AD137" s="178" t="s">
        <v>1225</v>
      </c>
      <c r="AF137" s="178" t="s">
        <v>1226</v>
      </c>
      <c r="AG137" s="178" t="s">
        <v>1231</v>
      </c>
      <c r="AH137" s="178">
        <v>1</v>
      </c>
      <c r="AI137" s="178">
        <v>40</v>
      </c>
      <c r="AJ137" s="178" t="s">
        <v>816</v>
      </c>
      <c r="AK137" s="178" t="s">
        <v>64</v>
      </c>
      <c r="AL137" s="178" t="s">
        <v>890</v>
      </c>
      <c r="AM137" s="178" t="s">
        <v>97</v>
      </c>
      <c r="AN137" s="178" t="s">
        <v>86</v>
      </c>
      <c r="AO137" s="178" t="s">
        <v>41</v>
      </c>
      <c r="AQ137" s="178">
        <v>172.28147237408001</v>
      </c>
      <c r="AR137" s="178">
        <v>97504</v>
      </c>
      <c r="AS137" s="178">
        <v>1.7669169713455859E-3</v>
      </c>
      <c r="AT137" s="178">
        <f t="shared" si="2"/>
        <v>0</v>
      </c>
    </row>
    <row r="138" spans="1:46" ht="22.5">
      <c r="A138" s="178" t="s">
        <v>63</v>
      </c>
      <c r="B138" s="178">
        <v>160</v>
      </c>
      <c r="C138" s="178" t="s">
        <v>84</v>
      </c>
      <c r="D138" s="178" t="s">
        <v>86</v>
      </c>
      <c r="E138" s="178" t="s">
        <v>891</v>
      </c>
      <c r="F138" s="178" t="s">
        <v>29</v>
      </c>
      <c r="G138" s="178" t="s">
        <v>106</v>
      </c>
      <c r="H138" s="178" t="s">
        <v>41</v>
      </c>
      <c r="I138" s="178">
        <v>251</v>
      </c>
      <c r="J138" s="178">
        <v>168.39745627980923</v>
      </c>
      <c r="K138" s="178">
        <v>89.33959743659176</v>
      </c>
      <c r="L138" s="178">
        <v>508.73705371640102</v>
      </c>
      <c r="M138" s="178">
        <v>97819.999827000007</v>
      </c>
      <c r="N138" s="178">
        <v>5.2007468269896764E-3</v>
      </c>
      <c r="O138" s="178" t="s">
        <v>720</v>
      </c>
      <c r="P138" s="178" t="s">
        <v>720</v>
      </c>
      <c r="Q138" s="184">
        <v>3716.4208374385148</v>
      </c>
      <c r="R138" s="184">
        <v>691.69932798962691</v>
      </c>
      <c r="S138" s="184">
        <v>0</v>
      </c>
      <c r="T138" s="184">
        <v>2060.3850675514241</v>
      </c>
      <c r="V138" s="184">
        <v>0</v>
      </c>
      <c r="W138" s="184">
        <v>1494.7631509092844</v>
      </c>
      <c r="Y138" s="178" t="s">
        <v>892</v>
      </c>
      <c r="Z138" s="178" t="s">
        <v>700</v>
      </c>
      <c r="AB138" s="178" t="s">
        <v>83</v>
      </c>
      <c r="AC138" s="178" t="s">
        <v>84</v>
      </c>
      <c r="AD138" s="178" t="s">
        <v>1225</v>
      </c>
      <c r="AF138" s="178" t="s">
        <v>1226</v>
      </c>
      <c r="AG138" s="178" t="s">
        <v>1231</v>
      </c>
      <c r="AH138" s="178">
        <v>1</v>
      </c>
      <c r="AI138" s="178">
        <v>40</v>
      </c>
      <c r="AJ138" s="178" t="s">
        <v>816</v>
      </c>
      <c r="AK138" s="178" t="s">
        <v>64</v>
      </c>
      <c r="AL138" s="178" t="s">
        <v>891</v>
      </c>
      <c r="AM138" s="178" t="s">
        <v>106</v>
      </c>
      <c r="AN138" s="178" t="s">
        <v>86</v>
      </c>
      <c r="AO138" s="178" t="s">
        <v>41</v>
      </c>
      <c r="AQ138" s="178">
        <v>508.73705371640102</v>
      </c>
      <c r="AR138" s="178">
        <v>97504</v>
      </c>
      <c r="AS138" s="178">
        <v>5.2176018800910839E-3</v>
      </c>
      <c r="AT138" s="178">
        <f t="shared" si="2"/>
        <v>0</v>
      </c>
    </row>
    <row r="139" spans="1:46" ht="22.5">
      <c r="A139" s="178" t="s">
        <v>63</v>
      </c>
      <c r="B139" s="178">
        <v>160</v>
      </c>
      <c r="C139" s="178" t="s">
        <v>84</v>
      </c>
      <c r="D139" s="178" t="s">
        <v>86</v>
      </c>
      <c r="E139" s="178" t="s">
        <v>893</v>
      </c>
      <c r="F139" s="178" t="s">
        <v>29</v>
      </c>
      <c r="G139" s="178" t="s">
        <v>107</v>
      </c>
      <c r="H139" s="178" t="s">
        <v>41</v>
      </c>
      <c r="I139" s="178">
        <v>307</v>
      </c>
      <c r="J139" s="178">
        <v>205.96820349761526</v>
      </c>
      <c r="K139" s="178">
        <v>109.27193790053255</v>
      </c>
      <c r="L139" s="178">
        <v>622.24014139814778</v>
      </c>
      <c r="M139" s="178">
        <v>97819.999827000007</v>
      </c>
      <c r="N139" s="178">
        <v>6.3610728122941457E-3</v>
      </c>
      <c r="O139" s="178" t="s">
        <v>720</v>
      </c>
      <c r="P139" s="178" t="s">
        <v>720</v>
      </c>
      <c r="Q139" s="184">
        <v>4545.5824585403343</v>
      </c>
      <c r="R139" s="184">
        <v>846.02268403512142</v>
      </c>
      <c r="S139" s="184">
        <v>0</v>
      </c>
      <c r="T139" s="184">
        <v>2520.0725726624987</v>
      </c>
      <c r="V139" s="184">
        <v>0</v>
      </c>
      <c r="W139" s="184">
        <v>1828.256124817332</v>
      </c>
      <c r="Y139" s="178" t="s">
        <v>834</v>
      </c>
      <c r="Z139" s="178" t="s">
        <v>700</v>
      </c>
      <c r="AB139" s="178" t="s">
        <v>83</v>
      </c>
      <c r="AC139" s="178" t="s">
        <v>84</v>
      </c>
      <c r="AD139" s="178" t="s">
        <v>1225</v>
      </c>
      <c r="AF139" s="178" t="s">
        <v>1226</v>
      </c>
      <c r="AG139" s="178" t="s">
        <v>1231</v>
      </c>
      <c r="AH139" s="178">
        <v>1</v>
      </c>
      <c r="AI139" s="178">
        <v>40</v>
      </c>
      <c r="AJ139" s="178" t="s">
        <v>816</v>
      </c>
      <c r="AK139" s="178" t="s">
        <v>64</v>
      </c>
      <c r="AL139" s="178" t="s">
        <v>893</v>
      </c>
      <c r="AM139" s="178" t="s">
        <v>107</v>
      </c>
      <c r="AN139" s="178" t="s">
        <v>86</v>
      </c>
      <c r="AO139" s="178" t="s">
        <v>41</v>
      </c>
      <c r="AQ139" s="178">
        <v>622.24014139814778</v>
      </c>
      <c r="AR139" s="178">
        <v>97504</v>
      </c>
      <c r="AS139" s="178">
        <v>6.381688355330528E-3</v>
      </c>
      <c r="AT139" s="178">
        <f t="shared" si="2"/>
        <v>0</v>
      </c>
    </row>
    <row r="140" spans="1:46" ht="33.75">
      <c r="A140" s="178" t="s">
        <v>63</v>
      </c>
      <c r="B140" s="178">
        <v>160</v>
      </c>
      <c r="C140" s="178" t="s">
        <v>84</v>
      </c>
      <c r="D140" s="178" t="s">
        <v>86</v>
      </c>
      <c r="E140" s="178" t="s">
        <v>842</v>
      </c>
      <c r="F140" s="178" t="s">
        <v>29</v>
      </c>
      <c r="G140" s="178" t="s">
        <v>108</v>
      </c>
      <c r="H140" s="178" t="s">
        <v>41</v>
      </c>
      <c r="I140" s="178">
        <v>596.5</v>
      </c>
      <c r="J140" s="178">
        <v>400.19554848966612</v>
      </c>
      <c r="K140" s="178">
        <v>212.31501940608359</v>
      </c>
      <c r="L140" s="178">
        <v>1209.0105678957498</v>
      </c>
      <c r="M140" s="178">
        <v>97819.999827000007</v>
      </c>
      <c r="N140" s="178">
        <v>1.2359543754180646E-2</v>
      </c>
      <c r="O140" s="178" t="s">
        <v>720</v>
      </c>
      <c r="P140" s="178" t="s">
        <v>720</v>
      </c>
      <c r="Q140" s="184">
        <v>8832.0519104863506</v>
      </c>
      <c r="R140" s="184">
        <v>1643.8193193060258</v>
      </c>
      <c r="S140" s="184">
        <v>0</v>
      </c>
      <c r="T140" s="184">
        <v>4896.4927999777874</v>
      </c>
      <c r="V140" s="184">
        <v>0</v>
      </c>
      <c r="W140" s="184">
        <v>3552.2956952883997</v>
      </c>
      <c r="Y140" s="178" t="s">
        <v>834</v>
      </c>
      <c r="Z140" s="178" t="s">
        <v>700</v>
      </c>
      <c r="AB140" s="178" t="s">
        <v>83</v>
      </c>
      <c r="AC140" s="178" t="s">
        <v>84</v>
      </c>
      <c r="AD140" s="178" t="s">
        <v>1225</v>
      </c>
      <c r="AF140" s="178" t="s">
        <v>1226</v>
      </c>
      <c r="AG140" s="178" t="s">
        <v>1231</v>
      </c>
      <c r="AH140" s="178">
        <v>1</v>
      </c>
      <c r="AI140" s="178">
        <v>40</v>
      </c>
      <c r="AJ140" s="178" t="s">
        <v>816</v>
      </c>
      <c r="AK140" s="178" t="s">
        <v>64</v>
      </c>
      <c r="AL140" s="178" t="s">
        <v>842</v>
      </c>
      <c r="AM140" s="178" t="s">
        <v>108</v>
      </c>
      <c r="AN140" s="178" t="s">
        <v>86</v>
      </c>
      <c r="AO140" s="178" t="s">
        <v>41</v>
      </c>
      <c r="AQ140" s="178">
        <v>1209.0105678957498</v>
      </c>
      <c r="AR140" s="178">
        <v>97504</v>
      </c>
      <c r="AS140" s="178">
        <v>1.2399599687148729E-2</v>
      </c>
      <c r="AT140" s="178">
        <f t="shared" si="2"/>
        <v>0</v>
      </c>
    </row>
    <row r="141" spans="1:46" ht="33.75">
      <c r="A141" s="178" t="s">
        <v>63</v>
      </c>
      <c r="B141" s="178">
        <v>160</v>
      </c>
      <c r="C141" s="178" t="s">
        <v>84</v>
      </c>
      <c r="D141" s="178" t="s">
        <v>86</v>
      </c>
      <c r="E141" s="178" t="s">
        <v>894</v>
      </c>
      <c r="F141" s="178" t="s">
        <v>29</v>
      </c>
      <c r="G141" s="178" t="s">
        <v>109</v>
      </c>
      <c r="H141" s="178" t="s">
        <v>41</v>
      </c>
      <c r="I141" s="178">
        <v>889</v>
      </c>
      <c r="J141" s="178">
        <v>596.4356120826709</v>
      </c>
      <c r="K141" s="178">
        <v>316.42590486506003</v>
      </c>
      <c r="L141" s="178">
        <v>1801.8615169477312</v>
      </c>
      <c r="M141" s="178">
        <v>97819.999827000007</v>
      </c>
      <c r="N141" s="178">
        <v>1.8420175016708458E-2</v>
      </c>
      <c r="O141" s="178" t="s">
        <v>720</v>
      </c>
      <c r="P141" s="178" t="s">
        <v>720</v>
      </c>
      <c r="Q141" s="184">
        <v>13162.940734991394</v>
      </c>
      <c r="R141" s="184">
        <v>2449.8832772222249</v>
      </c>
      <c r="S141" s="184">
        <v>0</v>
      </c>
      <c r="T141" s="184">
        <v>7297.5391436383125</v>
      </c>
      <c r="V141" s="184">
        <v>0</v>
      </c>
      <c r="W141" s="184">
        <v>5294.2009607902546</v>
      </c>
      <c r="Y141" s="178" t="s">
        <v>834</v>
      </c>
      <c r="Z141" s="178" t="s">
        <v>700</v>
      </c>
      <c r="AB141" s="178" t="s">
        <v>83</v>
      </c>
      <c r="AC141" s="178" t="s">
        <v>84</v>
      </c>
      <c r="AD141" s="178" t="s">
        <v>1225</v>
      </c>
      <c r="AF141" s="178" t="s">
        <v>1226</v>
      </c>
      <c r="AG141" s="178" t="s">
        <v>1231</v>
      </c>
      <c r="AH141" s="178">
        <v>1</v>
      </c>
      <c r="AI141" s="178">
        <v>40</v>
      </c>
      <c r="AJ141" s="178" t="s">
        <v>816</v>
      </c>
      <c r="AK141" s="178" t="s">
        <v>64</v>
      </c>
      <c r="AL141" s="178" t="s">
        <v>894</v>
      </c>
      <c r="AM141" s="178" t="s">
        <v>109</v>
      </c>
      <c r="AN141" s="178" t="s">
        <v>86</v>
      </c>
      <c r="AO141" s="178" t="s">
        <v>41</v>
      </c>
      <c r="AQ141" s="178">
        <v>1801.8615169477312</v>
      </c>
      <c r="AR141" s="178">
        <v>97504</v>
      </c>
      <c r="AS141" s="178">
        <v>1.8479872794426189E-2</v>
      </c>
      <c r="AT141" s="178">
        <f t="shared" si="2"/>
        <v>0</v>
      </c>
    </row>
    <row r="142" spans="1:46" ht="33.75">
      <c r="A142" s="178" t="s">
        <v>63</v>
      </c>
      <c r="B142" s="178">
        <v>160</v>
      </c>
      <c r="C142" s="178" t="s">
        <v>84</v>
      </c>
      <c r="D142" s="178" t="s">
        <v>86</v>
      </c>
      <c r="E142" s="178" t="s">
        <v>843</v>
      </c>
      <c r="F142" s="178" t="s">
        <v>29</v>
      </c>
      <c r="G142" s="178" t="s">
        <v>844</v>
      </c>
      <c r="H142" s="178" t="s">
        <v>41</v>
      </c>
      <c r="I142" s="178">
        <v>437.5</v>
      </c>
      <c r="J142" s="178">
        <v>293.5214626391097</v>
      </c>
      <c r="K142" s="178">
        <v>155.72140987453739</v>
      </c>
      <c r="L142" s="178">
        <v>886.74287251364706</v>
      </c>
      <c r="M142" s="178">
        <v>97819.999827000007</v>
      </c>
      <c r="N142" s="178">
        <v>9.0650467601911689E-3</v>
      </c>
      <c r="O142" s="178" t="s">
        <v>720</v>
      </c>
      <c r="P142" s="178" t="s">
        <v>720</v>
      </c>
      <c r="Q142" s="184">
        <v>6477.825164857968</v>
      </c>
      <c r="R142" s="184">
        <v>1205.6512191054255</v>
      </c>
      <c r="S142" s="184">
        <v>0</v>
      </c>
      <c r="T142" s="184">
        <v>3591.3086336802712</v>
      </c>
      <c r="V142" s="184">
        <v>0</v>
      </c>
      <c r="W142" s="184">
        <v>2605.4138586566214</v>
      </c>
      <c r="Y142" s="178" t="s">
        <v>834</v>
      </c>
      <c r="Z142" s="178" t="s">
        <v>700</v>
      </c>
      <c r="AB142" s="178" t="s">
        <v>83</v>
      </c>
      <c r="AC142" s="178" t="s">
        <v>84</v>
      </c>
      <c r="AD142" s="178" t="s">
        <v>1225</v>
      </c>
      <c r="AF142" s="178" t="s">
        <v>1226</v>
      </c>
      <c r="AG142" s="178" t="s">
        <v>1231</v>
      </c>
      <c r="AH142" s="178">
        <v>1</v>
      </c>
      <c r="AI142" s="178">
        <v>40</v>
      </c>
      <c r="AJ142" s="178" t="s">
        <v>816</v>
      </c>
      <c r="AK142" s="178" t="s">
        <v>64</v>
      </c>
      <c r="AL142" s="178" t="s">
        <v>843</v>
      </c>
      <c r="AM142" s="178" t="s">
        <v>844</v>
      </c>
      <c r="AN142" s="178" t="s">
        <v>86</v>
      </c>
      <c r="AO142" s="178" t="s">
        <v>41</v>
      </c>
      <c r="AQ142" s="178">
        <v>886.74287251364706</v>
      </c>
      <c r="AR142" s="178">
        <v>97504</v>
      </c>
      <c r="AS142" s="178">
        <v>9.094425587808163E-3</v>
      </c>
      <c r="AT142" s="178">
        <f t="shared" si="2"/>
        <v>0</v>
      </c>
    </row>
    <row r="143" spans="1:46" ht="22.5">
      <c r="A143" s="178" t="s">
        <v>63</v>
      </c>
      <c r="B143" s="178">
        <v>160</v>
      </c>
      <c r="C143" s="178" t="s">
        <v>84</v>
      </c>
      <c r="D143" s="178" t="s">
        <v>86</v>
      </c>
      <c r="E143" s="178" t="s">
        <v>895</v>
      </c>
      <c r="F143" s="178" t="s">
        <v>29</v>
      </c>
      <c r="G143" s="178" t="s">
        <v>111</v>
      </c>
      <c r="H143" s="178" t="s">
        <v>41</v>
      </c>
      <c r="I143" s="178">
        <v>519</v>
      </c>
      <c r="J143" s="178">
        <v>348.20031796502383</v>
      </c>
      <c r="K143" s="178">
        <v>184.73008394259409</v>
      </c>
      <c r="L143" s="178">
        <v>1051.930401907618</v>
      </c>
      <c r="M143" s="178">
        <v>97819.999827000007</v>
      </c>
      <c r="N143" s="178">
        <v>1.0753735470946782E-2</v>
      </c>
      <c r="O143" s="178" t="s">
        <v>720</v>
      </c>
      <c r="P143" s="178" t="s">
        <v>720</v>
      </c>
      <c r="Q143" s="184">
        <v>7684.551452711511</v>
      </c>
      <c r="R143" s="184">
        <v>1430.2468176359221</v>
      </c>
      <c r="S143" s="184">
        <v>0</v>
      </c>
      <c r="T143" s="184">
        <v>4260.3181277258536</v>
      </c>
      <c r="V143" s="184">
        <v>0</v>
      </c>
      <c r="W143" s="184">
        <v>3090.7652403263692</v>
      </c>
      <c r="Y143" s="178" t="s">
        <v>834</v>
      </c>
      <c r="Z143" s="178" t="s">
        <v>700</v>
      </c>
      <c r="AB143" s="178" t="s">
        <v>83</v>
      </c>
      <c r="AC143" s="178" t="s">
        <v>84</v>
      </c>
      <c r="AD143" s="178" t="s">
        <v>1225</v>
      </c>
      <c r="AF143" s="178" t="s">
        <v>1226</v>
      </c>
      <c r="AG143" s="178" t="s">
        <v>1231</v>
      </c>
      <c r="AH143" s="178">
        <v>1</v>
      </c>
      <c r="AI143" s="178">
        <v>40</v>
      </c>
      <c r="AJ143" s="178" t="s">
        <v>816</v>
      </c>
      <c r="AK143" s="178" t="s">
        <v>64</v>
      </c>
      <c r="AL143" s="178" t="s">
        <v>895</v>
      </c>
      <c r="AM143" s="178" t="s">
        <v>111</v>
      </c>
      <c r="AN143" s="178" t="s">
        <v>86</v>
      </c>
      <c r="AO143" s="178" t="s">
        <v>41</v>
      </c>
      <c r="AQ143" s="178">
        <v>1051.930401907618</v>
      </c>
      <c r="AR143" s="178">
        <v>97504</v>
      </c>
      <c r="AS143" s="178">
        <v>1.0788587154451284E-2</v>
      </c>
      <c r="AT143" s="178">
        <f t="shared" si="2"/>
        <v>0</v>
      </c>
    </row>
    <row r="144" spans="1:46" ht="22.5">
      <c r="A144" s="178" t="s">
        <v>63</v>
      </c>
      <c r="B144" s="178">
        <v>160</v>
      </c>
      <c r="C144" s="178" t="s">
        <v>84</v>
      </c>
      <c r="D144" s="178" t="s">
        <v>86</v>
      </c>
      <c r="E144" s="178" t="s">
        <v>835</v>
      </c>
      <c r="F144" s="178" t="s">
        <v>29</v>
      </c>
      <c r="G144" s="178" t="s">
        <v>115</v>
      </c>
      <c r="H144" s="178" t="s">
        <v>41</v>
      </c>
      <c r="I144" s="178">
        <v>87</v>
      </c>
      <c r="J144" s="178">
        <v>58.368839427662948</v>
      </c>
      <c r="K144" s="178">
        <v>30.966314649336585</v>
      </c>
      <c r="L144" s="178">
        <v>176.33515407699954</v>
      </c>
      <c r="M144" s="178">
        <v>97819.999827000007</v>
      </c>
      <c r="N144" s="178">
        <v>1.8026492985980154E-3</v>
      </c>
      <c r="O144" s="178" t="s">
        <v>720</v>
      </c>
      <c r="P144" s="178" t="s">
        <v>720</v>
      </c>
      <c r="Q144" s="184">
        <v>1288.1618042117561</v>
      </c>
      <c r="R144" s="184">
        <v>239.75235671353605</v>
      </c>
      <c r="S144" s="184">
        <v>0</v>
      </c>
      <c r="T144" s="184">
        <v>714.15737401184822</v>
      </c>
      <c r="V144" s="184">
        <v>0</v>
      </c>
      <c r="W144" s="184">
        <v>518.10515589285956</v>
      </c>
      <c r="Y144" s="178" t="s">
        <v>836</v>
      </c>
      <c r="Z144" s="178" t="s">
        <v>700</v>
      </c>
      <c r="AB144" s="178" t="s">
        <v>83</v>
      </c>
      <c r="AC144" s="178" t="s">
        <v>84</v>
      </c>
      <c r="AD144" s="178" t="s">
        <v>1225</v>
      </c>
      <c r="AF144" s="178" t="s">
        <v>1226</v>
      </c>
      <c r="AG144" s="178" t="s">
        <v>1231</v>
      </c>
      <c r="AH144" s="178">
        <v>1</v>
      </c>
      <c r="AI144" s="178">
        <v>40</v>
      </c>
      <c r="AJ144" s="178" t="s">
        <v>816</v>
      </c>
      <c r="AK144" s="178" t="s">
        <v>64</v>
      </c>
      <c r="AL144" s="178" t="s">
        <v>835</v>
      </c>
      <c r="AM144" s="178" t="s">
        <v>115</v>
      </c>
      <c r="AN144" s="178" t="s">
        <v>86</v>
      </c>
      <c r="AO144" s="178" t="s">
        <v>41</v>
      </c>
      <c r="AQ144" s="178">
        <v>176.33515407699954</v>
      </c>
      <c r="AR144" s="178">
        <v>97504</v>
      </c>
      <c r="AS144" s="178">
        <v>1.8084914883184232E-3</v>
      </c>
      <c r="AT144" s="178">
        <f t="shared" si="2"/>
        <v>0</v>
      </c>
    </row>
    <row r="145" spans="1:46" ht="22.5">
      <c r="A145" s="178" t="s">
        <v>63</v>
      </c>
      <c r="B145" s="178">
        <v>160</v>
      </c>
      <c r="C145" s="178" t="s">
        <v>84</v>
      </c>
      <c r="D145" s="178" t="s">
        <v>75</v>
      </c>
      <c r="E145" s="178" t="s">
        <v>896</v>
      </c>
      <c r="F145" s="178" t="s">
        <v>29</v>
      </c>
      <c r="G145" s="178" t="s">
        <v>93</v>
      </c>
      <c r="H145" s="178" t="s">
        <v>65</v>
      </c>
      <c r="I145" s="178">
        <v>2943</v>
      </c>
      <c r="J145" s="178">
        <v>137.22910779168348</v>
      </c>
      <c r="K145" s="178">
        <v>1047.5156783103168</v>
      </c>
      <c r="L145" s="178">
        <v>4127.744786102</v>
      </c>
      <c r="M145" s="178">
        <v>97819.999827000007</v>
      </c>
      <c r="N145" s="178">
        <v>4.219735016767677E-2</v>
      </c>
      <c r="O145" s="178" t="s">
        <v>720</v>
      </c>
      <c r="P145" s="178" t="s">
        <v>720</v>
      </c>
      <c r="Q145" s="184">
        <v>41833.310612640416</v>
      </c>
      <c r="R145" s="184">
        <v>5612.2475723010102</v>
      </c>
      <c r="S145" s="184">
        <v>0</v>
      </c>
      <c r="T145" s="184">
        <v>16717.366383713103</v>
      </c>
      <c r="V145" s="184">
        <v>0</v>
      </c>
      <c r="W145" s="184">
        <v>12128.074331426047</v>
      </c>
      <c r="Y145" s="178" t="s">
        <v>897</v>
      </c>
      <c r="Z145" s="178" t="s">
        <v>700</v>
      </c>
      <c r="AB145" s="178" t="s">
        <v>83</v>
      </c>
      <c r="AC145" s="178" t="s">
        <v>84</v>
      </c>
      <c r="AD145" s="178" t="s">
        <v>1225</v>
      </c>
      <c r="AF145" s="178" t="s">
        <v>1226</v>
      </c>
      <c r="AG145" s="178" t="s">
        <v>1231</v>
      </c>
      <c r="AH145" s="178">
        <v>1</v>
      </c>
      <c r="AI145" s="178">
        <v>40</v>
      </c>
      <c r="AJ145" s="178" t="s">
        <v>816</v>
      </c>
      <c r="AK145" s="178" t="s">
        <v>64</v>
      </c>
      <c r="AL145" s="178" t="s">
        <v>896</v>
      </c>
      <c r="AM145" s="178" t="s">
        <v>93</v>
      </c>
      <c r="AN145" s="178" t="s">
        <v>75</v>
      </c>
      <c r="AO145" s="178" t="s">
        <v>65</v>
      </c>
      <c r="AQ145" s="178">
        <v>4127.744786102</v>
      </c>
      <c r="AR145" s="178">
        <v>97504</v>
      </c>
      <c r="AS145" s="178">
        <v>4.2334107176136365E-2</v>
      </c>
      <c r="AT145" s="178">
        <f t="shared" si="2"/>
        <v>0</v>
      </c>
    </row>
    <row r="146" spans="1:46" ht="22.5">
      <c r="A146" s="178" t="s">
        <v>63</v>
      </c>
      <c r="B146" s="178">
        <v>160</v>
      </c>
      <c r="C146" s="178" t="s">
        <v>84</v>
      </c>
      <c r="D146" s="178" t="s">
        <v>75</v>
      </c>
      <c r="E146" s="178" t="s">
        <v>896</v>
      </c>
      <c r="F146" s="178" t="s">
        <v>29</v>
      </c>
      <c r="G146" s="178" t="s">
        <v>93</v>
      </c>
      <c r="H146" s="178" t="s">
        <v>41</v>
      </c>
      <c r="I146" s="178">
        <v>1311</v>
      </c>
      <c r="J146" s="178">
        <v>61.13060153411385</v>
      </c>
      <c r="K146" s="178">
        <v>466.63032764689956</v>
      </c>
      <c r="L146" s="178">
        <v>1838.7609291810134</v>
      </c>
      <c r="M146" s="178">
        <v>97819.999827000007</v>
      </c>
      <c r="N146" s="178">
        <v>1.8797392480402395E-2</v>
      </c>
      <c r="O146" s="178" t="s">
        <v>720</v>
      </c>
      <c r="P146" s="178" t="s">
        <v>720</v>
      </c>
      <c r="Q146" s="184">
        <v>13432.497952243844</v>
      </c>
      <c r="R146" s="184">
        <v>2500.0531998935185</v>
      </c>
      <c r="S146" s="184">
        <v>0</v>
      </c>
      <c r="T146" s="184">
        <v>7446.9817631831056</v>
      </c>
      <c r="V146" s="184">
        <v>0</v>
      </c>
      <c r="W146" s="184">
        <v>5402.6182291877494</v>
      </c>
      <c r="Y146" s="178" t="s">
        <v>897</v>
      </c>
      <c r="Z146" s="178" t="s">
        <v>700</v>
      </c>
      <c r="AB146" s="178" t="s">
        <v>83</v>
      </c>
      <c r="AC146" s="178" t="s">
        <v>84</v>
      </c>
      <c r="AD146" s="178" t="s">
        <v>1225</v>
      </c>
      <c r="AF146" s="178" t="s">
        <v>1226</v>
      </c>
      <c r="AG146" s="178" t="s">
        <v>1231</v>
      </c>
      <c r="AH146" s="178">
        <v>1</v>
      </c>
      <c r="AI146" s="178">
        <v>40</v>
      </c>
      <c r="AJ146" s="178" t="s">
        <v>816</v>
      </c>
      <c r="AK146" s="178" t="s">
        <v>64</v>
      </c>
      <c r="AL146" s="178" t="s">
        <v>896</v>
      </c>
      <c r="AM146" s="178" t="s">
        <v>93</v>
      </c>
      <c r="AN146" s="178" t="s">
        <v>75</v>
      </c>
      <c r="AO146" s="178" t="s">
        <v>41</v>
      </c>
      <c r="AQ146" s="178">
        <v>1838.7609291810134</v>
      </c>
      <c r="AR146" s="178">
        <v>97504</v>
      </c>
      <c r="AS146" s="178">
        <v>1.8858312778768187E-2</v>
      </c>
      <c r="AT146" s="178">
        <f t="shared" si="2"/>
        <v>0</v>
      </c>
    </row>
    <row r="147" spans="1:46" ht="22.5">
      <c r="A147" s="178" t="s">
        <v>63</v>
      </c>
      <c r="B147" s="178">
        <v>160</v>
      </c>
      <c r="C147" s="178" t="s">
        <v>84</v>
      </c>
      <c r="D147" s="178" t="s">
        <v>75</v>
      </c>
      <c r="E147" s="178" t="s">
        <v>896</v>
      </c>
      <c r="F147" s="178" t="s">
        <v>29</v>
      </c>
      <c r="G147" s="178" t="s">
        <v>93</v>
      </c>
      <c r="H147" s="178" t="s">
        <v>42</v>
      </c>
      <c r="I147" s="178">
        <v>700</v>
      </c>
      <c r="J147" s="178">
        <v>32.640290674202667</v>
      </c>
      <c r="K147" s="178">
        <v>249.15425579925986</v>
      </c>
      <c r="L147" s="178">
        <v>981.79454647346256</v>
      </c>
      <c r="M147" s="178">
        <v>97819.999827000007</v>
      </c>
      <c r="N147" s="178">
        <v>1.0036746557041705E-2</v>
      </c>
      <c r="O147" s="178" t="s">
        <v>720</v>
      </c>
      <c r="P147" s="178" t="s">
        <v>720</v>
      </c>
      <c r="Q147" s="184">
        <v>4798.2999421160912</v>
      </c>
      <c r="R147" s="184">
        <v>1334.8872920865467</v>
      </c>
      <c r="S147" s="184">
        <v>0</v>
      </c>
      <c r="T147" s="184">
        <v>3976.2679132175235</v>
      </c>
      <c r="V147" s="184">
        <v>0</v>
      </c>
      <c r="W147" s="184">
        <v>2884.6931811071127</v>
      </c>
      <c r="Y147" s="178" t="s">
        <v>897</v>
      </c>
      <c r="Z147" s="178" t="s">
        <v>700</v>
      </c>
      <c r="AB147" s="178" t="s">
        <v>83</v>
      </c>
      <c r="AC147" s="178" t="s">
        <v>84</v>
      </c>
      <c r="AD147" s="178" t="s">
        <v>1225</v>
      </c>
      <c r="AF147" s="178" t="s">
        <v>1226</v>
      </c>
      <c r="AG147" s="178" t="s">
        <v>1231</v>
      </c>
      <c r="AH147" s="178">
        <v>1</v>
      </c>
      <c r="AI147" s="178">
        <v>40</v>
      </c>
      <c r="AJ147" s="178" t="s">
        <v>816</v>
      </c>
      <c r="AK147" s="178" t="s">
        <v>64</v>
      </c>
      <c r="AL147" s="178" t="s">
        <v>896</v>
      </c>
      <c r="AM147" s="178" t="s">
        <v>93</v>
      </c>
      <c r="AN147" s="178" t="s">
        <v>75</v>
      </c>
      <c r="AO147" s="178" t="s">
        <v>42</v>
      </c>
      <c r="AQ147" s="178">
        <v>981.79454647346256</v>
      </c>
      <c r="AR147" s="178">
        <v>97504</v>
      </c>
      <c r="AS147" s="178">
        <v>1.0069274557694685E-2</v>
      </c>
      <c r="AT147" s="178">
        <f t="shared" si="2"/>
        <v>0</v>
      </c>
    </row>
    <row r="148" spans="1:46" ht="22.5">
      <c r="A148" s="178" t="s">
        <v>63</v>
      </c>
      <c r="B148" s="178">
        <v>160</v>
      </c>
      <c r="C148" s="178" t="s">
        <v>84</v>
      </c>
      <c r="D148" s="178" t="s">
        <v>40</v>
      </c>
      <c r="E148" s="178" t="s">
        <v>896</v>
      </c>
      <c r="F148" s="178" t="s">
        <v>29</v>
      </c>
      <c r="G148" s="178" t="s">
        <v>93</v>
      </c>
      <c r="H148" s="178" t="s">
        <v>41</v>
      </c>
      <c r="I148" s="178">
        <v>315</v>
      </c>
      <c r="J148" s="178">
        <v>4.4932824680709906</v>
      </c>
      <c r="K148" s="178">
        <v>112.11941510966693</v>
      </c>
      <c r="L148" s="178">
        <v>431.61269757773795</v>
      </c>
      <c r="M148" s="178">
        <v>97819.999827000007</v>
      </c>
      <c r="N148" s="178">
        <v>4.4123154604484615E-3</v>
      </c>
      <c r="O148" s="178" t="s">
        <v>720</v>
      </c>
      <c r="P148" s="178" t="s">
        <v>720</v>
      </c>
      <c r="Q148" s="184">
        <v>3153.0127622179148</v>
      </c>
      <c r="R148" s="184">
        <v>586.83795623964534</v>
      </c>
      <c r="S148" s="184">
        <v>0</v>
      </c>
      <c r="T148" s="184">
        <v>1748.031425189839</v>
      </c>
      <c r="V148" s="184">
        <v>0</v>
      </c>
      <c r="W148" s="184">
        <v>1268.157589644343</v>
      </c>
      <c r="Y148" s="178" t="s">
        <v>897</v>
      </c>
      <c r="Z148" s="178" t="s">
        <v>700</v>
      </c>
      <c r="AB148" s="178" t="s">
        <v>83</v>
      </c>
      <c r="AC148" s="178" t="s">
        <v>84</v>
      </c>
      <c r="AD148" s="178" t="s">
        <v>1225</v>
      </c>
      <c r="AF148" s="178" t="s">
        <v>1226</v>
      </c>
      <c r="AG148" s="178" t="s">
        <v>1231</v>
      </c>
      <c r="AH148" s="178">
        <v>1</v>
      </c>
      <c r="AI148" s="178">
        <v>40</v>
      </c>
      <c r="AJ148" s="178" t="s">
        <v>816</v>
      </c>
      <c r="AK148" s="178" t="s">
        <v>64</v>
      </c>
      <c r="AL148" s="178" t="s">
        <v>896</v>
      </c>
      <c r="AM148" s="178" t="s">
        <v>93</v>
      </c>
      <c r="AN148" s="178" t="s">
        <v>40</v>
      </c>
      <c r="AO148" s="178" t="s">
        <v>41</v>
      </c>
      <c r="AQ148" s="178">
        <v>431.61269757773795</v>
      </c>
      <c r="AR148" s="178">
        <v>97504</v>
      </c>
      <c r="AS148" s="178">
        <v>4.4266152935032201E-3</v>
      </c>
      <c r="AT148" s="178">
        <f t="shared" si="2"/>
        <v>0</v>
      </c>
    </row>
    <row r="149" spans="1:46" ht="22.5">
      <c r="A149" s="178" t="s">
        <v>1215</v>
      </c>
      <c r="B149" s="178">
        <v>160</v>
      </c>
      <c r="C149" s="178" t="s">
        <v>84</v>
      </c>
      <c r="D149" s="178" t="s">
        <v>40</v>
      </c>
      <c r="E149" s="178" t="s">
        <v>771</v>
      </c>
      <c r="F149" s="178" t="s">
        <v>29</v>
      </c>
      <c r="G149" s="178" t="s">
        <v>77</v>
      </c>
      <c r="H149" s="178" t="s">
        <v>41</v>
      </c>
      <c r="I149" s="178">
        <v>753</v>
      </c>
      <c r="J149" s="178">
        <v>10.741084757007796</v>
      </c>
      <c r="K149" s="178">
        <v>268.01879230977528</v>
      </c>
      <c r="L149" s="178">
        <v>1031.759877066783</v>
      </c>
      <c r="M149" s="178">
        <v>97819.999827000007</v>
      </c>
      <c r="N149" s="178">
        <v>1.0547535053072035E-2</v>
      </c>
      <c r="O149" s="178" t="s">
        <v>709</v>
      </c>
      <c r="P149" s="178" t="s">
        <v>720</v>
      </c>
      <c r="Q149" s="184">
        <v>0</v>
      </c>
      <c r="R149" s="184">
        <v>0</v>
      </c>
      <c r="S149" s="184">
        <v>0</v>
      </c>
      <c r="T149" s="184">
        <v>0</v>
      </c>
      <c r="V149" s="184">
        <v>0</v>
      </c>
      <c r="W149" s="184">
        <v>0</v>
      </c>
      <c r="Y149" s="178" t="s">
        <v>806</v>
      </c>
      <c r="Z149" s="178" t="s">
        <v>700</v>
      </c>
      <c r="AB149" s="178" t="s">
        <v>83</v>
      </c>
      <c r="AC149" s="178" t="s">
        <v>84</v>
      </c>
      <c r="AD149" s="178" t="s">
        <v>1225</v>
      </c>
      <c r="AF149" s="178" t="s">
        <v>1226</v>
      </c>
      <c r="AG149" s="178" t="s">
        <v>1231</v>
      </c>
      <c r="AH149" s="178">
        <v>1</v>
      </c>
      <c r="AI149" s="178">
        <v>99</v>
      </c>
      <c r="AJ149" s="178" t="s">
        <v>796</v>
      </c>
      <c r="AK149" s="178" t="s">
        <v>1228</v>
      </c>
      <c r="AL149" s="178" t="s">
        <v>771</v>
      </c>
      <c r="AM149" s="178" t="s">
        <v>77</v>
      </c>
      <c r="AN149" s="178" t="s">
        <v>40</v>
      </c>
      <c r="AO149" s="178" t="s">
        <v>41</v>
      </c>
      <c r="AQ149" s="178">
        <v>1031.759877066783</v>
      </c>
      <c r="AR149" s="178">
        <v>97504</v>
      </c>
      <c r="AS149" s="178">
        <v>1.058171846351722E-2</v>
      </c>
      <c r="AT149" s="178">
        <f t="shared" si="2"/>
        <v>0</v>
      </c>
    </row>
    <row r="150" spans="1:46" ht="22.5">
      <c r="A150" s="178" t="s">
        <v>63</v>
      </c>
      <c r="B150" s="178">
        <v>160</v>
      </c>
      <c r="C150" s="178" t="s">
        <v>84</v>
      </c>
      <c r="D150" s="178" t="s">
        <v>40</v>
      </c>
      <c r="E150" s="178" t="s">
        <v>852</v>
      </c>
      <c r="F150" s="178" t="s">
        <v>29</v>
      </c>
      <c r="G150" s="178" t="s">
        <v>102</v>
      </c>
      <c r="H150" s="178" t="s">
        <v>42</v>
      </c>
      <c r="I150" s="178">
        <v>120</v>
      </c>
      <c r="J150" s="178">
        <v>1.7117266545032344</v>
      </c>
      <c r="K150" s="178">
        <v>42.712158137015976</v>
      </c>
      <c r="L150" s="178">
        <v>164.42388479151921</v>
      </c>
      <c r="M150" s="178">
        <v>97819.999827000007</v>
      </c>
      <c r="N150" s="178">
        <v>1.6808820801708425E-3</v>
      </c>
      <c r="O150" s="178" t="s">
        <v>720</v>
      </c>
      <c r="P150" s="178" t="s">
        <v>720</v>
      </c>
      <c r="Q150" s="184">
        <v>803.58474154447208</v>
      </c>
      <c r="R150" s="184">
        <v>223.55731666272206</v>
      </c>
      <c r="S150" s="184">
        <v>0</v>
      </c>
      <c r="T150" s="184">
        <v>665.91673340565296</v>
      </c>
      <c r="V150" s="184">
        <v>0</v>
      </c>
      <c r="W150" s="184">
        <v>483.10765319784485</v>
      </c>
      <c r="Y150" s="178" t="s">
        <v>841</v>
      </c>
      <c r="Z150" s="178" t="s">
        <v>700</v>
      </c>
      <c r="AB150" s="178" t="s">
        <v>83</v>
      </c>
      <c r="AC150" s="178" t="s">
        <v>84</v>
      </c>
      <c r="AD150" s="178" t="s">
        <v>1225</v>
      </c>
      <c r="AF150" s="178" t="s">
        <v>1226</v>
      </c>
      <c r="AG150" s="178" t="s">
        <v>1231</v>
      </c>
      <c r="AH150" s="178">
        <v>1</v>
      </c>
      <c r="AI150" s="178">
        <v>40</v>
      </c>
      <c r="AJ150" s="178" t="s">
        <v>816</v>
      </c>
      <c r="AK150" s="178" t="s">
        <v>64</v>
      </c>
      <c r="AL150" s="178" t="s">
        <v>852</v>
      </c>
      <c r="AM150" s="178" t="s">
        <v>102</v>
      </c>
      <c r="AN150" s="178" t="s">
        <v>40</v>
      </c>
      <c r="AO150" s="178" t="s">
        <v>42</v>
      </c>
      <c r="AQ150" s="178">
        <v>164.42388479151921</v>
      </c>
      <c r="AR150" s="178">
        <v>97504</v>
      </c>
      <c r="AS150" s="178">
        <v>1.6863296356202742E-3</v>
      </c>
      <c r="AT150" s="178">
        <f t="shared" si="2"/>
        <v>0</v>
      </c>
    </row>
    <row r="151" spans="1:46" ht="22.5">
      <c r="A151" s="178" t="s">
        <v>63</v>
      </c>
      <c r="B151" s="178">
        <v>160</v>
      </c>
      <c r="C151" s="178" t="s">
        <v>84</v>
      </c>
      <c r="D151" s="178" t="s">
        <v>40</v>
      </c>
      <c r="E151" s="178" t="s">
        <v>898</v>
      </c>
      <c r="F151" s="178" t="s">
        <v>29</v>
      </c>
      <c r="G151" s="178" t="s">
        <v>92</v>
      </c>
      <c r="H151" s="178" t="s">
        <v>42</v>
      </c>
      <c r="I151" s="178">
        <v>292</v>
      </c>
      <c r="J151" s="178">
        <v>4.1652015259578699</v>
      </c>
      <c r="K151" s="178">
        <v>103.93291813340555</v>
      </c>
      <c r="L151" s="178">
        <v>400.09811965936342</v>
      </c>
      <c r="M151" s="178">
        <v>97819.999827000007</v>
      </c>
      <c r="N151" s="178">
        <v>4.0901463950823828E-3</v>
      </c>
      <c r="O151" s="178" t="s">
        <v>720</v>
      </c>
      <c r="P151" s="178" t="s">
        <v>720</v>
      </c>
      <c r="Q151" s="184">
        <v>1955.3895377582153</v>
      </c>
      <c r="R151" s="184">
        <v>543.98947054595692</v>
      </c>
      <c r="S151" s="184">
        <v>0</v>
      </c>
      <c r="T151" s="184">
        <v>1620.3973846204219</v>
      </c>
      <c r="V151" s="184">
        <v>0</v>
      </c>
      <c r="W151" s="184">
        <v>1175.5619561147557</v>
      </c>
      <c r="Y151" s="178" t="s">
        <v>899</v>
      </c>
      <c r="Z151" s="178" t="s">
        <v>700</v>
      </c>
      <c r="AB151" s="178" t="s">
        <v>83</v>
      </c>
      <c r="AC151" s="178" t="s">
        <v>84</v>
      </c>
      <c r="AD151" s="178" t="s">
        <v>1225</v>
      </c>
      <c r="AF151" s="178" t="s">
        <v>1226</v>
      </c>
      <c r="AG151" s="178" t="s">
        <v>1231</v>
      </c>
      <c r="AH151" s="178">
        <v>1</v>
      </c>
      <c r="AI151" s="178">
        <v>40</v>
      </c>
      <c r="AJ151" s="178" t="s">
        <v>816</v>
      </c>
      <c r="AK151" s="178" t="s">
        <v>64</v>
      </c>
      <c r="AL151" s="178" t="s">
        <v>898</v>
      </c>
      <c r="AM151" s="178" t="s">
        <v>92</v>
      </c>
      <c r="AN151" s="178" t="s">
        <v>40</v>
      </c>
      <c r="AO151" s="178" t="s">
        <v>42</v>
      </c>
      <c r="AQ151" s="178">
        <v>400.09811965936342</v>
      </c>
      <c r="AR151" s="178">
        <v>97504</v>
      </c>
      <c r="AS151" s="178">
        <v>4.1034021133426668E-3</v>
      </c>
      <c r="AT151" s="178">
        <f t="shared" si="2"/>
        <v>0</v>
      </c>
    </row>
    <row r="152" spans="1:46" ht="22.5">
      <c r="A152" s="178" t="s">
        <v>17</v>
      </c>
      <c r="B152" s="178">
        <v>160</v>
      </c>
      <c r="C152" s="178" t="s">
        <v>84</v>
      </c>
      <c r="D152" s="178" t="s">
        <v>40</v>
      </c>
      <c r="E152" s="178" t="s">
        <v>900</v>
      </c>
      <c r="F152" s="178" t="s">
        <v>29</v>
      </c>
      <c r="G152" s="178" t="s">
        <v>85</v>
      </c>
      <c r="H152" s="178" t="s">
        <v>42</v>
      </c>
      <c r="I152" s="178">
        <v>645</v>
      </c>
      <c r="J152" s="178">
        <v>9.2005307679548842</v>
      </c>
      <c r="K152" s="178">
        <v>229.57784998646085</v>
      </c>
      <c r="L152" s="178">
        <v>883.77838075441571</v>
      </c>
      <c r="M152" s="178">
        <v>97819.999827000007</v>
      </c>
      <c r="N152" s="178">
        <v>9.0347411809182775E-3</v>
      </c>
      <c r="O152" s="178" t="s">
        <v>709</v>
      </c>
      <c r="P152" s="178" t="s">
        <v>720</v>
      </c>
      <c r="Q152" s="184">
        <v>0</v>
      </c>
      <c r="R152" s="184">
        <v>1201.6205770621309</v>
      </c>
      <c r="S152" s="184">
        <v>0</v>
      </c>
      <c r="T152" s="184">
        <v>0</v>
      </c>
      <c r="V152" s="184">
        <v>0</v>
      </c>
      <c r="W152" s="184">
        <v>2596.703635938416</v>
      </c>
      <c r="Y152" s="178" t="s">
        <v>901</v>
      </c>
      <c r="Z152" s="178" t="s">
        <v>700</v>
      </c>
      <c r="AB152" s="178" t="s">
        <v>83</v>
      </c>
      <c r="AC152" s="178" t="s">
        <v>84</v>
      </c>
      <c r="AD152" s="178" t="s">
        <v>1225</v>
      </c>
      <c r="AF152" s="178" t="s">
        <v>1226</v>
      </c>
      <c r="AG152" s="178" t="s">
        <v>1231</v>
      </c>
      <c r="AH152" s="178">
        <v>1</v>
      </c>
      <c r="AI152" s="178">
        <v>10</v>
      </c>
      <c r="AJ152" s="178" t="s">
        <v>75</v>
      </c>
      <c r="AK152" s="178" t="s">
        <v>1196</v>
      </c>
      <c r="AL152" s="178" t="s">
        <v>900</v>
      </c>
      <c r="AM152" s="178" t="s">
        <v>85</v>
      </c>
      <c r="AN152" s="178" t="s">
        <v>40</v>
      </c>
      <c r="AO152" s="178" t="s">
        <v>42</v>
      </c>
      <c r="AQ152" s="178">
        <v>883.77838075441571</v>
      </c>
      <c r="AR152" s="178">
        <v>97504</v>
      </c>
      <c r="AS152" s="178">
        <v>9.0640217914589732E-3</v>
      </c>
      <c r="AT152" s="178">
        <f t="shared" si="2"/>
        <v>0</v>
      </c>
    </row>
    <row r="153" spans="1:46" ht="22.5">
      <c r="A153" s="178" t="s">
        <v>1215</v>
      </c>
      <c r="B153" s="178">
        <v>160</v>
      </c>
      <c r="C153" s="178" t="s">
        <v>84</v>
      </c>
      <c r="D153" s="178" t="s">
        <v>40</v>
      </c>
      <c r="E153" s="178" t="s">
        <v>771</v>
      </c>
      <c r="F153" s="178" t="s">
        <v>29</v>
      </c>
      <c r="G153" s="178" t="s">
        <v>77</v>
      </c>
      <c r="H153" s="178" t="s">
        <v>42</v>
      </c>
      <c r="I153" s="178">
        <v>3904</v>
      </c>
      <c r="J153" s="178">
        <v>55.688173826505228</v>
      </c>
      <c r="K153" s="178">
        <v>1389.5688780575865</v>
      </c>
      <c r="L153" s="178">
        <v>5349.2570518840912</v>
      </c>
      <c r="M153" s="178">
        <v>97819.999827000007</v>
      </c>
      <c r="N153" s="178">
        <v>5.4684697008224731E-2</v>
      </c>
      <c r="O153" s="178" t="s">
        <v>709</v>
      </c>
      <c r="P153" s="178" t="s">
        <v>720</v>
      </c>
      <c r="Q153" s="184">
        <v>0</v>
      </c>
      <c r="R153" s="184">
        <v>0</v>
      </c>
      <c r="S153" s="184">
        <v>0</v>
      </c>
      <c r="T153" s="184">
        <v>0</v>
      </c>
      <c r="V153" s="184">
        <v>0</v>
      </c>
      <c r="W153" s="184">
        <v>0</v>
      </c>
      <c r="Y153" s="178" t="s">
        <v>806</v>
      </c>
      <c r="Z153" s="178" t="s">
        <v>700</v>
      </c>
      <c r="AB153" s="178" t="s">
        <v>83</v>
      </c>
      <c r="AC153" s="178" t="s">
        <v>84</v>
      </c>
      <c r="AD153" s="178" t="s">
        <v>1225</v>
      </c>
      <c r="AF153" s="178" t="s">
        <v>1226</v>
      </c>
      <c r="AG153" s="178" t="s">
        <v>1231</v>
      </c>
      <c r="AH153" s="178">
        <v>1</v>
      </c>
      <c r="AI153" s="178">
        <v>99</v>
      </c>
      <c r="AJ153" s="178" t="s">
        <v>796</v>
      </c>
      <c r="AK153" s="178" t="s">
        <v>1228</v>
      </c>
      <c r="AL153" s="178" t="s">
        <v>771</v>
      </c>
      <c r="AM153" s="178" t="s">
        <v>77</v>
      </c>
      <c r="AN153" s="178" t="s">
        <v>40</v>
      </c>
      <c r="AO153" s="178" t="s">
        <v>42</v>
      </c>
      <c r="AQ153" s="178">
        <v>5349.2570518840912</v>
      </c>
      <c r="AR153" s="178">
        <v>97504</v>
      </c>
      <c r="AS153" s="178">
        <v>5.4861924145512914E-2</v>
      </c>
      <c r="AT153" s="178">
        <f t="shared" si="2"/>
        <v>0</v>
      </c>
    </row>
    <row r="154" spans="1:46" ht="22.5">
      <c r="A154" s="178" t="s">
        <v>17</v>
      </c>
      <c r="B154" s="178">
        <v>161</v>
      </c>
      <c r="C154" s="178" t="s">
        <v>131</v>
      </c>
      <c r="D154" s="178" t="s">
        <v>18</v>
      </c>
      <c r="E154" s="178" t="s">
        <v>902</v>
      </c>
      <c r="F154" s="178" t="s">
        <v>29</v>
      </c>
      <c r="G154" s="178" t="s">
        <v>903</v>
      </c>
      <c r="H154" s="178" t="s">
        <v>41</v>
      </c>
      <c r="I154" s="178">
        <v>1065</v>
      </c>
      <c r="J154" s="178">
        <v>53.111847794753537</v>
      </c>
      <c r="K154" s="178">
        <v>366.63261372397841</v>
      </c>
      <c r="L154" s="178">
        <v>1484.7444615187319</v>
      </c>
      <c r="M154" s="178">
        <v>76313</v>
      </c>
      <c r="N154" s="178">
        <v>1.9455983404121604E-2</v>
      </c>
      <c r="O154" s="178" t="s">
        <v>709</v>
      </c>
      <c r="P154" s="178" t="s">
        <v>720</v>
      </c>
      <c r="Q154" s="184">
        <v>0</v>
      </c>
      <c r="R154" s="184">
        <v>0</v>
      </c>
      <c r="S154" s="184">
        <v>0</v>
      </c>
      <c r="T154" s="184">
        <v>0</v>
      </c>
      <c r="V154" s="184">
        <v>0</v>
      </c>
      <c r="W154" s="184">
        <v>2621.6988462506852</v>
      </c>
      <c r="Y154" s="178" t="s">
        <v>806</v>
      </c>
      <c r="Z154" s="178" t="s">
        <v>698</v>
      </c>
      <c r="AB154" s="178" t="s">
        <v>130</v>
      </c>
      <c r="AC154" s="178" t="s">
        <v>131</v>
      </c>
      <c r="AD154" s="178" t="s">
        <v>1225</v>
      </c>
      <c r="AF154" s="178" t="s">
        <v>1226</v>
      </c>
      <c r="AG154" s="178" t="s">
        <v>1231</v>
      </c>
      <c r="AH154" s="178">
        <v>1</v>
      </c>
      <c r="AI154" s="178">
        <v>92</v>
      </c>
      <c r="AJ154" s="178" t="s">
        <v>796</v>
      </c>
      <c r="AK154" s="178" t="s">
        <v>1228</v>
      </c>
      <c r="AL154" s="178" t="s">
        <v>902</v>
      </c>
      <c r="AM154" s="178" t="s">
        <v>903</v>
      </c>
      <c r="AN154" s="178" t="s">
        <v>18</v>
      </c>
      <c r="AO154" s="178" t="s">
        <v>41</v>
      </c>
      <c r="AQ154" s="178">
        <v>1484.7444615187319</v>
      </c>
      <c r="AR154" s="178">
        <v>76313</v>
      </c>
      <c r="AS154" s="178">
        <v>1.9455983404121604E-2</v>
      </c>
      <c r="AT154" s="178">
        <f t="shared" si="2"/>
        <v>0</v>
      </c>
    </row>
    <row r="155" spans="1:46" ht="22.5">
      <c r="A155" s="178" t="s">
        <v>17</v>
      </c>
      <c r="B155" s="178">
        <v>161</v>
      </c>
      <c r="C155" s="178" t="s">
        <v>131</v>
      </c>
      <c r="D155" s="178" t="s">
        <v>18</v>
      </c>
      <c r="E155" s="178" t="s">
        <v>904</v>
      </c>
      <c r="F155" s="178" t="s">
        <v>29</v>
      </c>
      <c r="G155" s="178" t="s">
        <v>905</v>
      </c>
      <c r="H155" s="178" t="s">
        <v>41</v>
      </c>
      <c r="I155" s="178">
        <v>2213</v>
      </c>
      <c r="J155" s="178">
        <v>110.36292879792447</v>
      </c>
      <c r="K155" s="178">
        <v>761.83847340015416</v>
      </c>
      <c r="L155" s="178">
        <v>3085.2014021980785</v>
      </c>
      <c r="M155" s="178">
        <v>76313</v>
      </c>
      <c r="N155" s="178">
        <v>4.0428254716733433E-2</v>
      </c>
      <c r="O155" s="178" t="s">
        <v>709</v>
      </c>
      <c r="P155" s="178" t="s">
        <v>720</v>
      </c>
      <c r="Q155" s="184">
        <v>0</v>
      </c>
      <c r="R155" s="184">
        <v>0</v>
      </c>
      <c r="S155" s="184">
        <v>0</v>
      </c>
      <c r="T155" s="184">
        <v>0</v>
      </c>
      <c r="V155" s="184">
        <v>0</v>
      </c>
      <c r="W155" s="184">
        <v>5447.7178842748981</v>
      </c>
      <c r="Y155" s="178" t="s">
        <v>806</v>
      </c>
      <c r="Z155" s="178" t="s">
        <v>698</v>
      </c>
      <c r="AB155" s="178" t="s">
        <v>130</v>
      </c>
      <c r="AC155" s="178" t="s">
        <v>131</v>
      </c>
      <c r="AD155" s="178" t="s">
        <v>1225</v>
      </c>
      <c r="AF155" s="178" t="s">
        <v>1226</v>
      </c>
      <c r="AG155" s="178" t="s">
        <v>1231</v>
      </c>
      <c r="AH155" s="178">
        <v>1</v>
      </c>
      <c r="AI155" s="178">
        <v>92</v>
      </c>
      <c r="AJ155" s="178" t="s">
        <v>796</v>
      </c>
      <c r="AK155" s="178" t="s">
        <v>1228</v>
      </c>
      <c r="AL155" s="178" t="s">
        <v>904</v>
      </c>
      <c r="AM155" s="178" t="s">
        <v>905</v>
      </c>
      <c r="AN155" s="178" t="s">
        <v>18</v>
      </c>
      <c r="AO155" s="178" t="s">
        <v>41</v>
      </c>
      <c r="AQ155" s="178">
        <v>3085.2014021980785</v>
      </c>
      <c r="AR155" s="178">
        <v>76313</v>
      </c>
      <c r="AS155" s="178">
        <v>4.0428254716733433E-2</v>
      </c>
      <c r="AT155" s="178">
        <f t="shared" si="2"/>
        <v>0</v>
      </c>
    </row>
    <row r="156" spans="1:46" ht="22.5">
      <c r="A156" s="178" t="s">
        <v>47</v>
      </c>
      <c r="B156" s="178">
        <v>161</v>
      </c>
      <c r="C156" s="178" t="s">
        <v>131</v>
      </c>
      <c r="D156" s="178" t="s">
        <v>18</v>
      </c>
      <c r="E156" s="178" t="s">
        <v>906</v>
      </c>
      <c r="F156" s="178" t="s">
        <v>29</v>
      </c>
      <c r="G156" s="178" t="s">
        <v>133</v>
      </c>
      <c r="H156" s="178" t="s">
        <v>41</v>
      </c>
      <c r="I156" s="178">
        <v>191</v>
      </c>
      <c r="J156" s="178">
        <v>9.5252234073219952</v>
      </c>
      <c r="K156" s="178">
        <v>65.752891287586735</v>
      </c>
      <c r="L156" s="178">
        <v>266.27811469490871</v>
      </c>
      <c r="M156" s="178">
        <v>76313</v>
      </c>
      <c r="N156" s="178">
        <v>3.4892890424293201E-3</v>
      </c>
      <c r="O156" s="178" t="s">
        <v>720</v>
      </c>
      <c r="P156" s="178" t="s">
        <v>720</v>
      </c>
      <c r="Q156" s="184">
        <v>1945.2122206880997</v>
      </c>
      <c r="R156" s="184">
        <v>547.81837966140324</v>
      </c>
      <c r="S156" s="184">
        <v>0</v>
      </c>
      <c r="T156" s="184">
        <v>1078.4263645143806</v>
      </c>
      <c r="V156" s="184">
        <v>0</v>
      </c>
      <c r="W156" s="184">
        <v>470.1826099848646</v>
      </c>
      <c r="Y156" s="178" t="s">
        <v>907</v>
      </c>
      <c r="Z156" s="178" t="s">
        <v>698</v>
      </c>
      <c r="AB156" s="178" t="s">
        <v>130</v>
      </c>
      <c r="AC156" s="178" t="s">
        <v>131</v>
      </c>
      <c r="AD156" s="178" t="s">
        <v>1225</v>
      </c>
      <c r="AF156" s="178" t="s">
        <v>1226</v>
      </c>
      <c r="AG156" s="178" t="s">
        <v>1231</v>
      </c>
      <c r="AH156" s="178">
        <v>1</v>
      </c>
      <c r="AI156" s="178">
        <v>50</v>
      </c>
      <c r="AJ156" s="178" t="s">
        <v>807</v>
      </c>
      <c r="AK156" s="178" t="s">
        <v>1232</v>
      </c>
      <c r="AL156" s="178" t="s">
        <v>906</v>
      </c>
      <c r="AM156" s="178" t="s">
        <v>133</v>
      </c>
      <c r="AN156" s="178" t="s">
        <v>18</v>
      </c>
      <c r="AO156" s="178" t="s">
        <v>41</v>
      </c>
      <c r="AQ156" s="178">
        <v>266.27811469490871</v>
      </c>
      <c r="AR156" s="178">
        <v>76313</v>
      </c>
      <c r="AS156" s="178">
        <v>3.4892890424293201E-3</v>
      </c>
      <c r="AT156" s="178">
        <f t="shared" si="2"/>
        <v>0</v>
      </c>
    </row>
    <row r="157" spans="1:46" ht="22.5">
      <c r="A157" s="178" t="s">
        <v>17</v>
      </c>
      <c r="B157" s="178">
        <v>161</v>
      </c>
      <c r="C157" s="178" t="s">
        <v>131</v>
      </c>
      <c r="D157" s="178" t="s">
        <v>134</v>
      </c>
      <c r="E157" s="178" t="s">
        <v>902</v>
      </c>
      <c r="F157" s="178" t="s">
        <v>29</v>
      </c>
      <c r="G157" s="178" t="s">
        <v>903</v>
      </c>
      <c r="H157" s="178" t="s">
        <v>41</v>
      </c>
      <c r="I157" s="178">
        <v>1521</v>
      </c>
      <c r="J157" s="178">
        <v>70.602497643732335</v>
      </c>
      <c r="K157" s="178">
        <v>523.61333847340018</v>
      </c>
      <c r="L157" s="178">
        <v>2115.2158361171323</v>
      </c>
      <c r="M157" s="178">
        <v>76313</v>
      </c>
      <c r="N157" s="178">
        <v>2.7717634428172558E-2</v>
      </c>
      <c r="O157" s="178" t="s">
        <v>709</v>
      </c>
      <c r="P157" s="178" t="s">
        <v>720</v>
      </c>
      <c r="Q157" s="184">
        <v>0</v>
      </c>
      <c r="R157" s="184">
        <v>0</v>
      </c>
      <c r="S157" s="184">
        <v>0</v>
      </c>
      <c r="T157" s="184">
        <v>0</v>
      </c>
      <c r="V157" s="184">
        <v>0</v>
      </c>
      <c r="W157" s="184">
        <v>3734.9584799575973</v>
      </c>
      <c r="Y157" s="178" t="s">
        <v>806</v>
      </c>
      <c r="Z157" s="178" t="s">
        <v>698</v>
      </c>
      <c r="AB157" s="178" t="s">
        <v>130</v>
      </c>
      <c r="AC157" s="178" t="s">
        <v>131</v>
      </c>
      <c r="AD157" s="178" t="s">
        <v>1225</v>
      </c>
      <c r="AF157" s="178" t="s">
        <v>1226</v>
      </c>
      <c r="AG157" s="178" t="s">
        <v>1231</v>
      </c>
      <c r="AH157" s="178">
        <v>1</v>
      </c>
      <c r="AI157" s="178">
        <v>92</v>
      </c>
      <c r="AJ157" s="178" t="s">
        <v>796</v>
      </c>
      <c r="AK157" s="178" t="s">
        <v>1228</v>
      </c>
      <c r="AL157" s="178" t="s">
        <v>902</v>
      </c>
      <c r="AM157" s="178" t="s">
        <v>903</v>
      </c>
      <c r="AN157" s="178" t="s">
        <v>134</v>
      </c>
      <c r="AO157" s="178" t="s">
        <v>41</v>
      </c>
      <c r="AQ157" s="178">
        <v>2115.2158361171323</v>
      </c>
      <c r="AR157" s="178">
        <v>76313</v>
      </c>
      <c r="AS157" s="178">
        <v>2.7717634428172558E-2</v>
      </c>
      <c r="AT157" s="178">
        <f t="shared" si="2"/>
        <v>0</v>
      </c>
    </row>
    <row r="158" spans="1:46" ht="22.5">
      <c r="A158" s="178" t="s">
        <v>47</v>
      </c>
      <c r="B158" s="178">
        <v>161</v>
      </c>
      <c r="C158" s="178" t="s">
        <v>131</v>
      </c>
      <c r="D158" s="178" t="s">
        <v>134</v>
      </c>
      <c r="E158" s="178" t="s">
        <v>906</v>
      </c>
      <c r="F158" s="178" t="s">
        <v>29</v>
      </c>
      <c r="G158" s="178" t="s">
        <v>133</v>
      </c>
      <c r="H158" s="178" t="s">
        <v>41</v>
      </c>
      <c r="I158" s="178">
        <v>2723</v>
      </c>
      <c r="J158" s="178">
        <v>126.39750235626767</v>
      </c>
      <c r="K158" s="178">
        <v>937.40902081727063</v>
      </c>
      <c r="L158" s="178">
        <v>3786.8065231735382</v>
      </c>
      <c r="M158" s="178">
        <v>76313</v>
      </c>
      <c r="N158" s="178">
        <v>4.9622037178115634E-2</v>
      </c>
      <c r="O158" s="178" t="s">
        <v>720</v>
      </c>
      <c r="P158" s="178" t="s">
        <v>720</v>
      </c>
      <c r="Q158" s="184">
        <v>27663.341145022096</v>
      </c>
      <c r="R158" s="184">
        <v>7790.6598369641542</v>
      </c>
      <c r="S158" s="184">
        <v>0</v>
      </c>
      <c r="T158" s="184">
        <v>15336.566418852835</v>
      </c>
      <c r="V158" s="184">
        <v>0</v>
      </c>
      <c r="W158" s="184">
        <v>6686.5824726657047</v>
      </c>
      <c r="Y158" s="178" t="s">
        <v>907</v>
      </c>
      <c r="Z158" s="178" t="s">
        <v>698</v>
      </c>
      <c r="AB158" s="178" t="s">
        <v>130</v>
      </c>
      <c r="AC158" s="178" t="s">
        <v>131</v>
      </c>
      <c r="AD158" s="178" t="s">
        <v>1225</v>
      </c>
      <c r="AF158" s="178" t="s">
        <v>1226</v>
      </c>
      <c r="AG158" s="178" t="s">
        <v>1231</v>
      </c>
      <c r="AH158" s="178">
        <v>1</v>
      </c>
      <c r="AI158" s="178">
        <v>50</v>
      </c>
      <c r="AJ158" s="178" t="s">
        <v>807</v>
      </c>
      <c r="AK158" s="178" t="s">
        <v>1232</v>
      </c>
      <c r="AL158" s="178" t="s">
        <v>906</v>
      </c>
      <c r="AM158" s="178" t="s">
        <v>133</v>
      </c>
      <c r="AN158" s="178" t="s">
        <v>134</v>
      </c>
      <c r="AO158" s="178" t="s">
        <v>41</v>
      </c>
      <c r="AQ158" s="178">
        <v>3786.8065231735382</v>
      </c>
      <c r="AR158" s="178">
        <v>76313</v>
      </c>
      <c r="AS158" s="178">
        <v>4.9622037178115634E-2</v>
      </c>
      <c r="AT158" s="178">
        <f t="shared" si="2"/>
        <v>0</v>
      </c>
    </row>
    <row r="159" spans="1:46" ht="22.5">
      <c r="A159" s="178" t="s">
        <v>47</v>
      </c>
      <c r="B159" s="178">
        <v>161</v>
      </c>
      <c r="C159" s="178" t="s">
        <v>131</v>
      </c>
      <c r="D159" s="178" t="s">
        <v>34</v>
      </c>
      <c r="E159" s="178" t="s">
        <v>906</v>
      </c>
      <c r="F159" s="178" t="s">
        <v>29</v>
      </c>
      <c r="G159" s="178" t="s">
        <v>133</v>
      </c>
      <c r="H159" s="178" t="s">
        <v>41</v>
      </c>
      <c r="I159" s="178">
        <v>7940</v>
      </c>
      <c r="J159" s="178">
        <v>294</v>
      </c>
      <c r="K159" s="178">
        <v>2733.3924441017734</v>
      </c>
      <c r="L159" s="178">
        <v>10967.392444101773</v>
      </c>
      <c r="M159" s="178">
        <v>76313</v>
      </c>
      <c r="N159" s="178">
        <v>0.14371591267676245</v>
      </c>
      <c r="O159" s="178" t="s">
        <v>720</v>
      </c>
      <c r="P159" s="178" t="s">
        <v>720</v>
      </c>
      <c r="Q159" s="184">
        <v>80118.885608727825</v>
      </c>
      <c r="R159" s="184">
        <v>22563.398290251705</v>
      </c>
      <c r="S159" s="184">
        <v>0</v>
      </c>
      <c r="T159" s="184">
        <v>44417.939398612194</v>
      </c>
      <c r="V159" s="184">
        <v>0</v>
      </c>
      <c r="W159" s="184">
        <v>19365.756776535611</v>
      </c>
      <c r="Y159" s="178" t="s">
        <v>907</v>
      </c>
      <c r="Z159" s="178" t="s">
        <v>698</v>
      </c>
      <c r="AB159" s="178" t="s">
        <v>130</v>
      </c>
      <c r="AC159" s="178" t="s">
        <v>131</v>
      </c>
      <c r="AD159" s="178" t="s">
        <v>1225</v>
      </c>
      <c r="AF159" s="178" t="s">
        <v>1226</v>
      </c>
      <c r="AG159" s="178" t="s">
        <v>1231</v>
      </c>
      <c r="AH159" s="178">
        <v>1</v>
      </c>
      <c r="AI159" s="178">
        <v>50</v>
      </c>
      <c r="AJ159" s="178" t="s">
        <v>807</v>
      </c>
      <c r="AK159" s="178" t="s">
        <v>1232</v>
      </c>
      <c r="AL159" s="178" t="s">
        <v>906</v>
      </c>
      <c r="AM159" s="178" t="s">
        <v>133</v>
      </c>
      <c r="AN159" s="178" t="s">
        <v>34</v>
      </c>
      <c r="AO159" s="178" t="s">
        <v>41</v>
      </c>
      <c r="AQ159" s="178">
        <v>10967.392444101773</v>
      </c>
      <c r="AR159" s="178">
        <v>76313</v>
      </c>
      <c r="AS159" s="178">
        <v>0.14371591267676245</v>
      </c>
      <c r="AT159" s="178">
        <f t="shared" si="2"/>
        <v>0</v>
      </c>
    </row>
    <row r="160" spans="1:46" ht="22.5">
      <c r="A160" s="178" t="s">
        <v>47</v>
      </c>
      <c r="B160" s="178">
        <v>161</v>
      </c>
      <c r="C160" s="178" t="s">
        <v>131</v>
      </c>
      <c r="D160" s="178" t="s">
        <v>35</v>
      </c>
      <c r="E160" s="178" t="s">
        <v>906</v>
      </c>
      <c r="F160" s="178" t="s">
        <v>29</v>
      </c>
      <c r="G160" s="178" t="s">
        <v>133</v>
      </c>
      <c r="H160" s="178" t="s">
        <v>41</v>
      </c>
      <c r="I160" s="178">
        <v>7957</v>
      </c>
      <c r="J160" s="178">
        <v>301</v>
      </c>
      <c r="K160" s="178">
        <v>2739.2447956823439</v>
      </c>
      <c r="L160" s="178">
        <v>10997.244795682343</v>
      </c>
      <c r="M160" s="178">
        <v>76313</v>
      </c>
      <c r="N160" s="178">
        <v>0.144107095720026</v>
      </c>
      <c r="O160" s="178" t="s">
        <v>720</v>
      </c>
      <c r="P160" s="178" t="s">
        <v>720</v>
      </c>
      <c r="Q160" s="184">
        <v>80336.962708970692</v>
      </c>
      <c r="R160" s="184">
        <v>22624.814028044082</v>
      </c>
      <c r="S160" s="184">
        <v>0</v>
      </c>
      <c r="T160" s="184">
        <v>44538.841422513506</v>
      </c>
      <c r="V160" s="184">
        <v>0</v>
      </c>
      <c r="W160" s="184">
        <v>19418.468793805303</v>
      </c>
      <c r="Y160" s="178" t="s">
        <v>907</v>
      </c>
      <c r="Z160" s="178" t="s">
        <v>698</v>
      </c>
      <c r="AB160" s="178" t="s">
        <v>130</v>
      </c>
      <c r="AC160" s="178" t="s">
        <v>131</v>
      </c>
      <c r="AD160" s="178" t="s">
        <v>1225</v>
      </c>
      <c r="AF160" s="178" t="s">
        <v>1226</v>
      </c>
      <c r="AG160" s="178" t="s">
        <v>1231</v>
      </c>
      <c r="AH160" s="178">
        <v>1</v>
      </c>
      <c r="AI160" s="178">
        <v>50</v>
      </c>
      <c r="AJ160" s="178" t="s">
        <v>807</v>
      </c>
      <c r="AK160" s="178" t="s">
        <v>1232</v>
      </c>
      <c r="AL160" s="178" t="s">
        <v>906</v>
      </c>
      <c r="AM160" s="178" t="s">
        <v>133</v>
      </c>
      <c r="AN160" s="178" t="s">
        <v>35</v>
      </c>
      <c r="AO160" s="178" t="s">
        <v>41</v>
      </c>
      <c r="AQ160" s="178">
        <v>10997.244795682343</v>
      </c>
      <c r="AR160" s="178">
        <v>76313</v>
      </c>
      <c r="AS160" s="178">
        <v>0.144107095720026</v>
      </c>
      <c r="AT160" s="178">
        <f t="shared" si="2"/>
        <v>0</v>
      </c>
    </row>
    <row r="161" spans="1:46" ht="22.5">
      <c r="A161" s="178" t="s">
        <v>47</v>
      </c>
      <c r="B161" s="178">
        <v>161</v>
      </c>
      <c r="C161" s="178" t="s">
        <v>131</v>
      </c>
      <c r="D161" s="178" t="s">
        <v>36</v>
      </c>
      <c r="E161" s="178" t="s">
        <v>906</v>
      </c>
      <c r="F161" s="178" t="s">
        <v>29</v>
      </c>
      <c r="G161" s="178" t="s">
        <v>133</v>
      </c>
      <c r="H161" s="178" t="s">
        <v>41</v>
      </c>
      <c r="I161" s="178">
        <v>6964</v>
      </c>
      <c r="J161" s="178">
        <v>272</v>
      </c>
      <c r="K161" s="178">
        <v>2397.3986121819585</v>
      </c>
      <c r="L161" s="178">
        <v>9633.398612181958</v>
      </c>
      <c r="M161" s="178">
        <v>76313</v>
      </c>
      <c r="N161" s="178">
        <v>0.12623535455534388</v>
      </c>
      <c r="O161" s="178" t="s">
        <v>720</v>
      </c>
      <c r="P161" s="178" t="s">
        <v>720</v>
      </c>
      <c r="Q161" s="184">
        <v>70373.807207725506</v>
      </c>
      <c r="R161" s="184">
        <v>19818.95066518899</v>
      </c>
      <c r="S161" s="184">
        <v>0</v>
      </c>
      <c r="T161" s="184">
        <v>39015.264379336935</v>
      </c>
      <c r="V161" s="184">
        <v>0</v>
      </c>
      <c r="W161" s="184">
        <v>17010.247003175471</v>
      </c>
      <c r="Y161" s="178" t="s">
        <v>907</v>
      </c>
      <c r="Z161" s="178" t="s">
        <v>698</v>
      </c>
      <c r="AB161" s="178" t="s">
        <v>130</v>
      </c>
      <c r="AC161" s="178" t="s">
        <v>131</v>
      </c>
      <c r="AD161" s="178" t="s">
        <v>1225</v>
      </c>
      <c r="AF161" s="178" t="s">
        <v>1226</v>
      </c>
      <c r="AG161" s="178" t="s">
        <v>1231</v>
      </c>
      <c r="AH161" s="178">
        <v>1</v>
      </c>
      <c r="AI161" s="178">
        <v>50</v>
      </c>
      <c r="AJ161" s="178" t="s">
        <v>807</v>
      </c>
      <c r="AK161" s="178" t="s">
        <v>1232</v>
      </c>
      <c r="AL161" s="178" t="s">
        <v>906</v>
      </c>
      <c r="AM161" s="178" t="s">
        <v>133</v>
      </c>
      <c r="AN161" s="178" t="s">
        <v>36</v>
      </c>
      <c r="AO161" s="178" t="s">
        <v>41</v>
      </c>
      <c r="AQ161" s="178">
        <v>9633.398612181958</v>
      </c>
      <c r="AR161" s="178">
        <v>76313</v>
      </c>
      <c r="AS161" s="178">
        <v>0.12623535455534388</v>
      </c>
      <c r="AT161" s="178">
        <f t="shared" si="2"/>
        <v>0</v>
      </c>
    </row>
    <row r="162" spans="1:46" ht="22.5">
      <c r="A162" s="178" t="s">
        <v>47</v>
      </c>
      <c r="B162" s="178">
        <v>161</v>
      </c>
      <c r="C162" s="178" t="s">
        <v>131</v>
      </c>
      <c r="D162" s="178" t="s">
        <v>37</v>
      </c>
      <c r="E162" s="178" t="s">
        <v>906</v>
      </c>
      <c r="F162" s="178" t="s">
        <v>29</v>
      </c>
      <c r="G162" s="178" t="s">
        <v>133</v>
      </c>
      <c r="H162" s="178" t="s">
        <v>41</v>
      </c>
      <c r="I162" s="178">
        <v>6197</v>
      </c>
      <c r="J162" s="178">
        <v>409</v>
      </c>
      <c r="K162" s="178">
        <v>2133.3542791056284</v>
      </c>
      <c r="L162" s="178">
        <v>8739.3542791056279</v>
      </c>
      <c r="M162" s="178">
        <v>76313</v>
      </c>
      <c r="N162" s="178">
        <v>0.11451986265912266</v>
      </c>
      <c r="O162" s="178" t="s">
        <v>720</v>
      </c>
      <c r="P162" s="178" t="s">
        <v>720</v>
      </c>
      <c r="Q162" s="184">
        <v>63842.64348617963</v>
      </c>
      <c r="R162" s="184">
        <v>17979.618437482259</v>
      </c>
      <c r="S162" s="184">
        <v>0</v>
      </c>
      <c r="T162" s="184">
        <v>35394.3848303778</v>
      </c>
      <c r="V162" s="184">
        <v>0</v>
      </c>
      <c r="W162" s="184">
        <v>15431.581409686334</v>
      </c>
      <c r="Y162" s="178" t="s">
        <v>907</v>
      </c>
      <c r="Z162" s="178" t="s">
        <v>698</v>
      </c>
      <c r="AB162" s="178" t="s">
        <v>130</v>
      </c>
      <c r="AC162" s="178" t="s">
        <v>131</v>
      </c>
      <c r="AD162" s="178" t="s">
        <v>1225</v>
      </c>
      <c r="AF162" s="178" t="s">
        <v>1226</v>
      </c>
      <c r="AG162" s="178" t="s">
        <v>1231</v>
      </c>
      <c r="AH162" s="178">
        <v>1</v>
      </c>
      <c r="AI162" s="178">
        <v>50</v>
      </c>
      <c r="AJ162" s="178" t="s">
        <v>807</v>
      </c>
      <c r="AK162" s="178" t="s">
        <v>1232</v>
      </c>
      <c r="AL162" s="178" t="s">
        <v>906</v>
      </c>
      <c r="AM162" s="178" t="s">
        <v>133</v>
      </c>
      <c r="AN162" s="178" t="s">
        <v>37</v>
      </c>
      <c r="AO162" s="178" t="s">
        <v>41</v>
      </c>
      <c r="AQ162" s="178">
        <v>8739.3542791056279</v>
      </c>
      <c r="AR162" s="178">
        <v>76313</v>
      </c>
      <c r="AS162" s="178">
        <v>0.11451986265912266</v>
      </c>
      <c r="AT162" s="178">
        <f t="shared" si="2"/>
        <v>0</v>
      </c>
    </row>
    <row r="163" spans="1:46" ht="22.5">
      <c r="A163" s="178" t="s">
        <v>47</v>
      </c>
      <c r="B163" s="178">
        <v>161</v>
      </c>
      <c r="C163" s="178" t="s">
        <v>131</v>
      </c>
      <c r="D163" s="178" t="s">
        <v>38</v>
      </c>
      <c r="E163" s="178" t="s">
        <v>906</v>
      </c>
      <c r="F163" s="178" t="s">
        <v>29</v>
      </c>
      <c r="G163" s="178" t="s">
        <v>133</v>
      </c>
      <c r="H163" s="178" t="s">
        <v>41</v>
      </c>
      <c r="I163" s="178">
        <v>6123</v>
      </c>
      <c r="J163" s="178">
        <v>304</v>
      </c>
      <c r="K163" s="178">
        <v>2107.8793369313798</v>
      </c>
      <c r="L163" s="178">
        <v>8534.8793369313789</v>
      </c>
      <c r="M163" s="178">
        <v>76313</v>
      </c>
      <c r="N163" s="178">
        <v>0.1118404378930376</v>
      </c>
      <c r="O163" s="178" t="s">
        <v>720</v>
      </c>
      <c r="P163" s="178" t="s">
        <v>720</v>
      </c>
      <c r="Q163" s="184">
        <v>62348.915183357727</v>
      </c>
      <c r="R163" s="184">
        <v>17558.948749206902</v>
      </c>
      <c r="S163" s="184">
        <v>0</v>
      </c>
      <c r="T163" s="184">
        <v>34566.26131457209</v>
      </c>
      <c r="V163" s="184">
        <v>0</v>
      </c>
      <c r="W163" s="184">
        <v>15070.528222502151</v>
      </c>
      <c r="Y163" s="178" t="s">
        <v>907</v>
      </c>
      <c r="Z163" s="178" t="s">
        <v>698</v>
      </c>
      <c r="AB163" s="178" t="s">
        <v>130</v>
      </c>
      <c r="AC163" s="178" t="s">
        <v>131</v>
      </c>
      <c r="AD163" s="178" t="s">
        <v>1225</v>
      </c>
      <c r="AF163" s="178" t="s">
        <v>1226</v>
      </c>
      <c r="AG163" s="178" t="s">
        <v>1231</v>
      </c>
      <c r="AH163" s="178">
        <v>1</v>
      </c>
      <c r="AI163" s="178">
        <v>50</v>
      </c>
      <c r="AJ163" s="178" t="s">
        <v>807</v>
      </c>
      <c r="AK163" s="178" t="s">
        <v>1232</v>
      </c>
      <c r="AL163" s="178" t="s">
        <v>906</v>
      </c>
      <c r="AM163" s="178" t="s">
        <v>133</v>
      </c>
      <c r="AN163" s="178" t="s">
        <v>38</v>
      </c>
      <c r="AO163" s="178" t="s">
        <v>41</v>
      </c>
      <c r="AQ163" s="178">
        <v>8534.8793369313789</v>
      </c>
      <c r="AR163" s="178">
        <v>76313</v>
      </c>
      <c r="AS163" s="178">
        <v>0.1118404378930376</v>
      </c>
      <c r="AT163" s="178">
        <f t="shared" si="2"/>
        <v>0</v>
      </c>
    </row>
    <row r="164" spans="1:46" ht="22.5">
      <c r="A164" s="178" t="s">
        <v>47</v>
      </c>
      <c r="B164" s="178">
        <v>161</v>
      </c>
      <c r="C164" s="178" t="s">
        <v>131</v>
      </c>
      <c r="D164" s="178" t="s">
        <v>39</v>
      </c>
      <c r="E164" s="178" t="s">
        <v>906</v>
      </c>
      <c r="F164" s="178" t="s">
        <v>29</v>
      </c>
      <c r="G164" s="178" t="s">
        <v>133</v>
      </c>
      <c r="H164" s="178" t="s">
        <v>41</v>
      </c>
      <c r="I164" s="178">
        <v>3116</v>
      </c>
      <c r="J164" s="178">
        <v>490.52375968180871</v>
      </c>
      <c r="K164" s="178">
        <v>1072.7016191210487</v>
      </c>
      <c r="L164" s="178">
        <v>4679.2253788028574</v>
      </c>
      <c r="M164" s="178">
        <v>76313</v>
      </c>
      <c r="N164" s="178">
        <v>6.1316228936129591E-2</v>
      </c>
      <c r="O164" s="178" t="s">
        <v>720</v>
      </c>
      <c r="P164" s="178" t="s">
        <v>720</v>
      </c>
      <c r="Q164" s="184">
        <v>34182.630444976843</v>
      </c>
      <c r="R164" s="184">
        <v>9626.6479429723458</v>
      </c>
      <c r="S164" s="184">
        <v>0</v>
      </c>
      <c r="T164" s="184">
        <v>18950.862784151577</v>
      </c>
      <c r="V164" s="184">
        <v>0</v>
      </c>
      <c r="W164" s="184">
        <v>8262.3778669671137</v>
      </c>
      <c r="Y164" s="178" t="s">
        <v>907</v>
      </c>
      <c r="Z164" s="178" t="s">
        <v>698</v>
      </c>
      <c r="AB164" s="178" t="s">
        <v>130</v>
      </c>
      <c r="AC164" s="178" t="s">
        <v>131</v>
      </c>
      <c r="AD164" s="178" t="s">
        <v>1225</v>
      </c>
      <c r="AF164" s="178" t="s">
        <v>1226</v>
      </c>
      <c r="AG164" s="178" t="s">
        <v>1231</v>
      </c>
      <c r="AH164" s="178">
        <v>1</v>
      </c>
      <c r="AI164" s="178">
        <v>50</v>
      </c>
      <c r="AJ164" s="178" t="s">
        <v>807</v>
      </c>
      <c r="AK164" s="178" t="s">
        <v>1232</v>
      </c>
      <c r="AL164" s="178" t="s">
        <v>906</v>
      </c>
      <c r="AM164" s="178" t="s">
        <v>133</v>
      </c>
      <c r="AN164" s="178" t="s">
        <v>39</v>
      </c>
      <c r="AO164" s="178" t="s">
        <v>41</v>
      </c>
      <c r="AQ164" s="178">
        <v>4679.2253788028574</v>
      </c>
      <c r="AR164" s="178">
        <v>76313</v>
      </c>
      <c r="AS164" s="178">
        <v>6.1316228936129591E-2</v>
      </c>
      <c r="AT164" s="178">
        <f t="shared" si="2"/>
        <v>0</v>
      </c>
    </row>
    <row r="165" spans="1:46" ht="22.5">
      <c r="A165" s="178" t="s">
        <v>135</v>
      </c>
      <c r="B165" s="178">
        <v>161</v>
      </c>
      <c r="C165" s="178" t="s">
        <v>131</v>
      </c>
      <c r="D165" s="178" t="s">
        <v>39</v>
      </c>
      <c r="E165" s="178" t="s">
        <v>909</v>
      </c>
      <c r="F165" s="178" t="s">
        <v>29</v>
      </c>
      <c r="G165" s="178" t="s">
        <v>137</v>
      </c>
      <c r="H165" s="178" t="s">
        <v>41</v>
      </c>
      <c r="I165" s="178">
        <v>1661</v>
      </c>
      <c r="J165" s="178">
        <v>261.47624031819134</v>
      </c>
      <c r="K165" s="178">
        <v>571.80917501927524</v>
      </c>
      <c r="L165" s="178">
        <v>2494.2854153374665</v>
      </c>
      <c r="M165" s="178">
        <v>76313</v>
      </c>
      <c r="N165" s="178">
        <v>3.2684934615825174E-2</v>
      </c>
      <c r="O165" s="178" t="s">
        <v>720</v>
      </c>
      <c r="P165" s="178" t="s">
        <v>720</v>
      </c>
      <c r="Q165" s="184">
        <v>18221.228873269105</v>
      </c>
      <c r="R165" s="184">
        <v>5131.5347346845519</v>
      </c>
      <c r="S165" s="184">
        <v>0</v>
      </c>
      <c r="T165" s="184">
        <v>10101.855932116741</v>
      </c>
      <c r="V165" s="184">
        <v>0</v>
      </c>
      <c r="W165" s="184">
        <v>4404.303477866616</v>
      </c>
      <c r="Y165" s="178" t="s">
        <v>910</v>
      </c>
      <c r="Z165" s="178" t="s">
        <v>698</v>
      </c>
      <c r="AB165" s="178" t="s">
        <v>130</v>
      </c>
      <c r="AC165" s="178" t="s">
        <v>131</v>
      </c>
      <c r="AD165" s="178" t="s">
        <v>1225</v>
      </c>
      <c r="AF165" s="178" t="s">
        <v>1226</v>
      </c>
      <c r="AG165" s="178" t="s">
        <v>1231</v>
      </c>
      <c r="AH165" s="178">
        <v>1</v>
      </c>
      <c r="AI165" s="178">
        <v>72</v>
      </c>
      <c r="AJ165" s="178" t="s">
        <v>908</v>
      </c>
      <c r="AK165" s="178" t="s">
        <v>136</v>
      </c>
      <c r="AL165" s="178" t="s">
        <v>909</v>
      </c>
      <c r="AM165" s="178" t="s">
        <v>137</v>
      </c>
      <c r="AN165" s="178" t="s">
        <v>39</v>
      </c>
      <c r="AO165" s="178" t="s">
        <v>41</v>
      </c>
      <c r="AQ165" s="178">
        <v>2494.2854153374665</v>
      </c>
      <c r="AR165" s="178">
        <v>76313</v>
      </c>
      <c r="AS165" s="178">
        <v>3.2684934615825174E-2</v>
      </c>
      <c r="AT165" s="178">
        <f t="shared" si="2"/>
        <v>0</v>
      </c>
    </row>
    <row r="166" spans="1:46" ht="22.5">
      <c r="A166" s="178" t="s">
        <v>47</v>
      </c>
      <c r="B166" s="178">
        <v>161</v>
      </c>
      <c r="C166" s="178" t="s">
        <v>131</v>
      </c>
      <c r="D166" s="178" t="s">
        <v>40</v>
      </c>
      <c r="E166" s="178" t="s">
        <v>906</v>
      </c>
      <c r="F166" s="178" t="s">
        <v>29</v>
      </c>
      <c r="G166" s="178" t="s">
        <v>133</v>
      </c>
      <c r="H166" s="178" t="s">
        <v>41</v>
      </c>
      <c r="I166" s="178">
        <v>4438</v>
      </c>
      <c r="J166" s="178">
        <v>250.50595325591652</v>
      </c>
      <c r="K166" s="178">
        <v>1527.8080185042404</v>
      </c>
      <c r="L166" s="178">
        <v>6216.3139717601571</v>
      </c>
      <c r="M166" s="178">
        <v>76313</v>
      </c>
      <c r="N166" s="178">
        <v>8.1458126030429373E-2</v>
      </c>
      <c r="O166" s="178" t="s">
        <v>720</v>
      </c>
      <c r="P166" s="178" t="s">
        <v>720</v>
      </c>
      <c r="Q166" s="184">
        <v>45411.354663362574</v>
      </c>
      <c r="R166" s="184">
        <v>12788.925786777412</v>
      </c>
      <c r="S166" s="184">
        <v>0</v>
      </c>
      <c r="T166" s="184">
        <v>25176.071585628641</v>
      </c>
      <c r="V166" s="184">
        <v>0</v>
      </c>
      <c r="W166" s="184">
        <v>10976.503762152612</v>
      </c>
      <c r="Y166" s="178" t="s">
        <v>907</v>
      </c>
      <c r="Z166" s="178" t="s">
        <v>698</v>
      </c>
      <c r="AB166" s="178" t="s">
        <v>130</v>
      </c>
      <c r="AC166" s="178" t="s">
        <v>131</v>
      </c>
      <c r="AD166" s="178" t="s">
        <v>1225</v>
      </c>
      <c r="AF166" s="178" t="s">
        <v>1226</v>
      </c>
      <c r="AG166" s="178" t="s">
        <v>1231</v>
      </c>
      <c r="AH166" s="178">
        <v>1</v>
      </c>
      <c r="AI166" s="178">
        <v>50</v>
      </c>
      <c r="AJ166" s="178" t="s">
        <v>807</v>
      </c>
      <c r="AK166" s="178" t="s">
        <v>1232</v>
      </c>
      <c r="AL166" s="178" t="s">
        <v>906</v>
      </c>
      <c r="AM166" s="178" t="s">
        <v>133</v>
      </c>
      <c r="AN166" s="178" t="s">
        <v>40</v>
      </c>
      <c r="AO166" s="178" t="s">
        <v>41</v>
      </c>
      <c r="AQ166" s="178">
        <v>6216.3139717601571</v>
      </c>
      <c r="AR166" s="178">
        <v>76313</v>
      </c>
      <c r="AS166" s="178">
        <v>8.1458126030429373E-2</v>
      </c>
      <c r="AT166" s="178">
        <f t="shared" si="2"/>
        <v>0</v>
      </c>
    </row>
    <row r="167" spans="1:46" ht="22.5">
      <c r="A167" s="178" t="s">
        <v>1215</v>
      </c>
      <c r="B167" s="178">
        <v>161</v>
      </c>
      <c r="C167" s="178" t="s">
        <v>131</v>
      </c>
      <c r="D167" s="178" t="s">
        <v>40</v>
      </c>
      <c r="E167" s="178" t="s">
        <v>771</v>
      </c>
      <c r="F167" s="178" t="s">
        <v>29</v>
      </c>
      <c r="G167" s="178" t="s">
        <v>77</v>
      </c>
      <c r="H167" s="178" t="s">
        <v>41</v>
      </c>
      <c r="I167" s="178">
        <v>2365</v>
      </c>
      <c r="J167" s="178">
        <v>133.49404674408351</v>
      </c>
      <c r="K167" s="178">
        <v>814.16538164996143</v>
      </c>
      <c r="L167" s="178">
        <v>3312.6594283940449</v>
      </c>
      <c r="M167" s="178">
        <v>76313</v>
      </c>
      <c r="N167" s="178">
        <v>4.3408848143750671E-2</v>
      </c>
      <c r="O167" s="178" t="s">
        <v>709</v>
      </c>
      <c r="P167" s="178" t="s">
        <v>720</v>
      </c>
      <c r="Q167" s="184">
        <v>0</v>
      </c>
      <c r="R167" s="184">
        <v>0</v>
      </c>
      <c r="S167" s="184">
        <v>0</v>
      </c>
      <c r="T167" s="184">
        <v>0</v>
      </c>
      <c r="V167" s="184">
        <v>0</v>
      </c>
      <c r="W167" s="184">
        <v>0</v>
      </c>
      <c r="Y167" s="178" t="s">
        <v>806</v>
      </c>
      <c r="Z167" s="178" t="s">
        <v>698</v>
      </c>
      <c r="AB167" s="178" t="s">
        <v>130</v>
      </c>
      <c r="AC167" s="178" t="s">
        <v>131</v>
      </c>
      <c r="AD167" s="178" t="s">
        <v>1225</v>
      </c>
      <c r="AF167" s="178" t="s">
        <v>1226</v>
      </c>
      <c r="AG167" s="178" t="s">
        <v>1231</v>
      </c>
      <c r="AH167" s="178">
        <v>1</v>
      </c>
      <c r="AI167" s="178">
        <v>99</v>
      </c>
      <c r="AJ167" s="178" t="s">
        <v>796</v>
      </c>
      <c r="AK167" s="178" t="s">
        <v>1228</v>
      </c>
      <c r="AL167" s="178" t="s">
        <v>771</v>
      </c>
      <c r="AM167" s="178" t="s">
        <v>77</v>
      </c>
      <c r="AN167" s="178" t="s">
        <v>40</v>
      </c>
      <c r="AO167" s="178" t="s">
        <v>41</v>
      </c>
      <c r="AQ167" s="178">
        <v>3312.6594283940449</v>
      </c>
      <c r="AR167" s="178">
        <v>76313</v>
      </c>
      <c r="AS167" s="178">
        <v>4.3408848143750671E-2</v>
      </c>
      <c r="AT167" s="178">
        <f t="shared" si="2"/>
        <v>0</v>
      </c>
    </row>
    <row r="168" spans="1:46" ht="56.25">
      <c r="A168" s="178" t="s">
        <v>140</v>
      </c>
      <c r="B168" s="178">
        <v>167</v>
      </c>
      <c r="C168" s="178" t="s">
        <v>139</v>
      </c>
      <c r="D168" s="178" t="s">
        <v>18</v>
      </c>
      <c r="E168" s="178" t="s">
        <v>145</v>
      </c>
      <c r="F168" s="178" t="s">
        <v>23</v>
      </c>
      <c r="G168" s="178" t="s">
        <v>146</v>
      </c>
      <c r="H168" s="178" t="s">
        <v>41</v>
      </c>
      <c r="I168" s="178">
        <v>6623</v>
      </c>
      <c r="J168" s="178">
        <v>0</v>
      </c>
      <c r="K168" s="178">
        <v>759.12056800030189</v>
      </c>
      <c r="L168" s="178">
        <v>7382.1205680003022</v>
      </c>
      <c r="M168" s="178">
        <v>109614</v>
      </c>
      <c r="N168" s="178">
        <v>6.7346512014891363E-2</v>
      </c>
      <c r="O168" s="178" t="s">
        <v>709</v>
      </c>
      <c r="P168" s="178" t="s">
        <v>720</v>
      </c>
      <c r="Q168" s="184">
        <v>0</v>
      </c>
      <c r="R168" s="184">
        <v>40.407907208934816</v>
      </c>
      <c r="S168" s="184">
        <v>0</v>
      </c>
      <c r="T168" s="184">
        <v>0</v>
      </c>
      <c r="V168" s="184">
        <v>162550.47236888341</v>
      </c>
      <c r="W168" s="184">
        <v>0</v>
      </c>
      <c r="X168" s="184" t="s">
        <v>737</v>
      </c>
      <c r="Y168" s="178" t="s">
        <v>912</v>
      </c>
      <c r="Z168" s="178" t="s">
        <v>700</v>
      </c>
      <c r="AA168" s="178" t="s">
        <v>1210</v>
      </c>
      <c r="AB168" s="178" t="s">
        <v>138</v>
      </c>
      <c r="AC168" s="178" t="s">
        <v>139</v>
      </c>
      <c r="AD168" s="178" t="s">
        <v>1229</v>
      </c>
      <c r="AF168" s="178" t="s">
        <v>1230</v>
      </c>
      <c r="AG168" s="178" t="s">
        <v>1231</v>
      </c>
      <c r="AH168" s="178">
        <v>0</v>
      </c>
      <c r="AI168" s="178">
        <v>25</v>
      </c>
      <c r="AJ168" s="178" t="s">
        <v>911</v>
      </c>
      <c r="AK168" s="178" t="s">
        <v>1235</v>
      </c>
      <c r="AL168" s="178" t="s">
        <v>145</v>
      </c>
      <c r="AM168" s="178" t="s">
        <v>146</v>
      </c>
      <c r="AN168" s="178" t="s">
        <v>18</v>
      </c>
      <c r="AO168" s="178" t="s">
        <v>41</v>
      </c>
      <c r="AQ168" s="178">
        <v>7382.1205680003022</v>
      </c>
      <c r="AR168" s="178">
        <v>109614</v>
      </c>
      <c r="AS168" s="178">
        <v>6.7346512014891363E-2</v>
      </c>
      <c r="AT168" s="178">
        <f t="shared" si="2"/>
        <v>0</v>
      </c>
    </row>
    <row r="169" spans="1:46" ht="56.25">
      <c r="A169" s="178" t="s">
        <v>140</v>
      </c>
      <c r="B169" s="178">
        <v>167</v>
      </c>
      <c r="C169" s="178" t="s">
        <v>139</v>
      </c>
      <c r="D169" s="178" t="s">
        <v>18</v>
      </c>
      <c r="E169" s="178" t="s">
        <v>147</v>
      </c>
      <c r="F169" s="178" t="s">
        <v>23</v>
      </c>
      <c r="G169" s="178" t="s">
        <v>148</v>
      </c>
      <c r="H169" s="178" t="s">
        <v>41</v>
      </c>
      <c r="I169" s="178">
        <v>557</v>
      </c>
      <c r="J169" s="178">
        <v>0</v>
      </c>
      <c r="K169" s="178">
        <v>63.842693096205366</v>
      </c>
      <c r="L169" s="178">
        <v>620.84269309620538</v>
      </c>
      <c r="M169" s="178">
        <v>109614</v>
      </c>
      <c r="N169" s="178">
        <v>5.6638996213641086E-3</v>
      </c>
      <c r="O169" s="178" t="s">
        <v>709</v>
      </c>
      <c r="P169" s="178" t="s">
        <v>720</v>
      </c>
      <c r="Q169" s="184">
        <v>0</v>
      </c>
      <c r="R169" s="184">
        <v>3.3983397728184652</v>
      </c>
      <c r="S169" s="184">
        <v>0</v>
      </c>
      <c r="T169" s="184">
        <v>0</v>
      </c>
      <c r="V169" s="184">
        <v>13670.634623202182</v>
      </c>
      <c r="W169" s="184">
        <v>0</v>
      </c>
      <c r="X169" s="184" t="s">
        <v>737</v>
      </c>
      <c r="Y169" s="178" t="s">
        <v>913</v>
      </c>
      <c r="Z169" s="178" t="s">
        <v>700</v>
      </c>
      <c r="AA169" s="178" t="s">
        <v>1210</v>
      </c>
      <c r="AB169" s="178" t="s">
        <v>138</v>
      </c>
      <c r="AC169" s="178" t="s">
        <v>139</v>
      </c>
      <c r="AD169" s="178" t="s">
        <v>1229</v>
      </c>
      <c r="AF169" s="178" t="s">
        <v>1230</v>
      </c>
      <c r="AG169" s="178" t="s">
        <v>1231</v>
      </c>
      <c r="AH169" s="178">
        <v>0</v>
      </c>
      <c r="AI169" s="178">
        <v>25</v>
      </c>
      <c r="AJ169" s="178" t="s">
        <v>911</v>
      </c>
      <c r="AK169" s="178" t="s">
        <v>1235</v>
      </c>
      <c r="AL169" s="178" t="s">
        <v>147</v>
      </c>
      <c r="AM169" s="178" t="s">
        <v>148</v>
      </c>
      <c r="AN169" s="178" t="s">
        <v>18</v>
      </c>
      <c r="AO169" s="178" t="s">
        <v>41</v>
      </c>
      <c r="AQ169" s="178">
        <v>620.84269309620538</v>
      </c>
      <c r="AR169" s="178">
        <v>109614</v>
      </c>
      <c r="AS169" s="178">
        <v>5.6638996213641086E-3</v>
      </c>
      <c r="AT169" s="178">
        <f t="shared" si="2"/>
        <v>0</v>
      </c>
    </row>
    <row r="170" spans="1:46" ht="56.25">
      <c r="A170" s="178" t="s">
        <v>140</v>
      </c>
      <c r="B170" s="178">
        <v>167</v>
      </c>
      <c r="C170" s="178" t="s">
        <v>139</v>
      </c>
      <c r="D170" s="178" t="s">
        <v>18</v>
      </c>
      <c r="E170" s="178" t="s">
        <v>914</v>
      </c>
      <c r="F170" s="178" t="s">
        <v>23</v>
      </c>
      <c r="G170" s="178" t="s">
        <v>150</v>
      </c>
      <c r="H170" s="178" t="s">
        <v>41</v>
      </c>
      <c r="I170" s="178">
        <v>1258</v>
      </c>
      <c r="J170" s="178">
        <v>0</v>
      </c>
      <c r="K170" s="178">
        <v>144.19049894977803</v>
      </c>
      <c r="L170" s="178">
        <v>1402.190498949778</v>
      </c>
      <c r="M170" s="178">
        <v>109614</v>
      </c>
      <c r="N170" s="178">
        <v>1.2792074907856459E-2</v>
      </c>
      <c r="O170" s="178" t="s">
        <v>709</v>
      </c>
      <c r="P170" s="178" t="s">
        <v>720</v>
      </c>
      <c r="Q170" s="184">
        <v>0</v>
      </c>
      <c r="R170" s="184">
        <v>7.6752449447138753</v>
      </c>
      <c r="S170" s="184">
        <v>0</v>
      </c>
      <c r="T170" s="184">
        <v>0</v>
      </c>
      <c r="V170" s="184">
        <v>30875.508718111927</v>
      </c>
      <c r="W170" s="184">
        <v>0</v>
      </c>
      <c r="X170" s="184" t="s">
        <v>737</v>
      </c>
      <c r="Y170" s="178" t="s">
        <v>915</v>
      </c>
      <c r="Z170" s="178" t="s">
        <v>700</v>
      </c>
      <c r="AA170" s="178" t="s">
        <v>1210</v>
      </c>
      <c r="AB170" s="178" t="s">
        <v>138</v>
      </c>
      <c r="AC170" s="178" t="s">
        <v>139</v>
      </c>
      <c r="AD170" s="178" t="s">
        <v>1229</v>
      </c>
      <c r="AF170" s="178" t="s">
        <v>1230</v>
      </c>
      <c r="AG170" s="178" t="s">
        <v>1231</v>
      </c>
      <c r="AH170" s="178">
        <v>0</v>
      </c>
      <c r="AI170" s="178">
        <v>25</v>
      </c>
      <c r="AJ170" s="178" t="s">
        <v>911</v>
      </c>
      <c r="AK170" s="178" t="s">
        <v>1235</v>
      </c>
      <c r="AL170" s="178" t="s">
        <v>914</v>
      </c>
      <c r="AM170" s="178" t="s">
        <v>150</v>
      </c>
      <c r="AN170" s="178" t="s">
        <v>18</v>
      </c>
      <c r="AO170" s="178" t="s">
        <v>41</v>
      </c>
      <c r="AQ170" s="178">
        <v>1402.190498949778</v>
      </c>
      <c r="AR170" s="178">
        <v>109614</v>
      </c>
      <c r="AS170" s="178">
        <v>1.2792074907856459E-2</v>
      </c>
      <c r="AT170" s="178">
        <f t="shared" si="2"/>
        <v>0</v>
      </c>
    </row>
    <row r="171" spans="1:46" ht="56.25">
      <c r="A171" s="178" t="s">
        <v>63</v>
      </c>
      <c r="B171" s="178">
        <v>167</v>
      </c>
      <c r="C171" s="178" t="s">
        <v>139</v>
      </c>
      <c r="D171" s="178" t="s">
        <v>34</v>
      </c>
      <c r="E171" s="178" t="s">
        <v>845</v>
      </c>
      <c r="F171" s="178" t="s">
        <v>23</v>
      </c>
      <c r="G171" s="178" t="s">
        <v>167</v>
      </c>
      <c r="H171" s="178" t="s">
        <v>41</v>
      </c>
      <c r="I171" s="178">
        <v>1396</v>
      </c>
      <c r="J171" s="178">
        <v>474.97635529982915</v>
      </c>
      <c r="K171" s="178">
        <v>160.00789867558831</v>
      </c>
      <c r="L171" s="178">
        <v>2030.9842539754177</v>
      </c>
      <c r="M171" s="178">
        <v>109614</v>
      </c>
      <c r="N171" s="178">
        <v>1.8528511449043168E-2</v>
      </c>
      <c r="O171" s="178" t="s">
        <v>709</v>
      </c>
      <c r="P171" s="178" t="s">
        <v>720</v>
      </c>
      <c r="Q171" s="184">
        <v>0</v>
      </c>
      <c r="R171" s="184">
        <v>11.117106869425902</v>
      </c>
      <c r="S171" s="184">
        <v>0</v>
      </c>
      <c r="T171" s="184">
        <v>0</v>
      </c>
      <c r="V171" s="184">
        <v>44721.221607858046</v>
      </c>
      <c r="W171" s="184">
        <v>0</v>
      </c>
      <c r="X171" s="184" t="s">
        <v>737</v>
      </c>
      <c r="Y171" s="178" t="s">
        <v>846</v>
      </c>
      <c r="Z171" s="178" t="s">
        <v>700</v>
      </c>
      <c r="AA171" s="178" t="s">
        <v>1210</v>
      </c>
      <c r="AB171" s="178" t="s">
        <v>138</v>
      </c>
      <c r="AC171" s="178" t="s">
        <v>139</v>
      </c>
      <c r="AD171" s="178" t="s">
        <v>1229</v>
      </c>
      <c r="AF171" s="178" t="s">
        <v>1230</v>
      </c>
      <c r="AG171" s="178" t="s">
        <v>1231</v>
      </c>
      <c r="AH171" s="178">
        <v>0</v>
      </c>
      <c r="AI171" s="178">
        <v>40</v>
      </c>
      <c r="AJ171" s="178" t="s">
        <v>816</v>
      </c>
      <c r="AK171" s="178" t="s">
        <v>64</v>
      </c>
      <c r="AL171" s="178" t="s">
        <v>845</v>
      </c>
      <c r="AM171" s="178" t="s">
        <v>167</v>
      </c>
      <c r="AN171" s="178" t="s">
        <v>34</v>
      </c>
      <c r="AO171" s="178" t="s">
        <v>41</v>
      </c>
      <c r="AQ171" s="178">
        <v>2030.9842539754177</v>
      </c>
      <c r="AR171" s="178">
        <v>109614</v>
      </c>
      <c r="AS171" s="178">
        <v>1.8528511449043168E-2</v>
      </c>
      <c r="AT171" s="178">
        <f t="shared" si="2"/>
        <v>0</v>
      </c>
    </row>
    <row r="172" spans="1:46" ht="56.25">
      <c r="A172" s="178" t="s">
        <v>63</v>
      </c>
      <c r="B172" s="178">
        <v>167</v>
      </c>
      <c r="C172" s="178" t="s">
        <v>139</v>
      </c>
      <c r="D172" s="178" t="s">
        <v>34</v>
      </c>
      <c r="E172" s="178" t="s">
        <v>916</v>
      </c>
      <c r="F172" s="178" t="s">
        <v>23</v>
      </c>
      <c r="G172" s="178" t="s">
        <v>168</v>
      </c>
      <c r="H172" s="178" t="s">
        <v>41</v>
      </c>
      <c r="I172" s="178">
        <v>377</v>
      </c>
      <c r="J172" s="178">
        <v>128.27083520632922</v>
      </c>
      <c r="K172" s="178">
        <v>43.211302149496269</v>
      </c>
      <c r="L172" s="178">
        <v>548.48213735582556</v>
      </c>
      <c r="M172" s="178">
        <v>109614</v>
      </c>
      <c r="N172" s="178">
        <v>5.0037598970553536E-3</v>
      </c>
      <c r="O172" s="178" t="s">
        <v>709</v>
      </c>
      <c r="P172" s="178" t="s">
        <v>720</v>
      </c>
      <c r="Q172" s="184">
        <v>0</v>
      </c>
      <c r="R172" s="184">
        <v>3.0022559382332124</v>
      </c>
      <c r="S172" s="184">
        <v>0</v>
      </c>
      <c r="T172" s="184">
        <v>0</v>
      </c>
      <c r="V172" s="184">
        <v>12077.292654844185</v>
      </c>
      <c r="W172" s="184">
        <v>0</v>
      </c>
      <c r="X172" s="184" t="s">
        <v>737</v>
      </c>
      <c r="Y172" s="178" t="s">
        <v>846</v>
      </c>
      <c r="Z172" s="178" t="s">
        <v>700</v>
      </c>
      <c r="AA172" s="178" t="s">
        <v>1210</v>
      </c>
      <c r="AB172" s="178" t="s">
        <v>138</v>
      </c>
      <c r="AC172" s="178" t="s">
        <v>139</v>
      </c>
      <c r="AD172" s="178" t="s">
        <v>1229</v>
      </c>
      <c r="AF172" s="178" t="s">
        <v>1230</v>
      </c>
      <c r="AG172" s="178" t="s">
        <v>1231</v>
      </c>
      <c r="AH172" s="178">
        <v>0</v>
      </c>
      <c r="AI172" s="178">
        <v>40</v>
      </c>
      <c r="AJ172" s="178" t="s">
        <v>816</v>
      </c>
      <c r="AK172" s="178" t="s">
        <v>64</v>
      </c>
      <c r="AL172" s="178" t="s">
        <v>916</v>
      </c>
      <c r="AM172" s="178" t="s">
        <v>168</v>
      </c>
      <c r="AN172" s="178" t="s">
        <v>34</v>
      </c>
      <c r="AO172" s="178" t="s">
        <v>41</v>
      </c>
      <c r="AQ172" s="178">
        <v>548.48213735582556</v>
      </c>
      <c r="AR172" s="178">
        <v>109614</v>
      </c>
      <c r="AS172" s="178">
        <v>5.0037598970553536E-3</v>
      </c>
      <c r="AT172" s="178">
        <f t="shared" si="2"/>
        <v>0</v>
      </c>
    </row>
    <row r="173" spans="1:46" ht="56.25">
      <c r="A173" s="178" t="s">
        <v>63</v>
      </c>
      <c r="B173" s="178">
        <v>167</v>
      </c>
      <c r="C173" s="178" t="s">
        <v>139</v>
      </c>
      <c r="D173" s="178" t="s">
        <v>34</v>
      </c>
      <c r="E173" s="178" t="s">
        <v>917</v>
      </c>
      <c r="F173" s="178" t="s">
        <v>23</v>
      </c>
      <c r="G173" s="178" t="s">
        <v>169</v>
      </c>
      <c r="H173" s="178" t="s">
        <v>41</v>
      </c>
      <c r="I173" s="178">
        <v>1401</v>
      </c>
      <c r="J173" s="178">
        <v>476.67756001078851</v>
      </c>
      <c r="K173" s="178">
        <v>160.58099286855244</v>
      </c>
      <c r="L173" s="178">
        <v>2038.2585528793409</v>
      </c>
      <c r="M173" s="178">
        <v>109614</v>
      </c>
      <c r="N173" s="178">
        <v>1.8594874312399336E-2</v>
      </c>
      <c r="O173" s="178" t="s">
        <v>709</v>
      </c>
      <c r="P173" s="178" t="s">
        <v>720</v>
      </c>
      <c r="Q173" s="184">
        <v>0</v>
      </c>
      <c r="R173" s="184">
        <v>11.156924587439601</v>
      </c>
      <c r="S173" s="184">
        <v>0</v>
      </c>
      <c r="T173" s="184">
        <v>0</v>
      </c>
      <c r="V173" s="184">
        <v>44881.397903015124</v>
      </c>
      <c r="W173" s="184">
        <v>0</v>
      </c>
      <c r="X173" s="184" t="s">
        <v>737</v>
      </c>
      <c r="Y173" s="178" t="s">
        <v>846</v>
      </c>
      <c r="Z173" s="178" t="s">
        <v>700</v>
      </c>
      <c r="AA173" s="178" t="s">
        <v>1210</v>
      </c>
      <c r="AB173" s="178" t="s">
        <v>138</v>
      </c>
      <c r="AC173" s="178" t="s">
        <v>139</v>
      </c>
      <c r="AD173" s="178" t="s">
        <v>1229</v>
      </c>
      <c r="AF173" s="178" t="s">
        <v>1230</v>
      </c>
      <c r="AG173" s="178" t="s">
        <v>1231</v>
      </c>
      <c r="AH173" s="178">
        <v>0</v>
      </c>
      <c r="AI173" s="178">
        <v>40</v>
      </c>
      <c r="AJ173" s="178" t="s">
        <v>816</v>
      </c>
      <c r="AK173" s="178" t="s">
        <v>64</v>
      </c>
      <c r="AL173" s="178" t="s">
        <v>917</v>
      </c>
      <c r="AM173" s="178" t="s">
        <v>169</v>
      </c>
      <c r="AN173" s="178" t="s">
        <v>34</v>
      </c>
      <c r="AO173" s="178" t="s">
        <v>41</v>
      </c>
      <c r="AQ173" s="178">
        <v>2038.2585528793409</v>
      </c>
      <c r="AR173" s="178">
        <v>109614</v>
      </c>
      <c r="AS173" s="178">
        <v>1.8594874312399336E-2</v>
      </c>
      <c r="AT173" s="178">
        <f t="shared" si="2"/>
        <v>0</v>
      </c>
    </row>
    <row r="174" spans="1:46" ht="56.25">
      <c r="A174" s="178" t="s">
        <v>63</v>
      </c>
      <c r="B174" s="178">
        <v>167</v>
      </c>
      <c r="C174" s="178" t="s">
        <v>139</v>
      </c>
      <c r="D174" s="178" t="s">
        <v>34</v>
      </c>
      <c r="E174" s="178" t="s">
        <v>918</v>
      </c>
      <c r="F174" s="178" t="s">
        <v>23</v>
      </c>
      <c r="G174" s="178" t="s">
        <v>170</v>
      </c>
      <c r="H174" s="178" t="s">
        <v>41</v>
      </c>
      <c r="I174" s="178">
        <v>175</v>
      </c>
      <c r="J174" s="178">
        <v>59.542164883574571</v>
      </c>
      <c r="K174" s="178">
        <v>20.058296753744955</v>
      </c>
      <c r="L174" s="178">
        <v>254.60046163731954</v>
      </c>
      <c r="M174" s="178">
        <v>109614</v>
      </c>
      <c r="N174" s="178">
        <v>2.3227002174660131E-3</v>
      </c>
      <c r="O174" s="178" t="s">
        <v>709</v>
      </c>
      <c r="P174" s="178" t="s">
        <v>720</v>
      </c>
      <c r="Q174" s="184">
        <v>0</v>
      </c>
      <c r="R174" s="184">
        <v>1.3936201304796079</v>
      </c>
      <c r="S174" s="184">
        <v>0</v>
      </c>
      <c r="T174" s="184">
        <v>0</v>
      </c>
      <c r="V174" s="184">
        <v>5606.1703304979637</v>
      </c>
      <c r="W174" s="184">
        <v>0</v>
      </c>
      <c r="X174" s="184" t="s">
        <v>737</v>
      </c>
      <c r="Y174" s="178" t="s">
        <v>846</v>
      </c>
      <c r="Z174" s="178" t="s">
        <v>700</v>
      </c>
      <c r="AA174" s="178" t="s">
        <v>1210</v>
      </c>
      <c r="AB174" s="178" t="s">
        <v>138</v>
      </c>
      <c r="AC174" s="178" t="s">
        <v>139</v>
      </c>
      <c r="AD174" s="178" t="s">
        <v>1229</v>
      </c>
      <c r="AF174" s="178" t="s">
        <v>1230</v>
      </c>
      <c r="AG174" s="178" t="s">
        <v>1231</v>
      </c>
      <c r="AH174" s="178">
        <v>0</v>
      </c>
      <c r="AI174" s="178">
        <v>40</v>
      </c>
      <c r="AJ174" s="178" t="s">
        <v>816</v>
      </c>
      <c r="AK174" s="178" t="s">
        <v>64</v>
      </c>
      <c r="AL174" s="178" t="s">
        <v>918</v>
      </c>
      <c r="AM174" s="178" t="s">
        <v>170</v>
      </c>
      <c r="AN174" s="178" t="s">
        <v>34</v>
      </c>
      <c r="AO174" s="178" t="s">
        <v>41</v>
      </c>
      <c r="AQ174" s="178">
        <v>254.60046163731954</v>
      </c>
      <c r="AR174" s="178">
        <v>109614</v>
      </c>
      <c r="AS174" s="178">
        <v>2.3227002174660131E-3</v>
      </c>
      <c r="AT174" s="178">
        <f t="shared" si="2"/>
        <v>0</v>
      </c>
    </row>
    <row r="175" spans="1:46" ht="56.25">
      <c r="A175" s="178" t="s">
        <v>63</v>
      </c>
      <c r="B175" s="178">
        <v>167</v>
      </c>
      <c r="C175" s="178" t="s">
        <v>139</v>
      </c>
      <c r="D175" s="178" t="s">
        <v>34</v>
      </c>
      <c r="E175" s="178" t="s">
        <v>919</v>
      </c>
      <c r="F175" s="178" t="s">
        <v>23</v>
      </c>
      <c r="G175" s="178" t="s">
        <v>171</v>
      </c>
      <c r="H175" s="178" t="s">
        <v>41</v>
      </c>
      <c r="I175" s="178">
        <v>951</v>
      </c>
      <c r="J175" s="178">
        <v>323.56913602445388</v>
      </c>
      <c r="K175" s="178">
        <v>109.00251550177973</v>
      </c>
      <c r="L175" s="178">
        <v>1383.5716515262336</v>
      </c>
      <c r="M175" s="178">
        <v>109614</v>
      </c>
      <c r="N175" s="178">
        <v>1.2622216610343876E-2</v>
      </c>
      <c r="O175" s="178" t="s">
        <v>709</v>
      </c>
      <c r="P175" s="178" t="s">
        <v>720</v>
      </c>
      <c r="Q175" s="184">
        <v>0</v>
      </c>
      <c r="R175" s="184">
        <v>7.5733299662063258</v>
      </c>
      <c r="S175" s="184">
        <v>0</v>
      </c>
      <c r="T175" s="184">
        <v>0</v>
      </c>
      <c r="V175" s="184">
        <v>30465.531338877507</v>
      </c>
      <c r="W175" s="184">
        <v>0</v>
      </c>
      <c r="X175" s="184" t="s">
        <v>737</v>
      </c>
      <c r="Y175" s="178" t="s">
        <v>846</v>
      </c>
      <c r="Z175" s="178" t="s">
        <v>700</v>
      </c>
      <c r="AA175" s="178" t="s">
        <v>1210</v>
      </c>
      <c r="AB175" s="178" t="s">
        <v>138</v>
      </c>
      <c r="AC175" s="178" t="s">
        <v>139</v>
      </c>
      <c r="AD175" s="178" t="s">
        <v>1229</v>
      </c>
      <c r="AF175" s="178" t="s">
        <v>1230</v>
      </c>
      <c r="AG175" s="178" t="s">
        <v>1231</v>
      </c>
      <c r="AH175" s="178">
        <v>0</v>
      </c>
      <c r="AI175" s="178">
        <v>40</v>
      </c>
      <c r="AJ175" s="178" t="s">
        <v>816</v>
      </c>
      <c r="AK175" s="178" t="s">
        <v>64</v>
      </c>
      <c r="AL175" s="178" t="s">
        <v>919</v>
      </c>
      <c r="AM175" s="178" t="s">
        <v>171</v>
      </c>
      <c r="AN175" s="178" t="s">
        <v>34</v>
      </c>
      <c r="AO175" s="178" t="s">
        <v>41</v>
      </c>
      <c r="AQ175" s="178">
        <v>1383.5716515262336</v>
      </c>
      <c r="AR175" s="178">
        <v>109614</v>
      </c>
      <c r="AS175" s="178">
        <v>1.2622216610343876E-2</v>
      </c>
      <c r="AT175" s="178">
        <f t="shared" si="2"/>
        <v>0</v>
      </c>
    </row>
    <row r="176" spans="1:46" ht="56.25">
      <c r="A176" s="178" t="s">
        <v>63</v>
      </c>
      <c r="B176" s="178">
        <v>167</v>
      </c>
      <c r="C176" s="178" t="s">
        <v>139</v>
      </c>
      <c r="D176" s="178" t="s">
        <v>34</v>
      </c>
      <c r="E176" s="178" t="s">
        <v>920</v>
      </c>
      <c r="F176" s="178" t="s">
        <v>23</v>
      </c>
      <c r="G176" s="178" t="s">
        <v>172</v>
      </c>
      <c r="H176" s="178" t="s">
        <v>41</v>
      </c>
      <c r="I176" s="178">
        <v>2237</v>
      </c>
      <c r="J176" s="178">
        <v>761.11898768317906</v>
      </c>
      <c r="K176" s="178">
        <v>256.4023419321569</v>
      </c>
      <c r="L176" s="178">
        <v>3254.5213296153361</v>
      </c>
      <c r="M176" s="178">
        <v>109614</v>
      </c>
      <c r="N176" s="178">
        <v>2.9690745065551263E-2</v>
      </c>
      <c r="O176" s="178" t="s">
        <v>709</v>
      </c>
      <c r="P176" s="178" t="s">
        <v>720</v>
      </c>
      <c r="Q176" s="184">
        <v>0</v>
      </c>
      <c r="R176" s="184">
        <v>17.814447039330759</v>
      </c>
      <c r="S176" s="184">
        <v>0</v>
      </c>
      <c r="T176" s="184">
        <v>0</v>
      </c>
      <c r="V176" s="184">
        <v>71662.874453279685</v>
      </c>
      <c r="W176" s="184">
        <v>0</v>
      </c>
      <c r="X176" s="184" t="s">
        <v>737</v>
      </c>
      <c r="Y176" s="178" t="s">
        <v>846</v>
      </c>
      <c r="Z176" s="178" t="s">
        <v>700</v>
      </c>
      <c r="AA176" s="178" t="s">
        <v>1210</v>
      </c>
      <c r="AB176" s="178" t="s">
        <v>138</v>
      </c>
      <c r="AC176" s="178" t="s">
        <v>139</v>
      </c>
      <c r="AD176" s="178" t="s">
        <v>1229</v>
      </c>
      <c r="AF176" s="178" t="s">
        <v>1230</v>
      </c>
      <c r="AG176" s="178" t="s">
        <v>1231</v>
      </c>
      <c r="AH176" s="178">
        <v>0</v>
      </c>
      <c r="AI176" s="178">
        <v>40</v>
      </c>
      <c r="AJ176" s="178" t="s">
        <v>816</v>
      </c>
      <c r="AK176" s="178" t="s">
        <v>64</v>
      </c>
      <c r="AL176" s="178" t="s">
        <v>920</v>
      </c>
      <c r="AM176" s="178" t="s">
        <v>172</v>
      </c>
      <c r="AN176" s="178" t="s">
        <v>34</v>
      </c>
      <c r="AO176" s="178" t="s">
        <v>41</v>
      </c>
      <c r="AQ176" s="178">
        <v>3254.5213296153361</v>
      </c>
      <c r="AR176" s="178">
        <v>109614</v>
      </c>
      <c r="AS176" s="178">
        <v>2.9690745065551263E-2</v>
      </c>
      <c r="AT176" s="178">
        <f t="shared" si="2"/>
        <v>0</v>
      </c>
    </row>
    <row r="177" spans="1:46" ht="56.25">
      <c r="A177" s="178" t="s">
        <v>17</v>
      </c>
      <c r="B177" s="178">
        <v>167</v>
      </c>
      <c r="C177" s="178" t="s">
        <v>139</v>
      </c>
      <c r="D177" s="178" t="s">
        <v>34</v>
      </c>
      <c r="E177" s="178" t="s">
        <v>810</v>
      </c>
      <c r="F177" s="178" t="s">
        <v>23</v>
      </c>
      <c r="G177" s="178" t="s">
        <v>757</v>
      </c>
      <c r="H177" s="178" t="s">
        <v>41</v>
      </c>
      <c r="I177" s="178">
        <v>672</v>
      </c>
      <c r="J177" s="178">
        <v>228.64191315292638</v>
      </c>
      <c r="K177" s="178">
        <v>77.02385953438062</v>
      </c>
      <c r="L177" s="178">
        <v>977.66577268730703</v>
      </c>
      <c r="M177" s="178">
        <v>109614</v>
      </c>
      <c r="N177" s="178">
        <v>8.9191688350694891E-3</v>
      </c>
      <c r="O177" s="178" t="s">
        <v>709</v>
      </c>
      <c r="P177" s="178" t="s">
        <v>720</v>
      </c>
      <c r="Q177" s="184">
        <v>0</v>
      </c>
      <c r="R177" s="184">
        <v>5.3515013010416936</v>
      </c>
      <c r="S177" s="184">
        <v>0</v>
      </c>
      <c r="T177" s="184">
        <v>0</v>
      </c>
      <c r="V177" s="184">
        <v>21527.694069112178</v>
      </c>
      <c r="W177" s="184">
        <v>0</v>
      </c>
      <c r="X177" s="184" t="s">
        <v>737</v>
      </c>
      <c r="Y177" s="178" t="s">
        <v>811</v>
      </c>
      <c r="Z177" s="178" t="s">
        <v>700</v>
      </c>
      <c r="AA177" s="178" t="s">
        <v>1210</v>
      </c>
      <c r="AB177" s="178" t="s">
        <v>138</v>
      </c>
      <c r="AC177" s="178" t="s">
        <v>139</v>
      </c>
      <c r="AD177" s="178" t="s">
        <v>1229</v>
      </c>
      <c r="AF177" s="178" t="s">
        <v>1230</v>
      </c>
      <c r="AG177" s="178" t="s">
        <v>1231</v>
      </c>
      <c r="AH177" s="178">
        <v>0</v>
      </c>
      <c r="AI177" s="178">
        <v>78</v>
      </c>
      <c r="AJ177" s="178" t="s">
        <v>796</v>
      </c>
      <c r="AK177" s="178" t="s">
        <v>1228</v>
      </c>
      <c r="AL177" s="178" t="s">
        <v>810</v>
      </c>
      <c r="AM177" s="178" t="s">
        <v>757</v>
      </c>
      <c r="AN177" s="178" t="s">
        <v>34</v>
      </c>
      <c r="AO177" s="178" t="s">
        <v>41</v>
      </c>
      <c r="AQ177" s="178">
        <v>977.66577268730703</v>
      </c>
      <c r="AR177" s="178">
        <v>109614</v>
      </c>
      <c r="AS177" s="178">
        <v>8.9191688350694891E-3</v>
      </c>
      <c r="AT177" s="178">
        <f t="shared" si="2"/>
        <v>0</v>
      </c>
    </row>
    <row r="178" spans="1:46" ht="56.25">
      <c r="A178" s="178" t="s">
        <v>140</v>
      </c>
      <c r="B178" s="178">
        <v>167</v>
      </c>
      <c r="C178" s="178" t="s">
        <v>139</v>
      </c>
      <c r="D178" s="178" t="s">
        <v>34</v>
      </c>
      <c r="E178" s="178" t="s">
        <v>914</v>
      </c>
      <c r="F178" s="178" t="s">
        <v>23</v>
      </c>
      <c r="G178" s="178" t="s">
        <v>150</v>
      </c>
      <c r="H178" s="178" t="s">
        <v>41</v>
      </c>
      <c r="I178" s="178">
        <v>7675</v>
      </c>
      <c r="J178" s="178">
        <v>2611.3492313224851</v>
      </c>
      <c r="K178" s="178">
        <v>879.69958619995725</v>
      </c>
      <c r="L178" s="178">
        <v>11166.048817522442</v>
      </c>
      <c r="M178" s="178">
        <v>109614</v>
      </c>
      <c r="N178" s="178">
        <v>0.1018669952517237</v>
      </c>
      <c r="O178" s="178" t="s">
        <v>709</v>
      </c>
      <c r="P178" s="178" t="s">
        <v>720</v>
      </c>
      <c r="Q178" s="184">
        <v>0</v>
      </c>
      <c r="R178" s="184">
        <v>61.120197151034219</v>
      </c>
      <c r="S178" s="184">
        <v>0</v>
      </c>
      <c r="T178" s="184">
        <v>0</v>
      </c>
      <c r="V178" s="184">
        <v>245870.61306612496</v>
      </c>
      <c r="W178" s="184">
        <v>0</v>
      </c>
      <c r="X178" s="184" t="s">
        <v>737</v>
      </c>
      <c r="Y178" s="178" t="s">
        <v>915</v>
      </c>
      <c r="Z178" s="178" t="s">
        <v>700</v>
      </c>
      <c r="AA178" s="178" t="s">
        <v>1210</v>
      </c>
      <c r="AB178" s="178" t="s">
        <v>138</v>
      </c>
      <c r="AC178" s="178" t="s">
        <v>139</v>
      </c>
      <c r="AD178" s="178" t="s">
        <v>1229</v>
      </c>
      <c r="AF178" s="178" t="s">
        <v>1230</v>
      </c>
      <c r="AG178" s="178" t="s">
        <v>1231</v>
      </c>
      <c r="AH178" s="178">
        <v>0</v>
      </c>
      <c r="AI178" s="178">
        <v>25</v>
      </c>
      <c r="AJ178" s="178" t="s">
        <v>911</v>
      </c>
      <c r="AK178" s="178" t="s">
        <v>1235</v>
      </c>
      <c r="AL178" s="178" t="s">
        <v>914</v>
      </c>
      <c r="AM178" s="178" t="s">
        <v>150</v>
      </c>
      <c r="AN178" s="178" t="s">
        <v>34</v>
      </c>
      <c r="AO178" s="178" t="s">
        <v>41</v>
      </c>
      <c r="AQ178" s="178">
        <v>11166.048817522442</v>
      </c>
      <c r="AR178" s="178">
        <v>109614</v>
      </c>
      <c r="AS178" s="178">
        <v>0.1018669952517237</v>
      </c>
      <c r="AT178" s="178">
        <f t="shared" si="2"/>
        <v>0</v>
      </c>
    </row>
    <row r="179" spans="1:46" ht="56.25">
      <c r="A179" s="178" t="s">
        <v>140</v>
      </c>
      <c r="B179" s="178">
        <v>167</v>
      </c>
      <c r="C179" s="178" t="s">
        <v>139</v>
      </c>
      <c r="D179" s="178" t="s">
        <v>34</v>
      </c>
      <c r="E179" s="178" t="s">
        <v>157</v>
      </c>
      <c r="F179" s="178" t="s">
        <v>23</v>
      </c>
      <c r="G179" s="178" t="s">
        <v>921</v>
      </c>
      <c r="H179" s="178" t="s">
        <v>41</v>
      </c>
      <c r="I179" s="178">
        <v>510</v>
      </c>
      <c r="J179" s="178">
        <v>173.52288051784592</v>
      </c>
      <c r="K179" s="178">
        <v>58.455607682342439</v>
      </c>
      <c r="L179" s="178">
        <v>741.97848820018839</v>
      </c>
      <c r="M179" s="178">
        <v>109614</v>
      </c>
      <c r="N179" s="178">
        <v>6.769012062329524E-3</v>
      </c>
      <c r="O179" s="178" t="s">
        <v>709</v>
      </c>
      <c r="P179" s="178" t="s">
        <v>720</v>
      </c>
      <c r="Q179" s="184">
        <v>0</v>
      </c>
      <c r="R179" s="184">
        <v>4.0614072373977148</v>
      </c>
      <c r="S179" s="184">
        <v>0</v>
      </c>
      <c r="T179" s="184">
        <v>0</v>
      </c>
      <c r="V179" s="184">
        <v>16337.982106022639</v>
      </c>
      <c r="W179" s="184">
        <v>0</v>
      </c>
      <c r="X179" s="184" t="s">
        <v>737</v>
      </c>
      <c r="Y179" s="178" t="s">
        <v>922</v>
      </c>
      <c r="Z179" s="178" t="s">
        <v>700</v>
      </c>
      <c r="AA179" s="178" t="s">
        <v>1210</v>
      </c>
      <c r="AB179" s="178" t="s">
        <v>138</v>
      </c>
      <c r="AC179" s="178" t="s">
        <v>139</v>
      </c>
      <c r="AD179" s="178" t="s">
        <v>1229</v>
      </c>
      <c r="AF179" s="178" t="s">
        <v>1230</v>
      </c>
      <c r="AG179" s="178" t="s">
        <v>1231</v>
      </c>
      <c r="AH179" s="178">
        <v>0</v>
      </c>
      <c r="AI179" s="178">
        <v>25</v>
      </c>
      <c r="AJ179" s="178" t="s">
        <v>911</v>
      </c>
      <c r="AK179" s="178" t="s">
        <v>1235</v>
      </c>
      <c r="AL179" s="178" t="s">
        <v>157</v>
      </c>
      <c r="AM179" s="178" t="s">
        <v>921</v>
      </c>
      <c r="AN179" s="178" t="s">
        <v>34</v>
      </c>
      <c r="AO179" s="178" t="s">
        <v>41</v>
      </c>
      <c r="AQ179" s="178">
        <v>741.97848820018839</v>
      </c>
      <c r="AR179" s="178">
        <v>109614</v>
      </c>
      <c r="AS179" s="178">
        <v>6.769012062329524E-3</v>
      </c>
      <c r="AT179" s="178">
        <f t="shared" si="2"/>
        <v>0</v>
      </c>
    </row>
    <row r="180" spans="1:46" ht="56.25">
      <c r="A180" s="178" t="s">
        <v>140</v>
      </c>
      <c r="B180" s="178">
        <v>167</v>
      </c>
      <c r="C180" s="178" t="s">
        <v>139</v>
      </c>
      <c r="D180" s="178" t="s">
        <v>34</v>
      </c>
      <c r="E180" s="178" t="s">
        <v>1193</v>
      </c>
      <c r="F180" s="178" t="s">
        <v>23</v>
      </c>
      <c r="G180" s="178" t="s">
        <v>163</v>
      </c>
      <c r="H180" s="178" t="s">
        <v>41</v>
      </c>
      <c r="I180" s="178">
        <v>4996</v>
      </c>
      <c r="J180" s="178">
        <v>1699.8437471905061</v>
      </c>
      <c r="K180" s="178">
        <v>572.63571760977015</v>
      </c>
      <c r="L180" s="178">
        <v>7268.4794648002762</v>
      </c>
      <c r="M180" s="178">
        <v>109614</v>
      </c>
      <c r="N180" s="178">
        <v>6.6309773065486854E-2</v>
      </c>
      <c r="O180" s="178" t="s">
        <v>709</v>
      </c>
      <c r="P180" s="178" t="s">
        <v>720</v>
      </c>
      <c r="Q180" s="184">
        <v>0</v>
      </c>
      <c r="R180" s="184">
        <v>39.785863839292112</v>
      </c>
      <c r="S180" s="184">
        <v>0</v>
      </c>
      <c r="T180" s="184">
        <v>0</v>
      </c>
      <c r="V180" s="184">
        <v>160048.15412095899</v>
      </c>
      <c r="W180" s="184">
        <v>0</v>
      </c>
      <c r="X180" s="184" t="s">
        <v>737</v>
      </c>
      <c r="Y180" s="178" t="s">
        <v>915</v>
      </c>
      <c r="Z180" s="178" t="s">
        <v>700</v>
      </c>
      <c r="AA180" s="178" t="s">
        <v>1210</v>
      </c>
      <c r="AB180" s="178" t="s">
        <v>138</v>
      </c>
      <c r="AC180" s="178" t="s">
        <v>139</v>
      </c>
      <c r="AD180" s="178" t="s">
        <v>1229</v>
      </c>
      <c r="AF180" s="178" t="s">
        <v>1230</v>
      </c>
      <c r="AG180" s="178" t="s">
        <v>1231</v>
      </c>
      <c r="AH180" s="178">
        <v>0</v>
      </c>
      <c r="AI180" s="178">
        <v>25</v>
      </c>
      <c r="AJ180" s="178" t="s">
        <v>911</v>
      </c>
      <c r="AK180" s="178" t="s">
        <v>1235</v>
      </c>
      <c r="AL180" s="178" t="s">
        <v>1236</v>
      </c>
      <c r="AM180" s="178" t="s">
        <v>163</v>
      </c>
      <c r="AN180" s="178" t="s">
        <v>34</v>
      </c>
      <c r="AO180" s="178" t="s">
        <v>41</v>
      </c>
      <c r="AQ180" s="178">
        <v>7268.4794648002762</v>
      </c>
      <c r="AR180" s="178">
        <v>109614</v>
      </c>
      <c r="AS180" s="178">
        <v>6.6309773065486854E-2</v>
      </c>
      <c r="AT180" s="178">
        <f t="shared" si="2"/>
        <v>0</v>
      </c>
    </row>
    <row r="181" spans="1:46" ht="56.25">
      <c r="A181" s="178" t="s">
        <v>140</v>
      </c>
      <c r="B181" s="178">
        <v>167</v>
      </c>
      <c r="C181" s="178" t="s">
        <v>139</v>
      </c>
      <c r="D181" s="178" t="s">
        <v>34</v>
      </c>
      <c r="E181" s="178" t="s">
        <v>923</v>
      </c>
      <c r="F181" s="178" t="s">
        <v>23</v>
      </c>
      <c r="G181" s="178" t="s">
        <v>165</v>
      </c>
      <c r="H181" s="178" t="s">
        <v>41</v>
      </c>
      <c r="I181" s="178">
        <v>1856</v>
      </c>
      <c r="J181" s="178">
        <v>631.48718870808239</v>
      </c>
      <c r="K181" s="178">
        <v>212.73256442828935</v>
      </c>
      <c r="L181" s="178">
        <v>2700.2197531363718</v>
      </c>
      <c r="M181" s="178">
        <v>109614</v>
      </c>
      <c r="N181" s="178">
        <v>2.463389487781097E-2</v>
      </c>
      <c r="O181" s="178" t="s">
        <v>709</v>
      </c>
      <c r="P181" s="178" t="s">
        <v>720</v>
      </c>
      <c r="Q181" s="184">
        <v>0</v>
      </c>
      <c r="R181" s="184">
        <v>14.780336926686582</v>
      </c>
      <c r="S181" s="184">
        <v>0</v>
      </c>
      <c r="T181" s="184">
        <v>0</v>
      </c>
      <c r="V181" s="184">
        <v>59457.44076230983</v>
      </c>
      <c r="W181" s="184">
        <v>0</v>
      </c>
      <c r="X181" s="184" t="s">
        <v>737</v>
      </c>
      <c r="Y181" s="178" t="s">
        <v>915</v>
      </c>
      <c r="Z181" s="178" t="s">
        <v>700</v>
      </c>
      <c r="AA181" s="178" t="s">
        <v>1210</v>
      </c>
      <c r="AB181" s="178" t="s">
        <v>138</v>
      </c>
      <c r="AC181" s="178" t="s">
        <v>139</v>
      </c>
      <c r="AD181" s="178" t="s">
        <v>1229</v>
      </c>
      <c r="AF181" s="178" t="s">
        <v>1230</v>
      </c>
      <c r="AG181" s="178" t="s">
        <v>1231</v>
      </c>
      <c r="AH181" s="178">
        <v>0</v>
      </c>
      <c r="AI181" s="178">
        <v>25</v>
      </c>
      <c r="AJ181" s="178" t="s">
        <v>911</v>
      </c>
      <c r="AK181" s="178" t="s">
        <v>1235</v>
      </c>
      <c r="AL181" s="178" t="s">
        <v>923</v>
      </c>
      <c r="AM181" s="178" t="s">
        <v>165</v>
      </c>
      <c r="AN181" s="178" t="s">
        <v>34</v>
      </c>
      <c r="AO181" s="178" t="s">
        <v>41</v>
      </c>
      <c r="AQ181" s="178">
        <v>2700.2197531363718</v>
      </c>
      <c r="AR181" s="178">
        <v>109614</v>
      </c>
      <c r="AS181" s="178">
        <v>2.463389487781097E-2</v>
      </c>
      <c r="AT181" s="178">
        <f t="shared" si="2"/>
        <v>0</v>
      </c>
    </row>
    <row r="182" spans="1:46" ht="56.25">
      <c r="A182" s="178" t="s">
        <v>140</v>
      </c>
      <c r="B182" s="178">
        <v>167</v>
      </c>
      <c r="C182" s="178" t="s">
        <v>139</v>
      </c>
      <c r="D182" s="178" t="s">
        <v>37</v>
      </c>
      <c r="E182" s="178" t="s">
        <v>924</v>
      </c>
      <c r="F182" s="178" t="s">
        <v>23</v>
      </c>
      <c r="G182" s="178" t="s">
        <v>144</v>
      </c>
      <c r="H182" s="178" t="s">
        <v>41</v>
      </c>
      <c r="I182" s="178">
        <v>7528</v>
      </c>
      <c r="J182" s="178">
        <v>1725.7339204277403</v>
      </c>
      <c r="K182" s="178">
        <v>862.85061692681143</v>
      </c>
      <c r="L182" s="178">
        <v>10116.584537354551</v>
      </c>
      <c r="M182" s="178">
        <v>109614</v>
      </c>
      <c r="N182" s="178">
        <v>9.229281421492283E-2</v>
      </c>
      <c r="O182" s="178" t="s">
        <v>709</v>
      </c>
      <c r="P182" s="178" t="s">
        <v>720</v>
      </c>
      <c r="Q182" s="184">
        <v>0</v>
      </c>
      <c r="R182" s="184">
        <v>55.375688528953695</v>
      </c>
      <c r="S182" s="184">
        <v>0</v>
      </c>
      <c r="T182" s="184">
        <v>0</v>
      </c>
      <c r="V182" s="184">
        <v>222761.95304030107</v>
      </c>
      <c r="W182" s="184">
        <v>0</v>
      </c>
      <c r="X182" s="184" t="s">
        <v>737</v>
      </c>
      <c r="Y182" s="178" t="s">
        <v>925</v>
      </c>
      <c r="Z182" s="178" t="s">
        <v>700</v>
      </c>
      <c r="AA182" s="178" t="s">
        <v>1210</v>
      </c>
      <c r="AB182" s="178" t="s">
        <v>138</v>
      </c>
      <c r="AC182" s="178" t="s">
        <v>139</v>
      </c>
      <c r="AD182" s="178" t="s">
        <v>1229</v>
      </c>
      <c r="AF182" s="178" t="s">
        <v>1230</v>
      </c>
      <c r="AG182" s="178" t="s">
        <v>1231</v>
      </c>
      <c r="AH182" s="178">
        <v>0</v>
      </c>
      <c r="AI182" s="178">
        <v>25</v>
      </c>
      <c r="AJ182" s="178" t="s">
        <v>911</v>
      </c>
      <c r="AK182" s="178" t="s">
        <v>1235</v>
      </c>
      <c r="AL182" s="178" t="s">
        <v>924</v>
      </c>
      <c r="AM182" s="178" t="s">
        <v>144</v>
      </c>
      <c r="AN182" s="178" t="s">
        <v>37</v>
      </c>
      <c r="AO182" s="178" t="s">
        <v>41</v>
      </c>
      <c r="AQ182" s="178">
        <v>10116.584537354551</v>
      </c>
      <c r="AR182" s="178">
        <v>109614</v>
      </c>
      <c r="AS182" s="178">
        <v>9.229281421492283E-2</v>
      </c>
      <c r="AT182" s="178">
        <f t="shared" si="2"/>
        <v>0</v>
      </c>
    </row>
    <row r="183" spans="1:46" ht="56.25">
      <c r="A183" s="178" t="s">
        <v>140</v>
      </c>
      <c r="B183" s="178">
        <v>167</v>
      </c>
      <c r="C183" s="178" t="s">
        <v>139</v>
      </c>
      <c r="D183" s="178" t="s">
        <v>37</v>
      </c>
      <c r="E183" s="178" t="s">
        <v>926</v>
      </c>
      <c r="F183" s="178" t="s">
        <v>23</v>
      </c>
      <c r="G183" s="178" t="s">
        <v>161</v>
      </c>
      <c r="H183" s="178" t="s">
        <v>41</v>
      </c>
      <c r="I183" s="178">
        <v>17908</v>
      </c>
      <c r="J183" s="178">
        <v>4105.2660795722604</v>
      </c>
      <c r="K183" s="178">
        <v>2052.5941615203692</v>
      </c>
      <c r="L183" s="178">
        <v>24065.860241092632</v>
      </c>
      <c r="M183" s="178">
        <v>109614</v>
      </c>
      <c r="N183" s="178">
        <v>0.21955097196610499</v>
      </c>
      <c r="O183" s="178" t="s">
        <v>709</v>
      </c>
      <c r="P183" s="178" t="s">
        <v>720</v>
      </c>
      <c r="Q183" s="184">
        <v>0</v>
      </c>
      <c r="R183" s="184">
        <v>131.730583179663</v>
      </c>
      <c r="S183" s="184">
        <v>0</v>
      </c>
      <c r="T183" s="184">
        <v>0</v>
      </c>
      <c r="V183" s="184">
        <v>529917.78095718811</v>
      </c>
      <c r="W183" s="184">
        <v>0</v>
      </c>
      <c r="X183" s="184" t="s">
        <v>737</v>
      </c>
      <c r="Y183" s="178" t="s">
        <v>915</v>
      </c>
      <c r="Z183" s="178" t="s">
        <v>700</v>
      </c>
      <c r="AA183" s="178" t="s">
        <v>1210</v>
      </c>
      <c r="AB183" s="178" t="s">
        <v>138</v>
      </c>
      <c r="AC183" s="178" t="s">
        <v>139</v>
      </c>
      <c r="AD183" s="178" t="s">
        <v>1229</v>
      </c>
      <c r="AF183" s="178" t="s">
        <v>1230</v>
      </c>
      <c r="AG183" s="178" t="s">
        <v>1231</v>
      </c>
      <c r="AH183" s="178">
        <v>0</v>
      </c>
      <c r="AI183" s="178">
        <v>25</v>
      </c>
      <c r="AJ183" s="178" t="s">
        <v>911</v>
      </c>
      <c r="AK183" s="178" t="s">
        <v>1235</v>
      </c>
      <c r="AL183" s="178" t="s">
        <v>926</v>
      </c>
      <c r="AM183" s="178" t="s">
        <v>161</v>
      </c>
      <c r="AN183" s="178" t="s">
        <v>37</v>
      </c>
      <c r="AO183" s="178" t="s">
        <v>41</v>
      </c>
      <c r="AQ183" s="178">
        <v>24065.860241092632</v>
      </c>
      <c r="AR183" s="178">
        <v>109614</v>
      </c>
      <c r="AS183" s="178">
        <v>0.21955097196610499</v>
      </c>
      <c r="AT183" s="178">
        <f t="shared" si="2"/>
        <v>0</v>
      </c>
    </row>
    <row r="184" spans="1:46" ht="56.25">
      <c r="A184" s="178" t="s">
        <v>17</v>
      </c>
      <c r="B184" s="178">
        <v>167</v>
      </c>
      <c r="C184" s="178" t="s">
        <v>139</v>
      </c>
      <c r="D184" s="178" t="s">
        <v>38</v>
      </c>
      <c r="E184" s="178" t="s">
        <v>810</v>
      </c>
      <c r="F184" s="178" t="s">
        <v>23</v>
      </c>
      <c r="G184" s="178" t="s">
        <v>757</v>
      </c>
      <c r="H184" s="178" t="s">
        <v>41</v>
      </c>
      <c r="I184" s="178">
        <v>1246</v>
      </c>
      <c r="J184" s="178">
        <v>404.58904519604909</v>
      </c>
      <c r="K184" s="178">
        <v>142.81507288666407</v>
      </c>
      <c r="L184" s="178">
        <v>1793.404118082713</v>
      </c>
      <c r="M184" s="178">
        <v>109614</v>
      </c>
      <c r="N184" s="178">
        <v>1.63610863400908E-2</v>
      </c>
      <c r="O184" s="178" t="s">
        <v>709</v>
      </c>
      <c r="P184" s="178" t="s">
        <v>720</v>
      </c>
      <c r="Q184" s="184">
        <v>0</v>
      </c>
      <c r="R184" s="184">
        <v>9.8166518040544801</v>
      </c>
      <c r="S184" s="184">
        <v>0</v>
      </c>
      <c r="T184" s="184">
        <v>0</v>
      </c>
      <c r="V184" s="184">
        <v>39489.830036955558</v>
      </c>
      <c r="W184" s="184">
        <v>0</v>
      </c>
      <c r="X184" s="184" t="s">
        <v>737</v>
      </c>
      <c r="Y184" s="178" t="s">
        <v>811</v>
      </c>
      <c r="Z184" s="178" t="s">
        <v>700</v>
      </c>
      <c r="AA184" s="178" t="s">
        <v>1210</v>
      </c>
      <c r="AB184" s="178" t="s">
        <v>138</v>
      </c>
      <c r="AC184" s="178" t="s">
        <v>139</v>
      </c>
      <c r="AD184" s="178" t="s">
        <v>1229</v>
      </c>
      <c r="AF184" s="178" t="s">
        <v>1230</v>
      </c>
      <c r="AG184" s="178" t="s">
        <v>1231</v>
      </c>
      <c r="AH184" s="178">
        <v>0</v>
      </c>
      <c r="AI184" s="178">
        <v>78</v>
      </c>
      <c r="AJ184" s="178" t="s">
        <v>796</v>
      </c>
      <c r="AK184" s="178" t="s">
        <v>1228</v>
      </c>
      <c r="AL184" s="178" t="s">
        <v>810</v>
      </c>
      <c r="AM184" s="178" t="s">
        <v>757</v>
      </c>
      <c r="AN184" s="178" t="s">
        <v>38</v>
      </c>
      <c r="AO184" s="178" t="s">
        <v>41</v>
      </c>
      <c r="AQ184" s="178">
        <v>1793.404118082713</v>
      </c>
      <c r="AR184" s="178">
        <v>109614</v>
      </c>
      <c r="AS184" s="178">
        <v>1.63610863400908E-2</v>
      </c>
      <c r="AT184" s="178">
        <f t="shared" si="2"/>
        <v>0</v>
      </c>
    </row>
    <row r="185" spans="1:46" ht="56.25">
      <c r="A185" s="178" t="s">
        <v>140</v>
      </c>
      <c r="B185" s="178">
        <v>167</v>
      </c>
      <c r="C185" s="178" t="s">
        <v>139</v>
      </c>
      <c r="D185" s="178" t="s">
        <v>38</v>
      </c>
      <c r="E185" s="178" t="s">
        <v>927</v>
      </c>
      <c r="F185" s="178" t="s">
        <v>23</v>
      </c>
      <c r="G185" s="178" t="s">
        <v>928</v>
      </c>
      <c r="H185" s="178" t="s">
        <v>41</v>
      </c>
      <c r="I185" s="178">
        <v>913</v>
      </c>
      <c r="J185" s="178">
        <v>296.46051225039554</v>
      </c>
      <c r="K185" s="178">
        <v>104.64699963525224</v>
      </c>
      <c r="L185" s="178">
        <v>1314.1075118856479</v>
      </c>
      <c r="M185" s="178">
        <v>109614</v>
      </c>
      <c r="N185" s="178">
        <v>1.19885006649301E-2</v>
      </c>
      <c r="O185" s="178" t="s">
        <v>709</v>
      </c>
      <c r="P185" s="178" t="s">
        <v>720</v>
      </c>
      <c r="Q185" s="184">
        <v>0</v>
      </c>
      <c r="R185" s="184">
        <v>7.1931003989580597</v>
      </c>
      <c r="S185" s="184">
        <v>0</v>
      </c>
      <c r="T185" s="184">
        <v>0</v>
      </c>
      <c r="V185" s="184">
        <v>28935.966953242722</v>
      </c>
      <c r="W185" s="184">
        <v>0</v>
      </c>
      <c r="X185" s="184" t="s">
        <v>737</v>
      </c>
      <c r="Y185" s="178" t="s">
        <v>929</v>
      </c>
      <c r="Z185" s="178" t="s">
        <v>700</v>
      </c>
      <c r="AA185" s="178" t="s">
        <v>1210</v>
      </c>
      <c r="AB185" s="178" t="s">
        <v>138</v>
      </c>
      <c r="AC185" s="178" t="s">
        <v>139</v>
      </c>
      <c r="AD185" s="178" t="s">
        <v>1229</v>
      </c>
      <c r="AF185" s="178" t="s">
        <v>1230</v>
      </c>
      <c r="AG185" s="178" t="s">
        <v>1231</v>
      </c>
      <c r="AH185" s="178">
        <v>0</v>
      </c>
      <c r="AI185" s="178">
        <v>25</v>
      </c>
      <c r="AJ185" s="178" t="s">
        <v>911</v>
      </c>
      <c r="AK185" s="178" t="s">
        <v>1235</v>
      </c>
      <c r="AL185" s="178" t="s">
        <v>927</v>
      </c>
      <c r="AM185" s="178" t="s">
        <v>928</v>
      </c>
      <c r="AN185" s="178" t="s">
        <v>38</v>
      </c>
      <c r="AO185" s="178" t="s">
        <v>41</v>
      </c>
      <c r="AQ185" s="178">
        <v>1314.1075118856479</v>
      </c>
      <c r="AR185" s="178">
        <v>109614</v>
      </c>
      <c r="AS185" s="178">
        <v>1.19885006649301E-2</v>
      </c>
      <c r="AT185" s="178">
        <f t="shared" si="2"/>
        <v>0</v>
      </c>
    </row>
    <row r="186" spans="1:46" ht="56.25">
      <c r="A186" s="178" t="s">
        <v>140</v>
      </c>
      <c r="B186" s="178">
        <v>167</v>
      </c>
      <c r="C186" s="178" t="s">
        <v>139</v>
      </c>
      <c r="D186" s="178" t="s">
        <v>38</v>
      </c>
      <c r="E186" s="178" t="s">
        <v>924</v>
      </c>
      <c r="F186" s="178" t="s">
        <v>23</v>
      </c>
      <c r="G186" s="178" t="s">
        <v>144</v>
      </c>
      <c r="H186" s="178" t="s">
        <v>41</v>
      </c>
      <c r="I186" s="178">
        <v>2690</v>
      </c>
      <c r="J186" s="178">
        <v>873.47073160302728</v>
      </c>
      <c r="K186" s="178">
        <v>308.32467581470814</v>
      </c>
      <c r="L186" s="178">
        <v>3871.7954074177351</v>
      </c>
      <c r="M186" s="178">
        <v>109614</v>
      </c>
      <c r="N186" s="178">
        <v>3.5322088487033908E-2</v>
      </c>
      <c r="O186" s="178" t="s">
        <v>709</v>
      </c>
      <c r="P186" s="178" t="s">
        <v>720</v>
      </c>
      <c r="Q186" s="184">
        <v>0</v>
      </c>
      <c r="R186" s="184">
        <v>21.193253092220345</v>
      </c>
      <c r="S186" s="184">
        <v>0</v>
      </c>
      <c r="T186" s="184">
        <v>0</v>
      </c>
      <c r="V186" s="184">
        <v>85254.930015578197</v>
      </c>
      <c r="W186" s="184">
        <v>0</v>
      </c>
      <c r="X186" s="184" t="s">
        <v>737</v>
      </c>
      <c r="Y186" s="178" t="s">
        <v>925</v>
      </c>
      <c r="Z186" s="178" t="s">
        <v>700</v>
      </c>
      <c r="AA186" s="178" t="s">
        <v>1210</v>
      </c>
      <c r="AB186" s="178" t="s">
        <v>138</v>
      </c>
      <c r="AC186" s="178" t="s">
        <v>139</v>
      </c>
      <c r="AD186" s="178" t="s">
        <v>1229</v>
      </c>
      <c r="AF186" s="178" t="s">
        <v>1230</v>
      </c>
      <c r="AG186" s="178" t="s">
        <v>1231</v>
      </c>
      <c r="AH186" s="178">
        <v>0</v>
      </c>
      <c r="AI186" s="178">
        <v>25</v>
      </c>
      <c r="AJ186" s="178" t="s">
        <v>911</v>
      </c>
      <c r="AK186" s="178" t="s">
        <v>1235</v>
      </c>
      <c r="AL186" s="178" t="s">
        <v>924</v>
      </c>
      <c r="AM186" s="178" t="s">
        <v>144</v>
      </c>
      <c r="AN186" s="178" t="s">
        <v>38</v>
      </c>
      <c r="AO186" s="178" t="s">
        <v>41</v>
      </c>
      <c r="AQ186" s="178">
        <v>3871.7954074177351</v>
      </c>
      <c r="AR186" s="178">
        <v>109614</v>
      </c>
      <c r="AS186" s="178">
        <v>3.5322088487033908E-2</v>
      </c>
      <c r="AT186" s="178">
        <f t="shared" si="2"/>
        <v>0</v>
      </c>
    </row>
    <row r="187" spans="1:46" ht="56.25">
      <c r="A187" s="178" t="s">
        <v>140</v>
      </c>
      <c r="B187" s="178">
        <v>167</v>
      </c>
      <c r="C187" s="178" t="s">
        <v>139</v>
      </c>
      <c r="D187" s="178" t="s">
        <v>38</v>
      </c>
      <c r="E187" s="178" t="s">
        <v>914</v>
      </c>
      <c r="F187" s="178" t="s">
        <v>23</v>
      </c>
      <c r="G187" s="178" t="s">
        <v>150</v>
      </c>
      <c r="H187" s="178" t="s">
        <v>41</v>
      </c>
      <c r="I187" s="178">
        <v>164</v>
      </c>
      <c r="J187" s="178">
        <v>53.25249069996152</v>
      </c>
      <c r="K187" s="178">
        <v>18.797489529223842</v>
      </c>
      <c r="L187" s="178">
        <v>236.04998022918537</v>
      </c>
      <c r="M187" s="178">
        <v>109614</v>
      </c>
      <c r="N187" s="178">
        <v>2.1534656177968634E-3</v>
      </c>
      <c r="O187" s="178" t="s">
        <v>709</v>
      </c>
      <c r="P187" s="178" t="s">
        <v>720</v>
      </c>
      <c r="Q187" s="184">
        <v>0</v>
      </c>
      <c r="R187" s="184">
        <v>1.292079370678118</v>
      </c>
      <c r="S187" s="184">
        <v>0</v>
      </c>
      <c r="T187" s="184">
        <v>0</v>
      </c>
      <c r="V187" s="184">
        <v>5197.698335522241</v>
      </c>
      <c r="W187" s="184">
        <v>0</v>
      </c>
      <c r="X187" s="184" t="s">
        <v>737</v>
      </c>
      <c r="Y187" s="178" t="s">
        <v>915</v>
      </c>
      <c r="Z187" s="178" t="s">
        <v>700</v>
      </c>
      <c r="AA187" s="178" t="s">
        <v>1210</v>
      </c>
      <c r="AB187" s="178" t="s">
        <v>138</v>
      </c>
      <c r="AC187" s="178" t="s">
        <v>139</v>
      </c>
      <c r="AD187" s="178" t="s">
        <v>1229</v>
      </c>
      <c r="AF187" s="178" t="s">
        <v>1230</v>
      </c>
      <c r="AG187" s="178" t="s">
        <v>1231</v>
      </c>
      <c r="AH187" s="178">
        <v>0</v>
      </c>
      <c r="AI187" s="178">
        <v>25</v>
      </c>
      <c r="AJ187" s="178" t="s">
        <v>911</v>
      </c>
      <c r="AK187" s="178" t="s">
        <v>1235</v>
      </c>
      <c r="AL187" s="178" t="s">
        <v>914</v>
      </c>
      <c r="AM187" s="178" t="s">
        <v>150</v>
      </c>
      <c r="AN187" s="178" t="s">
        <v>38</v>
      </c>
      <c r="AO187" s="178" t="s">
        <v>41</v>
      </c>
      <c r="AQ187" s="178">
        <v>236.04998022918537</v>
      </c>
      <c r="AR187" s="178">
        <v>109614</v>
      </c>
      <c r="AS187" s="178">
        <v>2.1534656177968634E-3</v>
      </c>
      <c r="AT187" s="178">
        <f t="shared" si="2"/>
        <v>0</v>
      </c>
    </row>
    <row r="188" spans="1:46" ht="56.25">
      <c r="A188" s="178" t="s">
        <v>140</v>
      </c>
      <c r="B188" s="178">
        <v>167</v>
      </c>
      <c r="C188" s="178" t="s">
        <v>139</v>
      </c>
      <c r="D188" s="178" t="s">
        <v>38</v>
      </c>
      <c r="E188" s="178" t="s">
        <v>930</v>
      </c>
      <c r="F188" s="178" t="s">
        <v>23</v>
      </c>
      <c r="G188" s="178" t="s">
        <v>142</v>
      </c>
      <c r="H188" s="178" t="s">
        <v>41</v>
      </c>
      <c r="I188" s="178">
        <v>17051</v>
      </c>
      <c r="J188" s="178">
        <v>5536.6354812502668</v>
      </c>
      <c r="K188" s="178">
        <v>1954.3658168463153</v>
      </c>
      <c r="L188" s="178">
        <v>24542.001298096584</v>
      </c>
      <c r="M188" s="178">
        <v>109614</v>
      </c>
      <c r="N188" s="178">
        <v>0.22389476981130679</v>
      </c>
      <c r="O188" s="178" t="s">
        <v>709</v>
      </c>
      <c r="P188" s="178" t="s">
        <v>720</v>
      </c>
      <c r="Q188" s="184">
        <v>0</v>
      </c>
      <c r="R188" s="184">
        <v>134.33686188678408</v>
      </c>
      <c r="S188" s="184">
        <v>0</v>
      </c>
      <c r="T188" s="184">
        <v>0</v>
      </c>
      <c r="V188" s="184">
        <v>540402.16048164468</v>
      </c>
      <c r="W188" s="184">
        <v>0</v>
      </c>
      <c r="X188" s="184" t="s">
        <v>737</v>
      </c>
      <c r="Y188" s="178" t="s">
        <v>915</v>
      </c>
      <c r="Z188" s="178" t="s">
        <v>700</v>
      </c>
      <c r="AA188" s="178" t="s">
        <v>1210</v>
      </c>
      <c r="AB188" s="178" t="s">
        <v>138</v>
      </c>
      <c r="AC188" s="178" t="s">
        <v>139</v>
      </c>
      <c r="AD188" s="178" t="s">
        <v>1229</v>
      </c>
      <c r="AF188" s="178" t="s">
        <v>1230</v>
      </c>
      <c r="AG188" s="178" t="s">
        <v>1231</v>
      </c>
      <c r="AH188" s="178">
        <v>0</v>
      </c>
      <c r="AI188" s="178">
        <v>25</v>
      </c>
      <c r="AJ188" s="178" t="s">
        <v>911</v>
      </c>
      <c r="AK188" s="178" t="s">
        <v>1235</v>
      </c>
      <c r="AL188" s="178" t="s">
        <v>930</v>
      </c>
      <c r="AM188" s="178" t="s">
        <v>142</v>
      </c>
      <c r="AN188" s="178" t="s">
        <v>38</v>
      </c>
      <c r="AO188" s="178" t="s">
        <v>41</v>
      </c>
      <c r="AQ188" s="178">
        <v>24542.001298096584</v>
      </c>
      <c r="AR188" s="178">
        <v>109614</v>
      </c>
      <c r="AS188" s="178">
        <v>0.22389476981130679</v>
      </c>
      <c r="AT188" s="178">
        <f t="shared" si="2"/>
        <v>0</v>
      </c>
    </row>
    <row r="189" spans="1:46" ht="56.25">
      <c r="A189" s="178" t="s">
        <v>140</v>
      </c>
      <c r="B189" s="178">
        <v>167</v>
      </c>
      <c r="C189" s="178" t="s">
        <v>139</v>
      </c>
      <c r="D189" s="178" t="s">
        <v>38</v>
      </c>
      <c r="E189" s="178" t="s">
        <v>931</v>
      </c>
      <c r="F189" s="178" t="s">
        <v>23</v>
      </c>
      <c r="G189" s="178" t="s">
        <v>159</v>
      </c>
      <c r="H189" s="178" t="s">
        <v>41</v>
      </c>
      <c r="I189" s="178">
        <v>1323</v>
      </c>
      <c r="J189" s="178">
        <v>429.5917390002993</v>
      </c>
      <c r="K189" s="178">
        <v>151.64072345831184</v>
      </c>
      <c r="L189" s="178">
        <v>1904.2324624586111</v>
      </c>
      <c r="M189" s="178">
        <v>109614</v>
      </c>
      <c r="N189" s="178">
        <v>1.7372164709422256E-2</v>
      </c>
      <c r="O189" s="178" t="s">
        <v>709</v>
      </c>
      <c r="P189" s="178" t="s">
        <v>720</v>
      </c>
      <c r="Q189" s="184">
        <v>0</v>
      </c>
      <c r="R189" s="184">
        <v>10.423298825653353</v>
      </c>
      <c r="S189" s="184">
        <v>0</v>
      </c>
      <c r="T189" s="184">
        <v>0</v>
      </c>
      <c r="V189" s="184">
        <v>41930.212792048318</v>
      </c>
      <c r="W189" s="184">
        <v>0</v>
      </c>
      <c r="X189" s="184" t="s">
        <v>737</v>
      </c>
      <c r="Y189" s="178" t="s">
        <v>915</v>
      </c>
      <c r="Z189" s="178" t="s">
        <v>700</v>
      </c>
      <c r="AA189" s="178" t="s">
        <v>1210</v>
      </c>
      <c r="AB189" s="178" t="s">
        <v>138</v>
      </c>
      <c r="AC189" s="178" t="s">
        <v>139</v>
      </c>
      <c r="AD189" s="178" t="s">
        <v>1229</v>
      </c>
      <c r="AF189" s="178" t="s">
        <v>1230</v>
      </c>
      <c r="AG189" s="178" t="s">
        <v>1231</v>
      </c>
      <c r="AH189" s="178">
        <v>0</v>
      </c>
      <c r="AI189" s="178">
        <v>25</v>
      </c>
      <c r="AJ189" s="178" t="s">
        <v>911</v>
      </c>
      <c r="AK189" s="178" t="s">
        <v>1235</v>
      </c>
      <c r="AL189" s="178" t="s">
        <v>931</v>
      </c>
      <c r="AM189" s="178" t="s">
        <v>159</v>
      </c>
      <c r="AN189" s="178" t="s">
        <v>38</v>
      </c>
      <c r="AO189" s="178" t="s">
        <v>41</v>
      </c>
      <c r="AQ189" s="178">
        <v>1904.2324624586111</v>
      </c>
      <c r="AR189" s="178">
        <v>109614</v>
      </c>
      <c r="AS189" s="178">
        <v>1.7372164709422256E-2</v>
      </c>
      <c r="AT189" s="178">
        <f t="shared" si="2"/>
        <v>0</v>
      </c>
    </row>
    <row r="190" spans="1:46" ht="168.75">
      <c r="A190" s="178" t="s">
        <v>47</v>
      </c>
      <c r="B190" s="178">
        <v>221</v>
      </c>
      <c r="C190" s="178" t="s">
        <v>178</v>
      </c>
      <c r="D190" s="178" t="s">
        <v>18</v>
      </c>
      <c r="E190" s="178" t="s">
        <v>179</v>
      </c>
      <c r="F190" s="178" t="s">
        <v>29</v>
      </c>
      <c r="G190" s="178" t="s">
        <v>180</v>
      </c>
      <c r="H190" s="178" t="s">
        <v>41</v>
      </c>
      <c r="I190" s="178">
        <v>9987</v>
      </c>
      <c r="J190" s="178">
        <v>0</v>
      </c>
      <c r="K190" s="178">
        <v>0</v>
      </c>
      <c r="L190" s="178">
        <v>9987</v>
      </c>
      <c r="M190" s="178">
        <v>27233</v>
      </c>
      <c r="N190" s="178">
        <v>0.36672419491058644</v>
      </c>
      <c r="O190" s="178" t="s">
        <v>709</v>
      </c>
      <c r="P190" s="178" t="s">
        <v>720</v>
      </c>
      <c r="Q190" s="184">
        <v>0</v>
      </c>
      <c r="R190" s="184">
        <v>440.06903389270371</v>
      </c>
      <c r="S190" s="184">
        <v>0</v>
      </c>
      <c r="T190" s="184">
        <v>0</v>
      </c>
      <c r="V190" s="184">
        <v>189798.54569366158</v>
      </c>
      <c r="W190" s="184">
        <v>0</v>
      </c>
      <c r="X190" s="184" t="s">
        <v>722</v>
      </c>
      <c r="Y190" s="178" t="s">
        <v>932</v>
      </c>
      <c r="Z190" s="178" t="s">
        <v>698</v>
      </c>
      <c r="AA190" s="178" t="s">
        <v>1211</v>
      </c>
      <c r="AB190" s="178" t="s">
        <v>1237</v>
      </c>
      <c r="AC190" s="178" t="s">
        <v>178</v>
      </c>
      <c r="AD190" s="178" t="s">
        <v>1229</v>
      </c>
      <c r="AF190" s="178" t="s">
        <v>1226</v>
      </c>
      <c r="AG190" s="178" t="s">
        <v>1231</v>
      </c>
      <c r="AH190" s="178">
        <v>0</v>
      </c>
      <c r="AI190" s="178">
        <v>50</v>
      </c>
      <c r="AJ190" s="178" t="s">
        <v>807</v>
      </c>
      <c r="AK190" s="178" t="s">
        <v>1232</v>
      </c>
      <c r="AL190" s="178" t="s">
        <v>179</v>
      </c>
      <c r="AM190" s="178" t="s">
        <v>180</v>
      </c>
      <c r="AN190" s="178" t="s">
        <v>18</v>
      </c>
      <c r="AO190" s="178" t="s">
        <v>41</v>
      </c>
      <c r="AQ190" s="178">
        <v>9987</v>
      </c>
      <c r="AR190" s="178">
        <v>27233</v>
      </c>
      <c r="AS190" s="178">
        <v>0.36672419491058644</v>
      </c>
      <c r="AT190" s="178">
        <f t="shared" si="2"/>
        <v>0</v>
      </c>
    </row>
    <row r="191" spans="1:46" ht="168.75">
      <c r="A191" s="178" t="s">
        <v>47</v>
      </c>
      <c r="B191" s="178">
        <v>221</v>
      </c>
      <c r="C191" s="178" t="s">
        <v>178</v>
      </c>
      <c r="D191" s="178" t="s">
        <v>34</v>
      </c>
      <c r="E191" s="178" t="s">
        <v>179</v>
      </c>
      <c r="F191" s="178" t="s">
        <v>29</v>
      </c>
      <c r="G191" s="178" t="s">
        <v>180</v>
      </c>
      <c r="H191" s="178" t="s">
        <v>41</v>
      </c>
      <c r="I191" s="178">
        <v>17246</v>
      </c>
      <c r="J191" s="178">
        <v>0</v>
      </c>
      <c r="K191" s="178">
        <v>0</v>
      </c>
      <c r="L191" s="178">
        <v>17246</v>
      </c>
      <c r="M191" s="178">
        <v>27233</v>
      </c>
      <c r="N191" s="178">
        <v>0.63327580508941361</v>
      </c>
      <c r="O191" s="178" t="s">
        <v>709</v>
      </c>
      <c r="P191" s="178" t="s">
        <v>720</v>
      </c>
      <c r="Q191" s="184">
        <v>0</v>
      </c>
      <c r="R191" s="184">
        <v>759.93096610729629</v>
      </c>
      <c r="S191" s="184">
        <v>0</v>
      </c>
      <c r="T191" s="184">
        <v>0</v>
      </c>
      <c r="V191" s="184">
        <v>327752.65034874214</v>
      </c>
      <c r="W191" s="184">
        <v>0</v>
      </c>
      <c r="X191" s="184" t="s">
        <v>722</v>
      </c>
      <c r="Y191" s="178" t="s">
        <v>932</v>
      </c>
      <c r="Z191" s="178" t="s">
        <v>698</v>
      </c>
      <c r="AA191" s="178" t="s">
        <v>1211</v>
      </c>
      <c r="AB191" s="178" t="s">
        <v>1237</v>
      </c>
      <c r="AC191" s="178" t="s">
        <v>178</v>
      </c>
      <c r="AD191" s="178" t="s">
        <v>1229</v>
      </c>
      <c r="AF191" s="178" t="s">
        <v>1226</v>
      </c>
      <c r="AG191" s="178" t="s">
        <v>1231</v>
      </c>
      <c r="AH191" s="178">
        <v>0</v>
      </c>
      <c r="AI191" s="178">
        <v>50</v>
      </c>
      <c r="AJ191" s="178" t="s">
        <v>807</v>
      </c>
      <c r="AK191" s="178" t="s">
        <v>1232</v>
      </c>
      <c r="AL191" s="178" t="s">
        <v>179</v>
      </c>
      <c r="AM191" s="178" t="s">
        <v>180</v>
      </c>
      <c r="AN191" s="178" t="s">
        <v>34</v>
      </c>
      <c r="AO191" s="178" t="s">
        <v>41</v>
      </c>
      <c r="AQ191" s="178">
        <v>17246</v>
      </c>
      <c r="AR191" s="178">
        <v>27233</v>
      </c>
      <c r="AS191" s="178">
        <v>0.63327580508941361</v>
      </c>
      <c r="AT191" s="178">
        <f t="shared" si="2"/>
        <v>0</v>
      </c>
    </row>
    <row r="192" spans="1:46" ht="22.5">
      <c r="A192" s="178" t="s">
        <v>63</v>
      </c>
      <c r="B192" s="178">
        <v>231</v>
      </c>
      <c r="C192" s="178" t="s">
        <v>933</v>
      </c>
      <c r="D192" s="178" t="s">
        <v>18</v>
      </c>
      <c r="E192" s="178" t="s">
        <v>934</v>
      </c>
      <c r="F192" s="178" t="s">
        <v>23</v>
      </c>
      <c r="G192" s="178" t="s">
        <v>188</v>
      </c>
      <c r="H192" s="178" t="s">
        <v>41</v>
      </c>
      <c r="I192" s="178">
        <v>200</v>
      </c>
      <c r="J192" s="178">
        <v>0</v>
      </c>
      <c r="K192" s="178">
        <v>0</v>
      </c>
      <c r="L192" s="178">
        <v>200</v>
      </c>
      <c r="M192" s="178">
        <v>4718</v>
      </c>
      <c r="N192" s="178">
        <v>4.2390843577787198E-2</v>
      </c>
      <c r="O192" s="178" t="s">
        <v>709</v>
      </c>
      <c r="P192" s="178" t="s">
        <v>720</v>
      </c>
      <c r="Q192" s="184">
        <v>0</v>
      </c>
      <c r="R192" s="184">
        <v>0</v>
      </c>
      <c r="S192" s="184">
        <v>0</v>
      </c>
      <c r="T192" s="184">
        <v>0</v>
      </c>
      <c r="V192" s="184">
        <v>7139.231095190712</v>
      </c>
      <c r="W192" s="184">
        <v>0</v>
      </c>
      <c r="X192" s="184" t="s">
        <v>748</v>
      </c>
      <c r="Y192" s="178" t="s">
        <v>935</v>
      </c>
      <c r="Z192" s="178" t="s">
        <v>700</v>
      </c>
      <c r="AB192" s="178" t="s">
        <v>182</v>
      </c>
      <c r="AC192" s="178" t="s">
        <v>933</v>
      </c>
      <c r="AD192" s="178" t="s">
        <v>1229</v>
      </c>
      <c r="AF192" s="178" t="s">
        <v>1230</v>
      </c>
      <c r="AG192" s="178" t="s">
        <v>1231</v>
      </c>
      <c r="AH192" s="178">
        <v>0</v>
      </c>
      <c r="AI192" s="178">
        <v>40</v>
      </c>
      <c r="AJ192" s="178" t="s">
        <v>816</v>
      </c>
      <c r="AK192" s="178" t="s">
        <v>64</v>
      </c>
      <c r="AL192" s="178" t="s">
        <v>934</v>
      </c>
      <c r="AM192" s="178" t="s">
        <v>188</v>
      </c>
      <c r="AN192" s="178" t="s">
        <v>18</v>
      </c>
      <c r="AO192" s="178" t="s">
        <v>41</v>
      </c>
      <c r="AQ192" s="178">
        <v>200</v>
      </c>
      <c r="AR192" s="178">
        <v>7773</v>
      </c>
      <c r="AS192" s="178">
        <v>2.5730091341824263E-2</v>
      </c>
      <c r="AT192" s="178">
        <f t="shared" si="2"/>
        <v>0</v>
      </c>
    </row>
    <row r="193" spans="1:46" ht="22.5">
      <c r="A193" s="178" t="s">
        <v>63</v>
      </c>
      <c r="B193" s="178">
        <v>231</v>
      </c>
      <c r="C193" s="178" t="s">
        <v>933</v>
      </c>
      <c r="D193" s="178" t="s">
        <v>35</v>
      </c>
      <c r="E193" s="178" t="s">
        <v>936</v>
      </c>
      <c r="F193" s="178" t="s">
        <v>23</v>
      </c>
      <c r="G193" s="178" t="s">
        <v>184</v>
      </c>
      <c r="H193" s="178" t="s">
        <v>41</v>
      </c>
      <c r="I193" s="178">
        <v>161</v>
      </c>
      <c r="J193" s="178">
        <v>97.316313559322026</v>
      </c>
      <c r="K193" s="178">
        <v>0</v>
      </c>
      <c r="L193" s="178">
        <v>258.316313559322</v>
      </c>
      <c r="M193" s="178">
        <v>4718</v>
      </c>
      <c r="N193" s="178">
        <v>5.4751232208419244E-2</v>
      </c>
      <c r="O193" s="178" t="s">
        <v>709</v>
      </c>
      <c r="P193" s="178" t="s">
        <v>720</v>
      </c>
      <c r="Q193" s="184">
        <v>0</v>
      </c>
      <c r="R193" s="184">
        <v>0</v>
      </c>
      <c r="S193" s="184">
        <v>0</v>
      </c>
      <c r="T193" s="184">
        <v>0</v>
      </c>
      <c r="V193" s="184">
        <v>9220.8992907887296</v>
      </c>
      <c r="W193" s="184">
        <v>0</v>
      </c>
      <c r="X193" s="184" t="s">
        <v>748</v>
      </c>
      <c r="Y193" s="178" t="s">
        <v>935</v>
      </c>
      <c r="Z193" s="178" t="s">
        <v>700</v>
      </c>
      <c r="AB193" s="178" t="s">
        <v>182</v>
      </c>
      <c r="AC193" s="178" t="s">
        <v>933</v>
      </c>
      <c r="AD193" s="178" t="s">
        <v>1229</v>
      </c>
      <c r="AF193" s="178" t="s">
        <v>1230</v>
      </c>
      <c r="AG193" s="178" t="s">
        <v>1231</v>
      </c>
      <c r="AH193" s="178">
        <v>0</v>
      </c>
      <c r="AI193" s="178">
        <v>40</v>
      </c>
      <c r="AJ193" s="178" t="s">
        <v>816</v>
      </c>
      <c r="AK193" s="178" t="s">
        <v>64</v>
      </c>
      <c r="AL193" s="178" t="s">
        <v>936</v>
      </c>
      <c r="AM193" s="178" t="s">
        <v>184</v>
      </c>
      <c r="AN193" s="178" t="s">
        <v>35</v>
      </c>
      <c r="AO193" s="178" t="s">
        <v>41</v>
      </c>
      <c r="AQ193" s="178">
        <v>258.316313559322</v>
      </c>
      <c r="AR193" s="178">
        <v>7773</v>
      </c>
      <c r="AS193" s="178">
        <v>3.323251171482336E-2</v>
      </c>
      <c r="AT193" s="178">
        <f t="shared" si="2"/>
        <v>0</v>
      </c>
    </row>
    <row r="194" spans="1:46" ht="22.5">
      <c r="A194" s="178" t="s">
        <v>63</v>
      </c>
      <c r="B194" s="178">
        <v>231</v>
      </c>
      <c r="C194" s="178" t="s">
        <v>933</v>
      </c>
      <c r="D194" s="178" t="s">
        <v>35</v>
      </c>
      <c r="E194" s="178" t="s">
        <v>937</v>
      </c>
      <c r="F194" s="178" t="s">
        <v>23</v>
      </c>
      <c r="G194" s="178" t="s">
        <v>185</v>
      </c>
      <c r="H194" s="178" t="s">
        <v>41</v>
      </c>
      <c r="I194" s="178">
        <v>2429</v>
      </c>
      <c r="J194" s="178">
        <v>1468.2069915254235</v>
      </c>
      <c r="K194" s="178">
        <v>0</v>
      </c>
      <c r="L194" s="178">
        <v>3897.2069915254233</v>
      </c>
      <c r="M194" s="178">
        <v>4718</v>
      </c>
      <c r="N194" s="178">
        <v>0.82602945984006426</v>
      </c>
      <c r="O194" s="178" t="s">
        <v>709</v>
      </c>
      <c r="P194" s="178" t="s">
        <v>720</v>
      </c>
      <c r="Q194" s="184">
        <v>0</v>
      </c>
      <c r="R194" s="184">
        <v>0</v>
      </c>
      <c r="S194" s="184">
        <v>0</v>
      </c>
      <c r="T194" s="184">
        <v>0</v>
      </c>
      <c r="V194" s="184">
        <v>139115.30669146474</v>
      </c>
      <c r="W194" s="184">
        <v>0</v>
      </c>
      <c r="X194" s="184" t="s">
        <v>748</v>
      </c>
      <c r="Y194" s="178" t="s">
        <v>935</v>
      </c>
      <c r="Z194" s="178" t="s">
        <v>700</v>
      </c>
      <c r="AB194" s="178" t="s">
        <v>182</v>
      </c>
      <c r="AC194" s="178" t="s">
        <v>933</v>
      </c>
      <c r="AD194" s="178" t="s">
        <v>1229</v>
      </c>
      <c r="AF194" s="178" t="s">
        <v>1230</v>
      </c>
      <c r="AG194" s="178" t="s">
        <v>1231</v>
      </c>
      <c r="AH194" s="178">
        <v>0</v>
      </c>
      <c r="AI194" s="178">
        <v>40</v>
      </c>
      <c r="AJ194" s="178" t="s">
        <v>816</v>
      </c>
      <c r="AK194" s="178" t="s">
        <v>64</v>
      </c>
      <c r="AL194" s="178" t="s">
        <v>937</v>
      </c>
      <c r="AM194" s="178" t="s">
        <v>185</v>
      </c>
      <c r="AN194" s="178" t="s">
        <v>35</v>
      </c>
      <c r="AO194" s="178" t="s">
        <v>41</v>
      </c>
      <c r="AQ194" s="178">
        <v>3897.2069915254233</v>
      </c>
      <c r="AR194" s="178">
        <v>7773</v>
      </c>
      <c r="AS194" s="178">
        <v>0.50137745934972644</v>
      </c>
      <c r="AT194" s="178">
        <f t="shared" si="2"/>
        <v>0</v>
      </c>
    </row>
    <row r="195" spans="1:46" ht="22.5">
      <c r="A195" s="178" t="s">
        <v>63</v>
      </c>
      <c r="B195" s="178">
        <v>231</v>
      </c>
      <c r="C195" s="178" t="s">
        <v>933</v>
      </c>
      <c r="D195" s="178" t="s">
        <v>35</v>
      </c>
      <c r="E195" s="178" t="s">
        <v>938</v>
      </c>
      <c r="F195" s="178" t="s">
        <v>23</v>
      </c>
      <c r="G195" s="178" t="s">
        <v>186</v>
      </c>
      <c r="H195" s="178" t="s">
        <v>41</v>
      </c>
      <c r="I195" s="178">
        <v>784</v>
      </c>
      <c r="J195" s="178">
        <v>473.88813559322028</v>
      </c>
      <c r="K195" s="178">
        <v>0</v>
      </c>
      <c r="L195" s="178">
        <v>1257.8881355932203</v>
      </c>
      <c r="M195" s="178">
        <v>4718</v>
      </c>
      <c r="N195" s="178">
        <v>0.26661469597143289</v>
      </c>
      <c r="O195" s="178" t="s">
        <v>709</v>
      </c>
      <c r="P195" s="178" t="s">
        <v>720</v>
      </c>
      <c r="Q195" s="184">
        <v>0</v>
      </c>
      <c r="R195" s="184">
        <v>0</v>
      </c>
      <c r="S195" s="184">
        <v>0</v>
      </c>
      <c r="T195" s="184">
        <v>0</v>
      </c>
      <c r="V195" s="184">
        <v>44901.770459492953</v>
      </c>
      <c r="W195" s="184">
        <v>0</v>
      </c>
      <c r="X195" s="184" t="s">
        <v>748</v>
      </c>
      <c r="Y195" s="178" t="s">
        <v>935</v>
      </c>
      <c r="Z195" s="178" t="s">
        <v>700</v>
      </c>
      <c r="AB195" s="178" t="s">
        <v>182</v>
      </c>
      <c r="AC195" s="178" t="s">
        <v>933</v>
      </c>
      <c r="AD195" s="178" t="s">
        <v>1229</v>
      </c>
      <c r="AF195" s="178" t="s">
        <v>1230</v>
      </c>
      <c r="AG195" s="178" t="s">
        <v>1231</v>
      </c>
      <c r="AH195" s="178">
        <v>0</v>
      </c>
      <c r="AI195" s="178">
        <v>40</v>
      </c>
      <c r="AJ195" s="178" t="s">
        <v>816</v>
      </c>
      <c r="AK195" s="178" t="s">
        <v>64</v>
      </c>
      <c r="AL195" s="178" t="s">
        <v>938</v>
      </c>
      <c r="AM195" s="178" t="s">
        <v>186</v>
      </c>
      <c r="AN195" s="178" t="s">
        <v>35</v>
      </c>
      <c r="AO195" s="178" t="s">
        <v>41</v>
      </c>
      <c r="AQ195" s="178">
        <v>1257.8881355932203</v>
      </c>
      <c r="AR195" s="178">
        <v>7773</v>
      </c>
      <c r="AS195" s="178">
        <v>0.16182788313305291</v>
      </c>
      <c r="AT195" s="178">
        <f t="shared" ref="AT195:AT258" si="3">L195-AQ195</f>
        <v>0</v>
      </c>
    </row>
    <row r="196" spans="1:46" ht="22.5">
      <c r="A196" s="178" t="s">
        <v>63</v>
      </c>
      <c r="B196" s="178">
        <v>231</v>
      </c>
      <c r="C196" s="178" t="s">
        <v>933</v>
      </c>
      <c r="D196" s="178" t="s">
        <v>35</v>
      </c>
      <c r="E196" s="178" t="s">
        <v>939</v>
      </c>
      <c r="F196" s="178" t="s">
        <v>23</v>
      </c>
      <c r="G196" s="178" t="s">
        <v>187</v>
      </c>
      <c r="H196" s="178" t="s">
        <v>41</v>
      </c>
      <c r="I196" s="178">
        <v>309</v>
      </c>
      <c r="J196" s="178">
        <v>186.77478813559321</v>
      </c>
      <c r="K196" s="178">
        <v>0</v>
      </c>
      <c r="L196" s="178">
        <v>495.77478813559321</v>
      </c>
      <c r="M196" s="178">
        <v>4718</v>
      </c>
      <c r="N196" s="178">
        <v>0.1050815574683326</v>
      </c>
      <c r="O196" s="178" t="s">
        <v>709</v>
      </c>
      <c r="P196" s="178" t="s">
        <v>720</v>
      </c>
      <c r="Q196" s="184">
        <v>0</v>
      </c>
      <c r="R196" s="184">
        <v>0</v>
      </c>
      <c r="S196" s="184">
        <v>0</v>
      </c>
      <c r="T196" s="184">
        <v>0</v>
      </c>
      <c r="V196" s="184">
        <v>17697.253918346072</v>
      </c>
      <c r="W196" s="184">
        <v>0</v>
      </c>
      <c r="X196" s="184" t="s">
        <v>748</v>
      </c>
      <c r="Y196" s="178" t="s">
        <v>935</v>
      </c>
      <c r="Z196" s="178" t="s">
        <v>700</v>
      </c>
      <c r="AB196" s="178" t="s">
        <v>182</v>
      </c>
      <c r="AC196" s="178" t="s">
        <v>933</v>
      </c>
      <c r="AD196" s="178" t="s">
        <v>1229</v>
      </c>
      <c r="AF196" s="178" t="s">
        <v>1230</v>
      </c>
      <c r="AG196" s="178" t="s">
        <v>1231</v>
      </c>
      <c r="AH196" s="178">
        <v>0</v>
      </c>
      <c r="AI196" s="178">
        <v>40</v>
      </c>
      <c r="AJ196" s="178" t="s">
        <v>816</v>
      </c>
      <c r="AK196" s="178" t="s">
        <v>64</v>
      </c>
      <c r="AL196" s="178" t="s">
        <v>939</v>
      </c>
      <c r="AM196" s="178" t="s">
        <v>187</v>
      </c>
      <c r="AN196" s="178" t="s">
        <v>35</v>
      </c>
      <c r="AO196" s="178" t="s">
        <v>41</v>
      </c>
      <c r="AQ196" s="178">
        <v>495.77478813559321</v>
      </c>
      <c r="AR196" s="178">
        <v>7773</v>
      </c>
      <c r="AS196" s="178">
        <v>6.3781652918511927E-2</v>
      </c>
      <c r="AT196" s="178">
        <f t="shared" si="3"/>
        <v>0</v>
      </c>
    </row>
    <row r="197" spans="1:46" ht="22.5">
      <c r="A197" s="178" t="s">
        <v>63</v>
      </c>
      <c r="B197" s="178">
        <v>231</v>
      </c>
      <c r="C197" s="178" t="s">
        <v>933</v>
      </c>
      <c r="D197" s="178" t="s">
        <v>35</v>
      </c>
      <c r="E197" s="178" t="s">
        <v>934</v>
      </c>
      <c r="F197" s="178" t="s">
        <v>23</v>
      </c>
      <c r="G197" s="178" t="s">
        <v>188</v>
      </c>
      <c r="H197" s="178" t="s">
        <v>41</v>
      </c>
      <c r="I197" s="178">
        <v>454</v>
      </c>
      <c r="J197" s="178">
        <v>274.41991525423725</v>
      </c>
      <c r="K197" s="178">
        <v>0</v>
      </c>
      <c r="L197" s="178">
        <v>728.41991525423725</v>
      </c>
      <c r="M197" s="178">
        <v>4718</v>
      </c>
      <c r="N197" s="178">
        <v>0.1543916734324369</v>
      </c>
      <c r="O197" s="178" t="s">
        <v>709</v>
      </c>
      <c r="P197" s="178" t="s">
        <v>720</v>
      </c>
      <c r="Q197" s="184">
        <v>0</v>
      </c>
      <c r="R197" s="184">
        <v>0</v>
      </c>
      <c r="S197" s="184">
        <v>0</v>
      </c>
      <c r="T197" s="184">
        <v>0</v>
      </c>
      <c r="V197" s="184">
        <v>26001.790546696171</v>
      </c>
      <c r="W197" s="184">
        <v>0</v>
      </c>
      <c r="X197" s="184" t="s">
        <v>748</v>
      </c>
      <c r="Y197" s="178" t="s">
        <v>935</v>
      </c>
      <c r="Z197" s="178" t="s">
        <v>700</v>
      </c>
      <c r="AB197" s="178" t="s">
        <v>182</v>
      </c>
      <c r="AC197" s="178" t="s">
        <v>933</v>
      </c>
      <c r="AD197" s="178" t="s">
        <v>1229</v>
      </c>
      <c r="AF197" s="178" t="s">
        <v>1230</v>
      </c>
      <c r="AG197" s="178" t="s">
        <v>1231</v>
      </c>
      <c r="AH197" s="178">
        <v>0</v>
      </c>
      <c r="AI197" s="178">
        <v>40</v>
      </c>
      <c r="AJ197" s="178" t="s">
        <v>816</v>
      </c>
      <c r="AK197" s="178" t="s">
        <v>64</v>
      </c>
      <c r="AL197" s="178" t="s">
        <v>934</v>
      </c>
      <c r="AM197" s="178" t="s">
        <v>188</v>
      </c>
      <c r="AN197" s="178" t="s">
        <v>35</v>
      </c>
      <c r="AO197" s="178" t="s">
        <v>41</v>
      </c>
      <c r="AQ197" s="178">
        <v>728.41991525423725</v>
      </c>
      <c r="AR197" s="178">
        <v>7773</v>
      </c>
      <c r="AS197" s="178">
        <v>9.3711554773477063E-2</v>
      </c>
      <c r="AT197" s="178">
        <f t="shared" si="3"/>
        <v>0</v>
      </c>
    </row>
    <row r="198" spans="1:46" ht="22.5">
      <c r="A198" s="178" t="s">
        <v>63</v>
      </c>
      <c r="B198" s="178">
        <v>231</v>
      </c>
      <c r="C198" s="178" t="s">
        <v>933</v>
      </c>
      <c r="D198" s="178" t="s">
        <v>35</v>
      </c>
      <c r="E198" s="178" t="s">
        <v>940</v>
      </c>
      <c r="F198" s="178" t="s">
        <v>23</v>
      </c>
      <c r="G198" s="178" t="s">
        <v>477</v>
      </c>
      <c r="H198" s="178" t="s">
        <v>41</v>
      </c>
      <c r="I198" s="178">
        <v>148</v>
      </c>
      <c r="J198" s="178">
        <v>89.458474576271186</v>
      </c>
      <c r="K198" s="178">
        <v>0</v>
      </c>
      <c r="L198" s="178">
        <v>237.45847457627119</v>
      </c>
      <c r="M198" s="178">
        <v>4718</v>
      </c>
      <c r="N198" s="178">
        <v>5.033032525991335E-2</v>
      </c>
      <c r="O198" s="178" t="s">
        <v>709</v>
      </c>
      <c r="P198" s="178" t="s">
        <v>720</v>
      </c>
      <c r="Q198" s="184">
        <v>0</v>
      </c>
      <c r="R198" s="184">
        <v>0</v>
      </c>
      <c r="S198" s="184">
        <v>0</v>
      </c>
      <c r="T198" s="184">
        <v>0</v>
      </c>
      <c r="V198" s="184">
        <v>8476.3546275573426</v>
      </c>
      <c r="W198" s="184">
        <v>0</v>
      </c>
      <c r="X198" s="184" t="s">
        <v>748</v>
      </c>
      <c r="Y198" s="178" t="s">
        <v>878</v>
      </c>
      <c r="Z198" s="178" t="s">
        <v>700</v>
      </c>
      <c r="AB198" s="178" t="s">
        <v>182</v>
      </c>
      <c r="AC198" s="178" t="s">
        <v>933</v>
      </c>
      <c r="AD198" s="178" t="s">
        <v>1229</v>
      </c>
      <c r="AF198" s="178" t="s">
        <v>1230</v>
      </c>
      <c r="AG198" s="178" t="s">
        <v>1231</v>
      </c>
      <c r="AH198" s="178">
        <v>0</v>
      </c>
      <c r="AI198" s="178">
        <v>40</v>
      </c>
      <c r="AJ198" s="178" t="s">
        <v>816</v>
      </c>
      <c r="AK198" s="178" t="s">
        <v>64</v>
      </c>
      <c r="AL198" s="178" t="s">
        <v>940</v>
      </c>
      <c r="AM198" s="178" t="s">
        <v>477</v>
      </c>
      <c r="AN198" s="178" t="s">
        <v>35</v>
      </c>
      <c r="AO198" s="178" t="s">
        <v>41</v>
      </c>
      <c r="AQ198" s="178">
        <v>237.45847457627119</v>
      </c>
      <c r="AR198" s="178">
        <v>7773</v>
      </c>
      <c r="AS198" s="178">
        <v>3.0549141203688561E-2</v>
      </c>
      <c r="AT198" s="178">
        <f t="shared" si="3"/>
        <v>0</v>
      </c>
    </row>
    <row r="199" spans="1:46" ht="22.5">
      <c r="A199" s="178" t="s">
        <v>63</v>
      </c>
      <c r="B199" s="178">
        <v>231</v>
      </c>
      <c r="C199" s="178" t="s">
        <v>933</v>
      </c>
      <c r="D199" s="178" t="s">
        <v>35</v>
      </c>
      <c r="E199" s="178" t="s">
        <v>941</v>
      </c>
      <c r="F199" s="178" t="s">
        <v>23</v>
      </c>
      <c r="G199" s="178" t="s">
        <v>189</v>
      </c>
      <c r="H199" s="178" t="s">
        <v>41</v>
      </c>
      <c r="I199" s="178">
        <v>435</v>
      </c>
      <c r="J199" s="178">
        <v>262.93538135593224</v>
      </c>
      <c r="K199" s="178">
        <v>0</v>
      </c>
      <c r="L199" s="178">
        <v>697.93538135593224</v>
      </c>
      <c r="M199" s="178">
        <v>4718</v>
      </c>
      <c r="N199" s="178">
        <v>0.14793034789231291</v>
      </c>
      <c r="O199" s="178" t="s">
        <v>709</v>
      </c>
      <c r="P199" s="178" t="s">
        <v>720</v>
      </c>
      <c r="Q199" s="184">
        <v>0</v>
      </c>
      <c r="R199" s="184">
        <v>0</v>
      </c>
      <c r="S199" s="184">
        <v>0</v>
      </c>
      <c r="T199" s="184">
        <v>0</v>
      </c>
      <c r="V199" s="184">
        <v>24913.6098850503</v>
      </c>
      <c r="W199" s="184">
        <v>0</v>
      </c>
      <c r="X199" s="184" t="s">
        <v>748</v>
      </c>
      <c r="Y199" s="178" t="s">
        <v>935</v>
      </c>
      <c r="Z199" s="178" t="s">
        <v>700</v>
      </c>
      <c r="AB199" s="178" t="s">
        <v>182</v>
      </c>
      <c r="AC199" s="178" t="s">
        <v>933</v>
      </c>
      <c r="AD199" s="178" t="s">
        <v>1229</v>
      </c>
      <c r="AF199" s="178" t="s">
        <v>1230</v>
      </c>
      <c r="AG199" s="178" t="s">
        <v>1231</v>
      </c>
      <c r="AH199" s="178">
        <v>0</v>
      </c>
      <c r="AI199" s="178">
        <v>40</v>
      </c>
      <c r="AJ199" s="178" t="s">
        <v>816</v>
      </c>
      <c r="AK199" s="178" t="s">
        <v>64</v>
      </c>
      <c r="AL199" s="178" t="s">
        <v>941</v>
      </c>
      <c r="AM199" s="178" t="s">
        <v>189</v>
      </c>
      <c r="AN199" s="178" t="s">
        <v>35</v>
      </c>
      <c r="AO199" s="178" t="s">
        <v>41</v>
      </c>
      <c r="AQ199" s="178">
        <v>697.93538135593224</v>
      </c>
      <c r="AR199" s="178">
        <v>7773</v>
      </c>
      <c r="AS199" s="178">
        <v>8.9789705564895433E-2</v>
      </c>
      <c r="AT199" s="178">
        <f t="shared" si="3"/>
        <v>0</v>
      </c>
    </row>
    <row r="200" spans="1:46" ht="33.75">
      <c r="A200" s="178" t="s">
        <v>754</v>
      </c>
      <c r="B200" s="178">
        <v>232</v>
      </c>
      <c r="C200" s="178" t="s">
        <v>943</v>
      </c>
      <c r="E200" s="178" t="s">
        <v>944</v>
      </c>
      <c r="F200" s="178" t="s">
        <v>23</v>
      </c>
      <c r="G200" s="178" t="s">
        <v>209</v>
      </c>
      <c r="H200" s="178" t="s">
        <v>591</v>
      </c>
      <c r="I200" s="178">
        <v>9627</v>
      </c>
      <c r="J200" s="178">
        <v>0</v>
      </c>
      <c r="K200" s="178">
        <v>0</v>
      </c>
      <c r="L200" s="178">
        <v>9627</v>
      </c>
      <c r="M200" s="178">
        <v>19254</v>
      </c>
      <c r="N200" s="178">
        <v>0.5</v>
      </c>
      <c r="O200" s="178" t="s">
        <v>709</v>
      </c>
      <c r="P200" s="178" t="s">
        <v>720</v>
      </c>
      <c r="Q200" s="184">
        <v>0</v>
      </c>
      <c r="R200" s="184">
        <v>0</v>
      </c>
      <c r="S200" s="184">
        <v>0</v>
      </c>
      <c r="T200" s="184">
        <v>0</v>
      </c>
      <c r="V200" s="184">
        <v>104478.06747880219</v>
      </c>
      <c r="W200" s="184">
        <v>0</v>
      </c>
      <c r="X200" s="184" t="s">
        <v>749</v>
      </c>
      <c r="Y200" s="178" t="s">
        <v>945</v>
      </c>
      <c r="Z200" s="178" t="s">
        <v>946</v>
      </c>
      <c r="AB200" s="178" t="s">
        <v>1238</v>
      </c>
      <c r="AC200" s="178" t="s">
        <v>943</v>
      </c>
      <c r="AD200" s="178" t="s">
        <v>1229</v>
      </c>
      <c r="AF200" s="178" t="s">
        <v>1230</v>
      </c>
      <c r="AG200" s="178" t="s">
        <v>1231</v>
      </c>
      <c r="AH200" s="178">
        <v>0</v>
      </c>
      <c r="AI200" s="178">
        <v>80</v>
      </c>
      <c r="AJ200" s="178" t="s">
        <v>942</v>
      </c>
      <c r="AK200" s="178" t="s">
        <v>678</v>
      </c>
      <c r="AL200" s="178" t="s">
        <v>944</v>
      </c>
      <c r="AM200" s="178" t="s">
        <v>209</v>
      </c>
      <c r="AO200" s="178" t="s">
        <v>591</v>
      </c>
      <c r="AQ200" s="178">
        <v>9627</v>
      </c>
      <c r="AR200" s="178">
        <v>19254</v>
      </c>
      <c r="AS200" s="178">
        <v>0.5</v>
      </c>
      <c r="AT200" s="178">
        <f t="shared" si="3"/>
        <v>0</v>
      </c>
    </row>
    <row r="201" spans="1:46" ht="33.75">
      <c r="A201" s="178" t="s">
        <v>754</v>
      </c>
      <c r="B201" s="178">
        <v>232</v>
      </c>
      <c r="C201" s="178" t="s">
        <v>943</v>
      </c>
      <c r="D201" s="178" t="s">
        <v>34</v>
      </c>
      <c r="E201" s="178" t="s">
        <v>944</v>
      </c>
      <c r="F201" s="178" t="s">
        <v>23</v>
      </c>
      <c r="G201" s="178" t="s">
        <v>209</v>
      </c>
      <c r="H201" s="178" t="s">
        <v>591</v>
      </c>
      <c r="I201" s="178">
        <v>9627</v>
      </c>
      <c r="J201" s="178">
        <v>0</v>
      </c>
      <c r="K201" s="178">
        <v>0</v>
      </c>
      <c r="L201" s="178">
        <v>9627</v>
      </c>
      <c r="M201" s="178">
        <v>19254</v>
      </c>
      <c r="N201" s="178">
        <v>0.5</v>
      </c>
      <c r="O201" s="178" t="s">
        <v>709</v>
      </c>
      <c r="P201" s="178" t="s">
        <v>720</v>
      </c>
      <c r="Q201" s="184">
        <v>0</v>
      </c>
      <c r="R201" s="184">
        <v>0</v>
      </c>
      <c r="S201" s="184">
        <v>0</v>
      </c>
      <c r="T201" s="184">
        <v>0</v>
      </c>
      <c r="V201" s="184">
        <v>104478.06747880219</v>
      </c>
      <c r="W201" s="184">
        <v>0</v>
      </c>
      <c r="X201" s="184" t="s">
        <v>749</v>
      </c>
      <c r="Y201" s="178" t="s">
        <v>945</v>
      </c>
      <c r="Z201" s="178" t="s">
        <v>946</v>
      </c>
      <c r="AB201" s="178" t="s">
        <v>1238</v>
      </c>
      <c r="AC201" s="178" t="s">
        <v>943</v>
      </c>
      <c r="AD201" s="178" t="s">
        <v>1229</v>
      </c>
      <c r="AF201" s="178" t="s">
        <v>1230</v>
      </c>
      <c r="AG201" s="178" t="s">
        <v>1231</v>
      </c>
      <c r="AH201" s="178">
        <v>0</v>
      </c>
      <c r="AI201" s="178">
        <v>80</v>
      </c>
      <c r="AJ201" s="178" t="s">
        <v>942</v>
      </c>
      <c r="AK201" s="178" t="s">
        <v>678</v>
      </c>
      <c r="AL201" s="178" t="s">
        <v>944</v>
      </c>
      <c r="AM201" s="178" t="s">
        <v>209</v>
      </c>
      <c r="AN201" s="178" t="s">
        <v>34</v>
      </c>
      <c r="AO201" s="178" t="s">
        <v>591</v>
      </c>
      <c r="AQ201" s="178">
        <v>9627</v>
      </c>
      <c r="AR201" s="178">
        <v>19254</v>
      </c>
      <c r="AS201" s="178">
        <v>0.5</v>
      </c>
      <c r="AT201" s="178">
        <f t="shared" si="3"/>
        <v>0</v>
      </c>
    </row>
    <row r="202" spans="1:46" ht="22.5">
      <c r="A202" s="178" t="s">
        <v>63</v>
      </c>
      <c r="B202" s="178">
        <v>251</v>
      </c>
      <c r="C202" s="178" t="s">
        <v>191</v>
      </c>
      <c r="D202" s="178" t="s">
        <v>40</v>
      </c>
      <c r="E202" s="178" t="s">
        <v>947</v>
      </c>
      <c r="F202" s="178" t="s">
        <v>29</v>
      </c>
      <c r="G202" s="178" t="s">
        <v>192</v>
      </c>
      <c r="H202" s="178" t="s">
        <v>65</v>
      </c>
      <c r="I202" s="178">
        <v>337</v>
      </c>
      <c r="J202" s="178">
        <v>0</v>
      </c>
      <c r="K202" s="178">
        <v>0</v>
      </c>
      <c r="L202" s="178">
        <v>337</v>
      </c>
      <c r="M202" s="178">
        <v>838</v>
      </c>
      <c r="N202" s="178">
        <v>0.40214797136038188</v>
      </c>
      <c r="O202" s="178" t="s">
        <v>720</v>
      </c>
      <c r="P202" s="178" t="s">
        <v>709</v>
      </c>
      <c r="Q202" s="184">
        <v>3415.3821049999992</v>
      </c>
      <c r="R202" s="184">
        <v>0</v>
      </c>
      <c r="S202" s="184">
        <v>0</v>
      </c>
      <c r="T202" s="184">
        <v>0</v>
      </c>
      <c r="V202" s="184">
        <v>0</v>
      </c>
      <c r="W202" s="184">
        <v>0</v>
      </c>
      <c r="Y202" s="178" t="s">
        <v>846</v>
      </c>
      <c r="Z202" s="178" t="s">
        <v>700</v>
      </c>
      <c r="AB202" s="178" t="s">
        <v>190</v>
      </c>
      <c r="AC202" s="178" t="s">
        <v>191</v>
      </c>
      <c r="AD202" s="178" t="s">
        <v>1229</v>
      </c>
      <c r="AF202" s="178" t="s">
        <v>1226</v>
      </c>
      <c r="AG202" s="178" t="s">
        <v>1227</v>
      </c>
      <c r="AH202" s="178">
        <v>0</v>
      </c>
      <c r="AI202" s="178">
        <v>40</v>
      </c>
      <c r="AJ202" s="178" t="s">
        <v>816</v>
      </c>
      <c r="AK202" s="178" t="s">
        <v>64</v>
      </c>
      <c r="AL202" s="178" t="s">
        <v>947</v>
      </c>
      <c r="AM202" s="178" t="s">
        <v>192</v>
      </c>
      <c r="AN202" s="178" t="s">
        <v>40</v>
      </c>
      <c r="AO202" s="178" t="s">
        <v>65</v>
      </c>
      <c r="AQ202" s="178">
        <v>337</v>
      </c>
      <c r="AR202" s="178">
        <v>838</v>
      </c>
      <c r="AS202" s="178">
        <v>0.40214797136038188</v>
      </c>
      <c r="AT202" s="178">
        <f t="shared" si="3"/>
        <v>0</v>
      </c>
    </row>
    <row r="203" spans="1:46" ht="22.5">
      <c r="A203" s="178" t="s">
        <v>63</v>
      </c>
      <c r="B203" s="178">
        <v>251</v>
      </c>
      <c r="C203" s="178" t="s">
        <v>191</v>
      </c>
      <c r="D203" s="178" t="s">
        <v>40</v>
      </c>
      <c r="E203" s="178" t="s">
        <v>947</v>
      </c>
      <c r="F203" s="178" t="s">
        <v>29</v>
      </c>
      <c r="G203" s="178" t="s">
        <v>192</v>
      </c>
      <c r="H203" s="178" t="s">
        <v>41</v>
      </c>
      <c r="I203" s="178">
        <v>501</v>
      </c>
      <c r="J203" s="178">
        <v>0</v>
      </c>
      <c r="K203" s="178">
        <v>0</v>
      </c>
      <c r="L203" s="178">
        <v>501</v>
      </c>
      <c r="M203" s="178">
        <v>838</v>
      </c>
      <c r="N203" s="178">
        <v>0.59785202863961817</v>
      </c>
      <c r="O203" s="178" t="s">
        <v>720</v>
      </c>
      <c r="P203" s="178" t="s">
        <v>709</v>
      </c>
      <c r="Q203" s="184">
        <v>3659.9001899999994</v>
      </c>
      <c r="R203" s="184">
        <v>0</v>
      </c>
      <c r="S203" s="184">
        <v>0</v>
      </c>
      <c r="T203" s="184">
        <v>0</v>
      </c>
      <c r="V203" s="184">
        <v>0</v>
      </c>
      <c r="W203" s="184">
        <v>0</v>
      </c>
      <c r="Y203" s="178" t="s">
        <v>846</v>
      </c>
      <c r="Z203" s="178" t="s">
        <v>700</v>
      </c>
      <c r="AB203" s="178" t="s">
        <v>190</v>
      </c>
      <c r="AC203" s="178" t="s">
        <v>191</v>
      </c>
      <c r="AD203" s="178" t="s">
        <v>1229</v>
      </c>
      <c r="AF203" s="178" t="s">
        <v>1226</v>
      </c>
      <c r="AG203" s="178" t="s">
        <v>1227</v>
      </c>
      <c r="AH203" s="178">
        <v>0</v>
      </c>
      <c r="AI203" s="178">
        <v>40</v>
      </c>
      <c r="AJ203" s="178" t="s">
        <v>816</v>
      </c>
      <c r="AK203" s="178" t="s">
        <v>64</v>
      </c>
      <c r="AL203" s="178" t="s">
        <v>947</v>
      </c>
      <c r="AM203" s="178" t="s">
        <v>192</v>
      </c>
      <c r="AN203" s="178" t="s">
        <v>40</v>
      </c>
      <c r="AO203" s="178" t="s">
        <v>41</v>
      </c>
      <c r="AQ203" s="178">
        <v>501</v>
      </c>
      <c r="AR203" s="178">
        <v>838</v>
      </c>
      <c r="AS203" s="178">
        <v>0.59785202863961817</v>
      </c>
      <c r="AT203" s="178">
        <f t="shared" si="3"/>
        <v>0</v>
      </c>
    </row>
    <row r="204" spans="1:46" ht="33.75">
      <c r="A204" s="178" t="s">
        <v>140</v>
      </c>
      <c r="B204" s="178">
        <v>252</v>
      </c>
      <c r="C204" s="178" t="s">
        <v>194</v>
      </c>
      <c r="D204" s="178" t="s">
        <v>18</v>
      </c>
      <c r="E204" s="178" t="s">
        <v>930</v>
      </c>
      <c r="F204" s="178" t="s">
        <v>23</v>
      </c>
      <c r="G204" s="178" t="s">
        <v>142</v>
      </c>
      <c r="H204" s="178" t="s">
        <v>41</v>
      </c>
      <c r="I204" s="178">
        <v>1237</v>
      </c>
      <c r="J204" s="178">
        <v>161</v>
      </c>
      <c r="K204" s="178">
        <v>535.2663522836433</v>
      </c>
      <c r="L204" s="178">
        <v>1933.2663522836433</v>
      </c>
      <c r="M204" s="178">
        <v>16567</v>
      </c>
      <c r="N204" s="178">
        <v>0.11669381012154544</v>
      </c>
      <c r="O204" s="178" t="s">
        <v>709</v>
      </c>
      <c r="P204" s="178" t="s">
        <v>720</v>
      </c>
      <c r="Q204" s="184">
        <v>0</v>
      </c>
      <c r="R204" s="184">
        <v>0</v>
      </c>
      <c r="S204" s="184">
        <v>0</v>
      </c>
      <c r="T204" s="184">
        <v>0</v>
      </c>
      <c r="V204" s="184">
        <v>1047.525819528131</v>
      </c>
      <c r="W204" s="184">
        <v>0</v>
      </c>
      <c r="X204" s="184" t="s">
        <v>744</v>
      </c>
      <c r="Y204" s="178" t="s">
        <v>915</v>
      </c>
      <c r="Z204" s="178" t="s">
        <v>700</v>
      </c>
      <c r="AB204" s="178" t="s">
        <v>193</v>
      </c>
      <c r="AC204" s="178" t="s">
        <v>194</v>
      </c>
      <c r="AD204" s="178" t="s">
        <v>1229</v>
      </c>
      <c r="AF204" s="178" t="s">
        <v>1230</v>
      </c>
      <c r="AG204" s="178" t="s">
        <v>1231</v>
      </c>
      <c r="AH204" s="178">
        <v>0</v>
      </c>
      <c r="AI204" s="178">
        <v>25</v>
      </c>
      <c r="AJ204" s="178" t="s">
        <v>911</v>
      </c>
      <c r="AK204" s="178" t="s">
        <v>1235</v>
      </c>
      <c r="AL204" s="178" t="s">
        <v>930</v>
      </c>
      <c r="AM204" s="178" t="s">
        <v>142</v>
      </c>
      <c r="AN204" s="178" t="s">
        <v>18</v>
      </c>
      <c r="AO204" s="178" t="s">
        <v>41</v>
      </c>
      <c r="AQ204" s="178">
        <v>1933.2663522836433</v>
      </c>
      <c r="AR204" s="178">
        <v>16567</v>
      </c>
      <c r="AS204" s="178">
        <v>0.11669381012154544</v>
      </c>
      <c r="AT204" s="178">
        <f t="shared" si="3"/>
        <v>0</v>
      </c>
    </row>
    <row r="205" spans="1:46" ht="33.75">
      <c r="A205" s="178" t="s">
        <v>140</v>
      </c>
      <c r="B205" s="178">
        <v>252</v>
      </c>
      <c r="C205" s="178" t="s">
        <v>194</v>
      </c>
      <c r="D205" s="178" t="s">
        <v>34</v>
      </c>
      <c r="E205" s="178" t="s">
        <v>930</v>
      </c>
      <c r="F205" s="178" t="s">
        <v>23</v>
      </c>
      <c r="G205" s="178" t="s">
        <v>142</v>
      </c>
      <c r="H205" s="178" t="s">
        <v>41</v>
      </c>
      <c r="I205" s="178">
        <v>2579</v>
      </c>
      <c r="J205" s="178">
        <v>0</v>
      </c>
      <c r="K205" s="178">
        <v>1115.9676010828748</v>
      </c>
      <c r="L205" s="178">
        <v>3694.9676010828748</v>
      </c>
      <c r="M205" s="178">
        <v>16567</v>
      </c>
      <c r="N205" s="178">
        <v>0.22303178614612632</v>
      </c>
      <c r="O205" s="178" t="s">
        <v>709</v>
      </c>
      <c r="P205" s="178" t="s">
        <v>720</v>
      </c>
      <c r="Q205" s="184">
        <v>0</v>
      </c>
      <c r="R205" s="184">
        <v>0</v>
      </c>
      <c r="S205" s="184">
        <v>0</v>
      </c>
      <c r="T205" s="184">
        <v>0</v>
      </c>
      <c r="V205" s="184">
        <v>2002.0903792600386</v>
      </c>
      <c r="W205" s="184">
        <v>0</v>
      </c>
      <c r="X205" s="184" t="s">
        <v>744</v>
      </c>
      <c r="Y205" s="178" t="s">
        <v>915</v>
      </c>
      <c r="Z205" s="178" t="s">
        <v>700</v>
      </c>
      <c r="AB205" s="178" t="s">
        <v>193</v>
      </c>
      <c r="AC205" s="178" t="s">
        <v>194</v>
      </c>
      <c r="AD205" s="178" t="s">
        <v>1229</v>
      </c>
      <c r="AF205" s="178" t="s">
        <v>1230</v>
      </c>
      <c r="AG205" s="178" t="s">
        <v>1231</v>
      </c>
      <c r="AH205" s="178">
        <v>0</v>
      </c>
      <c r="AI205" s="178">
        <v>25</v>
      </c>
      <c r="AJ205" s="178" t="s">
        <v>911</v>
      </c>
      <c r="AK205" s="178" t="s">
        <v>1235</v>
      </c>
      <c r="AL205" s="178" t="s">
        <v>930</v>
      </c>
      <c r="AM205" s="178" t="s">
        <v>142</v>
      </c>
      <c r="AN205" s="178" t="s">
        <v>34</v>
      </c>
      <c r="AO205" s="178" t="s">
        <v>41</v>
      </c>
      <c r="AQ205" s="178">
        <v>3694.9676010828748</v>
      </c>
      <c r="AR205" s="178">
        <v>16567</v>
      </c>
      <c r="AS205" s="178">
        <v>0.22303178614612632</v>
      </c>
      <c r="AT205" s="178">
        <f t="shared" si="3"/>
        <v>0</v>
      </c>
    </row>
    <row r="206" spans="1:46" ht="33.75">
      <c r="A206" s="178" t="s">
        <v>140</v>
      </c>
      <c r="B206" s="178">
        <v>252</v>
      </c>
      <c r="C206" s="178" t="s">
        <v>194</v>
      </c>
      <c r="D206" s="178" t="s">
        <v>35</v>
      </c>
      <c r="E206" s="178" t="s">
        <v>930</v>
      </c>
      <c r="F206" s="178" t="s">
        <v>23</v>
      </c>
      <c r="G206" s="178" t="s">
        <v>142</v>
      </c>
      <c r="H206" s="178" t="s">
        <v>41</v>
      </c>
      <c r="I206" s="178">
        <v>2521</v>
      </c>
      <c r="J206" s="178">
        <v>0</v>
      </c>
      <c r="K206" s="178">
        <v>1090.8702296742642</v>
      </c>
      <c r="L206" s="178">
        <v>3611.870229674264</v>
      </c>
      <c r="M206" s="178">
        <v>16567</v>
      </c>
      <c r="N206" s="178">
        <v>0.21801594915641118</v>
      </c>
      <c r="O206" s="178" t="s">
        <v>709</v>
      </c>
      <c r="P206" s="178" t="s">
        <v>720</v>
      </c>
      <c r="Q206" s="184">
        <v>0</v>
      </c>
      <c r="R206" s="184">
        <v>0</v>
      </c>
      <c r="S206" s="184">
        <v>0</v>
      </c>
      <c r="T206" s="184">
        <v>0</v>
      </c>
      <c r="V206" s="184">
        <v>1957.0646941118873</v>
      </c>
      <c r="W206" s="184">
        <v>0</v>
      </c>
      <c r="X206" s="184" t="s">
        <v>744</v>
      </c>
      <c r="Y206" s="178" t="s">
        <v>915</v>
      </c>
      <c r="Z206" s="178" t="s">
        <v>700</v>
      </c>
      <c r="AB206" s="178" t="s">
        <v>193</v>
      </c>
      <c r="AC206" s="178" t="s">
        <v>194</v>
      </c>
      <c r="AD206" s="178" t="s">
        <v>1229</v>
      </c>
      <c r="AF206" s="178" t="s">
        <v>1230</v>
      </c>
      <c r="AG206" s="178" t="s">
        <v>1231</v>
      </c>
      <c r="AH206" s="178">
        <v>0</v>
      </c>
      <c r="AI206" s="178">
        <v>25</v>
      </c>
      <c r="AJ206" s="178" t="s">
        <v>911</v>
      </c>
      <c r="AK206" s="178" t="s">
        <v>1235</v>
      </c>
      <c r="AL206" s="178" t="s">
        <v>930</v>
      </c>
      <c r="AM206" s="178" t="s">
        <v>142</v>
      </c>
      <c r="AN206" s="178" t="s">
        <v>35</v>
      </c>
      <c r="AO206" s="178" t="s">
        <v>41</v>
      </c>
      <c r="AQ206" s="178">
        <v>3611.870229674264</v>
      </c>
      <c r="AR206" s="178">
        <v>16567</v>
      </c>
      <c r="AS206" s="178">
        <v>0.21801594915641118</v>
      </c>
      <c r="AT206" s="178">
        <f t="shared" si="3"/>
        <v>0</v>
      </c>
    </row>
    <row r="207" spans="1:46" ht="33.75">
      <c r="A207" s="178" t="s">
        <v>140</v>
      </c>
      <c r="B207" s="178">
        <v>252</v>
      </c>
      <c r="C207" s="178" t="s">
        <v>194</v>
      </c>
      <c r="D207" s="178" t="s">
        <v>36</v>
      </c>
      <c r="E207" s="178" t="s">
        <v>930</v>
      </c>
      <c r="F207" s="178" t="s">
        <v>23</v>
      </c>
      <c r="G207" s="178" t="s">
        <v>142</v>
      </c>
      <c r="H207" s="178" t="s">
        <v>41</v>
      </c>
      <c r="I207" s="178">
        <v>2594</v>
      </c>
      <c r="J207" s="178">
        <v>0</v>
      </c>
      <c r="K207" s="178">
        <v>1122.4583005851018</v>
      </c>
      <c r="L207" s="178">
        <v>3716.4583005851018</v>
      </c>
      <c r="M207" s="178">
        <v>16567</v>
      </c>
      <c r="N207" s="178">
        <v>0.22432898536760437</v>
      </c>
      <c r="O207" s="178" t="s">
        <v>709</v>
      </c>
      <c r="P207" s="178" t="s">
        <v>720</v>
      </c>
      <c r="Q207" s="184">
        <v>0</v>
      </c>
      <c r="R207" s="184">
        <v>0</v>
      </c>
      <c r="S207" s="184">
        <v>0</v>
      </c>
      <c r="T207" s="184">
        <v>0</v>
      </c>
      <c r="V207" s="184">
        <v>2013.7349530052502</v>
      </c>
      <c r="W207" s="184">
        <v>0</v>
      </c>
      <c r="X207" s="184" t="s">
        <v>744</v>
      </c>
      <c r="Y207" s="178" t="s">
        <v>915</v>
      </c>
      <c r="Z207" s="178" t="s">
        <v>700</v>
      </c>
      <c r="AB207" s="178" t="s">
        <v>193</v>
      </c>
      <c r="AC207" s="178" t="s">
        <v>194</v>
      </c>
      <c r="AD207" s="178" t="s">
        <v>1229</v>
      </c>
      <c r="AF207" s="178" t="s">
        <v>1230</v>
      </c>
      <c r="AG207" s="178" t="s">
        <v>1231</v>
      </c>
      <c r="AH207" s="178">
        <v>0</v>
      </c>
      <c r="AI207" s="178">
        <v>25</v>
      </c>
      <c r="AJ207" s="178" t="s">
        <v>911</v>
      </c>
      <c r="AK207" s="178" t="s">
        <v>1235</v>
      </c>
      <c r="AL207" s="178" t="s">
        <v>930</v>
      </c>
      <c r="AM207" s="178" t="s">
        <v>142</v>
      </c>
      <c r="AN207" s="178" t="s">
        <v>36</v>
      </c>
      <c r="AO207" s="178" t="s">
        <v>41</v>
      </c>
      <c r="AQ207" s="178">
        <v>3716.4583005851018</v>
      </c>
      <c r="AR207" s="178">
        <v>16567</v>
      </c>
      <c r="AS207" s="178">
        <v>0.22432898536760437</v>
      </c>
      <c r="AT207" s="178">
        <f t="shared" si="3"/>
        <v>0</v>
      </c>
    </row>
    <row r="208" spans="1:46" ht="33.75">
      <c r="A208" s="178" t="s">
        <v>140</v>
      </c>
      <c r="B208" s="178">
        <v>252</v>
      </c>
      <c r="C208" s="178" t="s">
        <v>194</v>
      </c>
      <c r="D208" s="178" t="s">
        <v>37</v>
      </c>
      <c r="E208" s="178" t="s">
        <v>930</v>
      </c>
      <c r="F208" s="178" t="s">
        <v>23</v>
      </c>
      <c r="G208" s="178" t="s">
        <v>142</v>
      </c>
      <c r="H208" s="178" t="s">
        <v>41</v>
      </c>
      <c r="I208" s="178">
        <v>2520</v>
      </c>
      <c r="J208" s="178">
        <v>0</v>
      </c>
      <c r="K208" s="178">
        <v>1090.4375163741158</v>
      </c>
      <c r="L208" s="178">
        <v>3610.4375163741161</v>
      </c>
      <c r="M208" s="178">
        <v>16567</v>
      </c>
      <c r="N208" s="178">
        <v>0.21792946920831266</v>
      </c>
      <c r="O208" s="178" t="s">
        <v>709</v>
      </c>
      <c r="P208" s="178" t="s">
        <v>720</v>
      </c>
      <c r="Q208" s="184">
        <v>0</v>
      </c>
      <c r="R208" s="184">
        <v>0</v>
      </c>
      <c r="S208" s="184">
        <v>0</v>
      </c>
      <c r="T208" s="184">
        <v>0</v>
      </c>
      <c r="V208" s="184">
        <v>1956.28838919554</v>
      </c>
      <c r="W208" s="184">
        <v>0</v>
      </c>
      <c r="X208" s="184" t="s">
        <v>744</v>
      </c>
      <c r="Y208" s="178" t="s">
        <v>915</v>
      </c>
      <c r="Z208" s="178" t="s">
        <v>700</v>
      </c>
      <c r="AB208" s="178" t="s">
        <v>193</v>
      </c>
      <c r="AC208" s="178" t="s">
        <v>194</v>
      </c>
      <c r="AD208" s="178" t="s">
        <v>1229</v>
      </c>
      <c r="AF208" s="178" t="s">
        <v>1230</v>
      </c>
      <c r="AG208" s="178" t="s">
        <v>1231</v>
      </c>
      <c r="AH208" s="178">
        <v>0</v>
      </c>
      <c r="AI208" s="178">
        <v>25</v>
      </c>
      <c r="AJ208" s="178" t="s">
        <v>911</v>
      </c>
      <c r="AK208" s="178" t="s">
        <v>1235</v>
      </c>
      <c r="AL208" s="178" t="s">
        <v>930</v>
      </c>
      <c r="AM208" s="178" t="s">
        <v>142</v>
      </c>
      <c r="AN208" s="178" t="s">
        <v>37</v>
      </c>
      <c r="AO208" s="178" t="s">
        <v>41</v>
      </c>
      <c r="AQ208" s="178">
        <v>3610.4375163741161</v>
      </c>
      <c r="AR208" s="178">
        <v>16567</v>
      </c>
      <c r="AS208" s="178">
        <v>0.21792946920831266</v>
      </c>
      <c r="AT208" s="178">
        <f t="shared" si="3"/>
        <v>0</v>
      </c>
    </row>
    <row r="209" spans="1:46" ht="22.5">
      <c r="A209" s="178" t="s">
        <v>63</v>
      </c>
      <c r="B209" s="178">
        <v>261</v>
      </c>
      <c r="C209" s="178" t="s">
        <v>197</v>
      </c>
      <c r="D209" s="178" t="s">
        <v>18</v>
      </c>
      <c r="E209" s="178" t="s">
        <v>947</v>
      </c>
      <c r="F209" s="178" t="s">
        <v>29</v>
      </c>
      <c r="G209" s="178" t="s">
        <v>192</v>
      </c>
      <c r="H209" s="178" t="s">
        <v>65</v>
      </c>
      <c r="I209" s="178">
        <v>440</v>
      </c>
      <c r="J209" s="178">
        <v>30.35377358490566</v>
      </c>
      <c r="K209" s="178">
        <v>19.716981132075471</v>
      </c>
      <c r="L209" s="178">
        <v>490.07075471698113</v>
      </c>
      <c r="M209" s="178">
        <v>1889</v>
      </c>
      <c r="N209" s="178">
        <v>0.25943396226415094</v>
      </c>
      <c r="O209" s="178" t="s">
        <v>720</v>
      </c>
      <c r="P209" s="178" t="s">
        <v>709</v>
      </c>
      <c r="Q209" s="184">
        <v>4966.702925353773</v>
      </c>
      <c r="R209" s="184">
        <v>0</v>
      </c>
      <c r="S209" s="184">
        <v>0</v>
      </c>
      <c r="T209" s="184">
        <v>0</v>
      </c>
      <c r="V209" s="184">
        <v>0</v>
      </c>
      <c r="W209" s="184">
        <v>0</v>
      </c>
      <c r="Y209" s="178" t="s">
        <v>846</v>
      </c>
      <c r="Z209" s="178" t="s">
        <v>700</v>
      </c>
      <c r="AB209" s="178" t="s">
        <v>196</v>
      </c>
      <c r="AC209" s="178" t="s">
        <v>197</v>
      </c>
      <c r="AD209" s="178" t="s">
        <v>1229</v>
      </c>
      <c r="AF209" s="178" t="s">
        <v>1226</v>
      </c>
      <c r="AG209" s="178" t="s">
        <v>1227</v>
      </c>
      <c r="AH209" s="178">
        <v>0</v>
      </c>
      <c r="AI209" s="178">
        <v>40</v>
      </c>
      <c r="AJ209" s="178" t="s">
        <v>816</v>
      </c>
      <c r="AK209" s="178" t="s">
        <v>64</v>
      </c>
      <c r="AL209" s="178" t="s">
        <v>947</v>
      </c>
      <c r="AM209" s="178" t="s">
        <v>192</v>
      </c>
      <c r="AN209" s="178" t="s">
        <v>18</v>
      </c>
      <c r="AO209" s="178" t="s">
        <v>65</v>
      </c>
      <c r="AQ209" s="178">
        <v>490.07075471698113</v>
      </c>
      <c r="AR209" s="178">
        <v>1889</v>
      </c>
      <c r="AS209" s="178">
        <v>0.25943396226415094</v>
      </c>
      <c r="AT209" s="178">
        <f t="shared" si="3"/>
        <v>0</v>
      </c>
    </row>
    <row r="210" spans="1:46" ht="22.5">
      <c r="A210" s="178" t="s">
        <v>63</v>
      </c>
      <c r="B210" s="178">
        <v>261</v>
      </c>
      <c r="C210" s="178" t="s">
        <v>197</v>
      </c>
      <c r="D210" s="178" t="s">
        <v>18</v>
      </c>
      <c r="E210" s="178" t="s">
        <v>947</v>
      </c>
      <c r="F210" s="178" t="s">
        <v>29</v>
      </c>
      <c r="G210" s="178" t="s">
        <v>192</v>
      </c>
      <c r="H210" s="178" t="s">
        <v>41</v>
      </c>
      <c r="I210" s="178">
        <v>1256</v>
      </c>
      <c r="J210" s="178">
        <v>86.646226415094347</v>
      </c>
      <c r="K210" s="178">
        <v>56.283018867924525</v>
      </c>
      <c r="L210" s="178">
        <v>1398.9292452830189</v>
      </c>
      <c r="M210" s="178">
        <v>1889</v>
      </c>
      <c r="N210" s="178">
        <v>0.74056603773584906</v>
      </c>
      <c r="O210" s="178" t="s">
        <v>720</v>
      </c>
      <c r="P210" s="178" t="s">
        <v>709</v>
      </c>
      <c r="Q210" s="184">
        <v>10219.443933349055</v>
      </c>
      <c r="R210" s="184">
        <v>0</v>
      </c>
      <c r="S210" s="184">
        <v>0</v>
      </c>
      <c r="T210" s="184">
        <v>0</v>
      </c>
      <c r="V210" s="184">
        <v>0</v>
      </c>
      <c r="W210" s="184">
        <v>0</v>
      </c>
      <c r="Y210" s="178" t="s">
        <v>846</v>
      </c>
      <c r="Z210" s="178" t="s">
        <v>700</v>
      </c>
      <c r="AB210" s="178" t="s">
        <v>196</v>
      </c>
      <c r="AC210" s="178" t="s">
        <v>197</v>
      </c>
      <c r="AD210" s="178" t="s">
        <v>1229</v>
      </c>
      <c r="AF210" s="178" t="s">
        <v>1226</v>
      </c>
      <c r="AG210" s="178" t="s">
        <v>1227</v>
      </c>
      <c r="AH210" s="178">
        <v>0</v>
      </c>
      <c r="AI210" s="178">
        <v>40</v>
      </c>
      <c r="AJ210" s="178" t="s">
        <v>816</v>
      </c>
      <c r="AK210" s="178" t="s">
        <v>64</v>
      </c>
      <c r="AL210" s="178" t="s">
        <v>947</v>
      </c>
      <c r="AM210" s="178" t="s">
        <v>192</v>
      </c>
      <c r="AN210" s="178" t="s">
        <v>18</v>
      </c>
      <c r="AO210" s="178" t="s">
        <v>41</v>
      </c>
      <c r="AQ210" s="178">
        <v>1398.9292452830189</v>
      </c>
      <c r="AR210" s="178">
        <v>1889</v>
      </c>
      <c r="AS210" s="178">
        <v>0.74056603773584906</v>
      </c>
      <c r="AT210" s="178">
        <f t="shared" si="3"/>
        <v>0</v>
      </c>
    </row>
    <row r="211" spans="1:46" ht="22.5">
      <c r="A211" s="178" t="s">
        <v>17</v>
      </c>
      <c r="B211" s="178">
        <v>269</v>
      </c>
      <c r="C211" s="178" t="s">
        <v>948</v>
      </c>
      <c r="D211" s="178" t="s">
        <v>18</v>
      </c>
      <c r="E211" s="178" t="s">
        <v>762</v>
      </c>
      <c r="G211" s="178" t="s">
        <v>949</v>
      </c>
      <c r="H211" s="178" t="s">
        <v>19</v>
      </c>
      <c r="I211" s="178">
        <v>1160</v>
      </c>
      <c r="J211" s="178">
        <v>0</v>
      </c>
      <c r="K211" s="178">
        <v>0</v>
      </c>
      <c r="L211" s="178">
        <v>1160</v>
      </c>
      <c r="N211" s="178">
        <v>0</v>
      </c>
      <c r="O211" s="178" t="s">
        <v>709</v>
      </c>
      <c r="P211" s="178" t="s">
        <v>709</v>
      </c>
      <c r="Q211" s="184">
        <v>0</v>
      </c>
      <c r="R211" s="184">
        <v>0</v>
      </c>
      <c r="S211" s="184">
        <v>0</v>
      </c>
      <c r="T211" s="184">
        <v>0</v>
      </c>
      <c r="V211" s="184">
        <v>0</v>
      </c>
      <c r="W211" s="184">
        <v>0</v>
      </c>
      <c r="Y211" s="178" t="s">
        <v>806</v>
      </c>
      <c r="Z211" s="178" t="s">
        <v>696</v>
      </c>
      <c r="AB211" s="178" t="s">
        <v>1239</v>
      </c>
      <c r="AC211" s="178" t="s">
        <v>948</v>
      </c>
      <c r="AD211" s="178" t="s">
        <v>1229</v>
      </c>
      <c r="AF211" s="178" t="s">
        <v>1226</v>
      </c>
      <c r="AG211" s="178" t="s">
        <v>1227</v>
      </c>
      <c r="AH211" s="178">
        <v>0</v>
      </c>
      <c r="AI211" s="178">
        <v>95</v>
      </c>
      <c r="AJ211" s="178" t="s">
        <v>796</v>
      </c>
      <c r="AK211" s="178" t="s">
        <v>1228</v>
      </c>
      <c r="AL211" s="178" t="s">
        <v>1017</v>
      </c>
      <c r="AM211" s="178" t="s">
        <v>1018</v>
      </c>
      <c r="AN211" s="178" t="s">
        <v>18</v>
      </c>
      <c r="AO211" s="178" t="s">
        <v>19</v>
      </c>
      <c r="AQ211" s="178">
        <v>1160</v>
      </c>
      <c r="AR211" s="178">
        <v>1160</v>
      </c>
      <c r="AS211" s="178">
        <v>1</v>
      </c>
      <c r="AT211" s="178">
        <f t="shared" si="3"/>
        <v>0</v>
      </c>
    </row>
    <row r="212" spans="1:46" ht="22.5">
      <c r="A212" s="178" t="s">
        <v>17</v>
      </c>
      <c r="B212" s="178">
        <v>272</v>
      </c>
      <c r="C212" s="178" t="s">
        <v>950</v>
      </c>
      <c r="D212" s="178" t="s">
        <v>18</v>
      </c>
      <c r="E212" s="178" t="s">
        <v>762</v>
      </c>
      <c r="G212" s="178" t="s">
        <v>951</v>
      </c>
      <c r="H212" s="178" t="s">
        <v>19</v>
      </c>
      <c r="I212" s="178">
        <v>3977</v>
      </c>
      <c r="J212" s="178">
        <v>0</v>
      </c>
      <c r="K212" s="178">
        <v>0</v>
      </c>
      <c r="L212" s="178">
        <v>3977</v>
      </c>
      <c r="N212" s="178">
        <v>0</v>
      </c>
      <c r="O212" s="178" t="s">
        <v>709</v>
      </c>
      <c r="P212" s="178" t="s">
        <v>709</v>
      </c>
      <c r="Q212" s="184">
        <v>0</v>
      </c>
      <c r="R212" s="184">
        <v>0</v>
      </c>
      <c r="S212" s="184">
        <v>0</v>
      </c>
      <c r="T212" s="184">
        <v>0</v>
      </c>
      <c r="V212" s="184">
        <v>0</v>
      </c>
      <c r="W212" s="184">
        <v>0</v>
      </c>
      <c r="Y212" s="178" t="s">
        <v>806</v>
      </c>
      <c r="Z212" s="178" t="s">
        <v>696</v>
      </c>
      <c r="AB212" s="178" t="s">
        <v>1240</v>
      </c>
      <c r="AC212" s="178" t="s">
        <v>950</v>
      </c>
      <c r="AD212" s="178" t="s">
        <v>1229</v>
      </c>
      <c r="AF212" s="178" t="s">
        <v>1241</v>
      </c>
      <c r="AG212" s="178" t="s">
        <v>1227</v>
      </c>
      <c r="AH212" s="178">
        <v>0</v>
      </c>
      <c r="AI212" s="178">
        <v>95</v>
      </c>
      <c r="AJ212" s="178" t="s">
        <v>796</v>
      </c>
      <c r="AK212" s="178" t="s">
        <v>1228</v>
      </c>
      <c r="AL212" s="178" t="s">
        <v>1017</v>
      </c>
      <c r="AM212" s="178" t="s">
        <v>1018</v>
      </c>
      <c r="AN212" s="178" t="s">
        <v>18</v>
      </c>
      <c r="AO212" s="178" t="s">
        <v>19</v>
      </c>
      <c r="AQ212" s="178">
        <v>3977</v>
      </c>
      <c r="AR212" s="178">
        <v>4682</v>
      </c>
      <c r="AS212" s="178">
        <v>0.84942332336608284</v>
      </c>
      <c r="AT212" s="178">
        <f t="shared" si="3"/>
        <v>0</v>
      </c>
    </row>
    <row r="213" spans="1:46" ht="22.5">
      <c r="A213" s="178" t="s">
        <v>17</v>
      </c>
      <c r="B213" s="178">
        <v>272</v>
      </c>
      <c r="C213" s="178" t="s">
        <v>950</v>
      </c>
      <c r="D213" s="178" t="s">
        <v>134</v>
      </c>
      <c r="E213" s="178" t="s">
        <v>762</v>
      </c>
      <c r="G213" s="178" t="s">
        <v>951</v>
      </c>
      <c r="H213" s="178" t="s">
        <v>19</v>
      </c>
      <c r="I213" s="178">
        <v>705</v>
      </c>
      <c r="J213" s="178">
        <v>0</v>
      </c>
      <c r="K213" s="178">
        <v>0</v>
      </c>
      <c r="L213" s="178">
        <v>705</v>
      </c>
      <c r="N213" s="178">
        <v>0</v>
      </c>
      <c r="O213" s="178" t="s">
        <v>709</v>
      </c>
      <c r="P213" s="178" t="s">
        <v>709</v>
      </c>
      <c r="Q213" s="184">
        <v>0</v>
      </c>
      <c r="R213" s="184">
        <v>0</v>
      </c>
      <c r="S213" s="184">
        <v>0</v>
      </c>
      <c r="T213" s="184">
        <v>0</v>
      </c>
      <c r="V213" s="184">
        <v>0</v>
      </c>
      <c r="W213" s="184">
        <v>0</v>
      </c>
      <c r="Y213" s="178" t="s">
        <v>806</v>
      </c>
      <c r="Z213" s="178" t="s">
        <v>696</v>
      </c>
      <c r="AB213" s="178" t="s">
        <v>1240</v>
      </c>
      <c r="AC213" s="178" t="s">
        <v>950</v>
      </c>
      <c r="AD213" s="178" t="s">
        <v>1229</v>
      </c>
      <c r="AF213" s="178" t="s">
        <v>1241</v>
      </c>
      <c r="AG213" s="178" t="s">
        <v>1227</v>
      </c>
      <c r="AH213" s="178">
        <v>0</v>
      </c>
      <c r="AI213" s="178">
        <v>95</v>
      </c>
      <c r="AJ213" s="178" t="s">
        <v>796</v>
      </c>
      <c r="AK213" s="178" t="s">
        <v>1228</v>
      </c>
      <c r="AL213" s="178" t="s">
        <v>1017</v>
      </c>
      <c r="AM213" s="178" t="s">
        <v>1018</v>
      </c>
      <c r="AN213" s="178" t="s">
        <v>134</v>
      </c>
      <c r="AO213" s="178" t="s">
        <v>19</v>
      </c>
      <c r="AQ213" s="178">
        <v>705</v>
      </c>
      <c r="AR213" s="178">
        <v>4682</v>
      </c>
      <c r="AS213" s="178">
        <v>0.15057667663391713</v>
      </c>
      <c r="AT213" s="178">
        <f t="shared" si="3"/>
        <v>0</v>
      </c>
    </row>
    <row r="214" spans="1:46" ht="22.5">
      <c r="A214" s="178" t="s">
        <v>17</v>
      </c>
      <c r="B214" s="178">
        <v>273</v>
      </c>
      <c r="C214" s="178" t="s">
        <v>199</v>
      </c>
      <c r="D214" s="178" t="s">
        <v>18</v>
      </c>
      <c r="E214" s="178" t="s">
        <v>797</v>
      </c>
      <c r="F214" s="178" t="s">
        <v>29</v>
      </c>
      <c r="G214" s="178" t="s">
        <v>763</v>
      </c>
      <c r="H214" s="178" t="s">
        <v>41</v>
      </c>
      <c r="I214" s="178">
        <v>197</v>
      </c>
      <c r="J214" s="178">
        <v>0</v>
      </c>
      <c r="K214" s="178">
        <v>0</v>
      </c>
      <c r="L214" s="178">
        <v>197</v>
      </c>
      <c r="M214" s="178">
        <v>7124</v>
      </c>
      <c r="N214" s="178">
        <v>2.7653003930376192E-2</v>
      </c>
      <c r="O214" s="178" t="s">
        <v>709</v>
      </c>
      <c r="P214" s="178" t="s">
        <v>720</v>
      </c>
      <c r="Q214" s="184">
        <v>0</v>
      </c>
      <c r="R214" s="184">
        <v>0</v>
      </c>
      <c r="S214" s="184">
        <v>0</v>
      </c>
      <c r="T214" s="184">
        <v>0</v>
      </c>
      <c r="V214" s="184">
        <v>0</v>
      </c>
      <c r="W214" s="184">
        <v>0</v>
      </c>
      <c r="Y214" s="178" t="s">
        <v>798</v>
      </c>
      <c r="Z214" s="178" t="s">
        <v>696</v>
      </c>
      <c r="AB214" s="178" t="s">
        <v>198</v>
      </c>
      <c r="AC214" s="178" t="s">
        <v>199</v>
      </c>
      <c r="AD214" s="178" t="s">
        <v>1229</v>
      </c>
      <c r="AF214" s="178" t="s">
        <v>1226</v>
      </c>
      <c r="AG214" s="178" t="s">
        <v>1231</v>
      </c>
      <c r="AH214" s="178">
        <v>0</v>
      </c>
      <c r="AI214" s="178">
        <v>78</v>
      </c>
      <c r="AJ214" s="178" t="s">
        <v>796</v>
      </c>
      <c r="AK214" s="178" t="s">
        <v>1228</v>
      </c>
      <c r="AL214" s="178" t="s">
        <v>797</v>
      </c>
      <c r="AM214" s="178" t="s">
        <v>763</v>
      </c>
      <c r="AN214" s="178" t="s">
        <v>18</v>
      </c>
      <c r="AO214" s="178" t="s">
        <v>41</v>
      </c>
      <c r="AQ214" s="178">
        <v>197</v>
      </c>
      <c r="AR214" s="178">
        <v>7124</v>
      </c>
      <c r="AS214" s="178">
        <v>2.7653003930376192E-2</v>
      </c>
      <c r="AT214" s="178">
        <f t="shared" si="3"/>
        <v>0</v>
      </c>
    </row>
    <row r="215" spans="1:46" ht="22.5">
      <c r="A215" s="178" t="s">
        <v>17</v>
      </c>
      <c r="B215" s="178">
        <v>273</v>
      </c>
      <c r="C215" s="178" t="s">
        <v>199</v>
      </c>
      <c r="D215" s="178" t="s">
        <v>18</v>
      </c>
      <c r="E215" s="178" t="s">
        <v>797</v>
      </c>
      <c r="F215" s="178" t="s">
        <v>29</v>
      </c>
      <c r="G215" s="178" t="s">
        <v>763</v>
      </c>
      <c r="H215" s="178" t="s">
        <v>19</v>
      </c>
      <c r="I215" s="178">
        <v>4266</v>
      </c>
      <c r="J215" s="178">
        <v>0</v>
      </c>
      <c r="K215" s="178">
        <v>0</v>
      </c>
      <c r="L215" s="178">
        <v>4266</v>
      </c>
      <c r="M215" s="178">
        <v>7124</v>
      </c>
      <c r="N215" s="178">
        <v>0.59882088714205506</v>
      </c>
      <c r="O215" s="178" t="s">
        <v>709</v>
      </c>
      <c r="P215" s="178" t="s">
        <v>720</v>
      </c>
      <c r="Q215" s="184">
        <v>0</v>
      </c>
      <c r="R215" s="184">
        <v>0</v>
      </c>
      <c r="S215" s="184">
        <v>0</v>
      </c>
      <c r="T215" s="184">
        <v>0</v>
      </c>
      <c r="V215" s="184">
        <v>0</v>
      </c>
      <c r="W215" s="184">
        <v>0</v>
      </c>
      <c r="Y215" s="178" t="s">
        <v>798</v>
      </c>
      <c r="Z215" s="178" t="s">
        <v>696</v>
      </c>
      <c r="AB215" s="178" t="s">
        <v>198</v>
      </c>
      <c r="AC215" s="178" t="s">
        <v>199</v>
      </c>
      <c r="AD215" s="178" t="s">
        <v>1229</v>
      </c>
      <c r="AF215" s="178" t="s">
        <v>1226</v>
      </c>
      <c r="AG215" s="178" t="s">
        <v>1231</v>
      </c>
      <c r="AH215" s="178">
        <v>0</v>
      </c>
      <c r="AI215" s="178">
        <v>78</v>
      </c>
      <c r="AJ215" s="178" t="s">
        <v>796</v>
      </c>
      <c r="AK215" s="178" t="s">
        <v>1228</v>
      </c>
      <c r="AL215" s="178" t="s">
        <v>797</v>
      </c>
      <c r="AM215" s="178" t="s">
        <v>763</v>
      </c>
      <c r="AN215" s="178" t="s">
        <v>18</v>
      </c>
      <c r="AO215" s="178" t="s">
        <v>19</v>
      </c>
      <c r="AQ215" s="178">
        <v>4266</v>
      </c>
      <c r="AR215" s="178">
        <v>7124</v>
      </c>
      <c r="AS215" s="178">
        <v>0.59882088714205506</v>
      </c>
      <c r="AT215" s="178">
        <f t="shared" si="3"/>
        <v>0</v>
      </c>
    </row>
    <row r="216" spans="1:46" ht="22.5">
      <c r="A216" s="178" t="s">
        <v>17</v>
      </c>
      <c r="B216" s="178">
        <v>273</v>
      </c>
      <c r="C216" s="178" t="s">
        <v>199</v>
      </c>
      <c r="D216" s="178" t="s">
        <v>18</v>
      </c>
      <c r="E216" s="178" t="s">
        <v>797</v>
      </c>
      <c r="F216" s="178" t="s">
        <v>29</v>
      </c>
      <c r="G216" s="178" t="s">
        <v>763</v>
      </c>
      <c r="H216" s="178" t="s">
        <v>42</v>
      </c>
      <c r="I216" s="178">
        <v>821</v>
      </c>
      <c r="J216" s="178">
        <v>0</v>
      </c>
      <c r="K216" s="178">
        <v>0</v>
      </c>
      <c r="L216" s="178">
        <v>821</v>
      </c>
      <c r="M216" s="178">
        <v>7124</v>
      </c>
      <c r="N216" s="178">
        <v>0.1152442448062886</v>
      </c>
      <c r="O216" s="178" t="s">
        <v>709</v>
      </c>
      <c r="P216" s="178" t="s">
        <v>720</v>
      </c>
      <c r="Q216" s="184">
        <v>0</v>
      </c>
      <c r="R216" s="184">
        <v>0</v>
      </c>
      <c r="S216" s="184">
        <v>0</v>
      </c>
      <c r="T216" s="184">
        <v>0</v>
      </c>
      <c r="V216" s="184">
        <v>0</v>
      </c>
      <c r="W216" s="184">
        <v>0</v>
      </c>
      <c r="Y216" s="178" t="s">
        <v>798</v>
      </c>
      <c r="Z216" s="178" t="s">
        <v>696</v>
      </c>
      <c r="AB216" s="178" t="s">
        <v>198</v>
      </c>
      <c r="AC216" s="178" t="s">
        <v>199</v>
      </c>
      <c r="AD216" s="178" t="s">
        <v>1229</v>
      </c>
      <c r="AF216" s="178" t="s">
        <v>1226</v>
      </c>
      <c r="AG216" s="178" t="s">
        <v>1231</v>
      </c>
      <c r="AH216" s="178">
        <v>0</v>
      </c>
      <c r="AI216" s="178">
        <v>78</v>
      </c>
      <c r="AJ216" s="178" t="s">
        <v>796</v>
      </c>
      <c r="AK216" s="178" t="s">
        <v>1228</v>
      </c>
      <c r="AL216" s="178" t="s">
        <v>797</v>
      </c>
      <c r="AM216" s="178" t="s">
        <v>763</v>
      </c>
      <c r="AN216" s="178" t="s">
        <v>18</v>
      </c>
      <c r="AO216" s="178" t="s">
        <v>42</v>
      </c>
      <c r="AQ216" s="178">
        <v>821</v>
      </c>
      <c r="AR216" s="178">
        <v>7124</v>
      </c>
      <c r="AS216" s="178">
        <v>0.1152442448062886</v>
      </c>
      <c r="AT216" s="178">
        <f t="shared" si="3"/>
        <v>0</v>
      </c>
    </row>
    <row r="217" spans="1:46" ht="22.5">
      <c r="A217" s="178" t="s">
        <v>17</v>
      </c>
      <c r="B217" s="178">
        <v>273</v>
      </c>
      <c r="C217" s="178" t="s">
        <v>199</v>
      </c>
      <c r="D217" s="178" t="s">
        <v>134</v>
      </c>
      <c r="E217" s="178" t="s">
        <v>797</v>
      </c>
      <c r="F217" s="178" t="s">
        <v>29</v>
      </c>
      <c r="G217" s="178" t="s">
        <v>763</v>
      </c>
      <c r="H217" s="178" t="s">
        <v>42</v>
      </c>
      <c r="I217" s="178">
        <v>1840</v>
      </c>
      <c r="J217" s="178">
        <v>0</v>
      </c>
      <c r="K217" s="178">
        <v>0</v>
      </c>
      <c r="L217" s="178">
        <v>1840</v>
      </c>
      <c r="M217" s="178">
        <v>7124</v>
      </c>
      <c r="N217" s="178">
        <v>0.25828186412128018</v>
      </c>
      <c r="O217" s="178" t="s">
        <v>709</v>
      </c>
      <c r="P217" s="178" t="s">
        <v>720</v>
      </c>
      <c r="Q217" s="184">
        <v>0</v>
      </c>
      <c r="R217" s="184">
        <v>0</v>
      </c>
      <c r="S217" s="184">
        <v>0</v>
      </c>
      <c r="T217" s="184">
        <v>0</v>
      </c>
      <c r="V217" s="184">
        <v>0</v>
      </c>
      <c r="W217" s="184">
        <v>0</v>
      </c>
      <c r="Y217" s="178" t="s">
        <v>798</v>
      </c>
      <c r="Z217" s="178" t="s">
        <v>696</v>
      </c>
      <c r="AB217" s="178" t="s">
        <v>198</v>
      </c>
      <c r="AC217" s="178" t="s">
        <v>199</v>
      </c>
      <c r="AD217" s="178" t="s">
        <v>1229</v>
      </c>
      <c r="AF217" s="178" t="s">
        <v>1226</v>
      </c>
      <c r="AG217" s="178" t="s">
        <v>1231</v>
      </c>
      <c r="AH217" s="178">
        <v>0</v>
      </c>
      <c r="AI217" s="178">
        <v>78</v>
      </c>
      <c r="AJ217" s="178" t="s">
        <v>796</v>
      </c>
      <c r="AK217" s="178" t="s">
        <v>1228</v>
      </c>
      <c r="AL217" s="178" t="s">
        <v>797</v>
      </c>
      <c r="AM217" s="178" t="s">
        <v>763</v>
      </c>
      <c r="AN217" s="178" t="s">
        <v>134</v>
      </c>
      <c r="AO217" s="178" t="s">
        <v>42</v>
      </c>
      <c r="AQ217" s="178">
        <v>1840</v>
      </c>
      <c r="AR217" s="178">
        <v>7124</v>
      </c>
      <c r="AS217" s="178">
        <v>0.25828186412128018</v>
      </c>
      <c r="AT217" s="178">
        <f t="shared" si="3"/>
        <v>0</v>
      </c>
    </row>
    <row r="218" spans="1:46" ht="22.5">
      <c r="A218" s="178" t="s">
        <v>17</v>
      </c>
      <c r="B218" s="178">
        <v>274</v>
      </c>
      <c r="C218" s="178" t="s">
        <v>203</v>
      </c>
      <c r="D218" s="178" t="s">
        <v>18</v>
      </c>
      <c r="E218" s="178" t="s">
        <v>762</v>
      </c>
      <c r="F218" s="178" t="s">
        <v>29</v>
      </c>
      <c r="G218" s="178" t="s">
        <v>949</v>
      </c>
      <c r="H218" s="178" t="s">
        <v>41</v>
      </c>
      <c r="I218" s="178">
        <v>14443</v>
      </c>
      <c r="J218" s="178">
        <v>0</v>
      </c>
      <c r="K218" s="178">
        <v>499.37063617156849</v>
      </c>
      <c r="L218" s="178">
        <v>14942.370636171569</v>
      </c>
      <c r="M218" s="178">
        <v>30880.565835008729</v>
      </c>
      <c r="N218" s="178">
        <v>0.48387619307259189</v>
      </c>
      <c r="O218" s="178" t="s">
        <v>709</v>
      </c>
      <c r="P218" s="178" t="s">
        <v>720</v>
      </c>
      <c r="Q218" s="184">
        <v>0</v>
      </c>
      <c r="R218" s="184">
        <v>0</v>
      </c>
      <c r="S218" s="184">
        <v>0</v>
      </c>
      <c r="T218" s="184">
        <v>0</v>
      </c>
      <c r="U218" s="184">
        <v>0</v>
      </c>
      <c r="V218" s="184">
        <v>77783.085576617435</v>
      </c>
      <c r="W218" s="184">
        <v>0</v>
      </c>
      <c r="X218" s="184" t="s">
        <v>733</v>
      </c>
      <c r="Y218" s="178" t="s">
        <v>806</v>
      </c>
      <c r="Z218" s="178" t="s">
        <v>696</v>
      </c>
      <c r="AB218" s="178" t="s">
        <v>202</v>
      </c>
      <c r="AC218" s="178" t="s">
        <v>203</v>
      </c>
      <c r="AD218" s="178" t="s">
        <v>1229</v>
      </c>
      <c r="AF218" s="178" t="s">
        <v>1226</v>
      </c>
      <c r="AG218" s="178" t="s">
        <v>1231</v>
      </c>
      <c r="AH218" s="178">
        <v>0</v>
      </c>
      <c r="AI218" s="178">
        <v>95</v>
      </c>
      <c r="AJ218" s="178" t="s">
        <v>796</v>
      </c>
      <c r="AK218" s="178" t="s">
        <v>1228</v>
      </c>
      <c r="AL218" s="178" t="s">
        <v>1017</v>
      </c>
      <c r="AM218" s="178" t="s">
        <v>1018</v>
      </c>
      <c r="AN218" s="178" t="s">
        <v>18</v>
      </c>
      <c r="AO218" s="178" t="s">
        <v>41</v>
      </c>
      <c r="AQ218" s="178">
        <v>14942.370636171569</v>
      </c>
      <c r="AR218" s="178">
        <v>30850</v>
      </c>
      <c r="AS218" s="178">
        <v>0.48435561219356787</v>
      </c>
      <c r="AT218" s="178">
        <f t="shared" si="3"/>
        <v>0</v>
      </c>
    </row>
    <row r="219" spans="1:46" ht="22.5">
      <c r="A219" s="178" t="s">
        <v>17</v>
      </c>
      <c r="B219" s="178">
        <v>274</v>
      </c>
      <c r="C219" s="178" t="s">
        <v>203</v>
      </c>
      <c r="D219" s="178" t="s">
        <v>18</v>
      </c>
      <c r="E219" s="178" t="s">
        <v>762</v>
      </c>
      <c r="F219" s="178" t="s">
        <v>29</v>
      </c>
      <c r="G219" s="178" t="s">
        <v>949</v>
      </c>
      <c r="H219" s="178" t="s">
        <v>19</v>
      </c>
      <c r="I219" s="178">
        <v>6507</v>
      </c>
      <c r="J219" s="178">
        <v>0</v>
      </c>
      <c r="K219" s="178">
        <v>224.9812870988296</v>
      </c>
      <c r="L219" s="178">
        <v>6731.9812870988299</v>
      </c>
      <c r="M219" s="178">
        <v>30880.565835008729</v>
      </c>
      <c r="N219" s="178">
        <v>0.21800058078815729</v>
      </c>
      <c r="O219" s="178" t="s">
        <v>709</v>
      </c>
      <c r="P219" s="178" t="s">
        <v>720</v>
      </c>
      <c r="Q219" s="184">
        <v>0</v>
      </c>
      <c r="R219" s="184">
        <v>0</v>
      </c>
      <c r="S219" s="184">
        <v>0</v>
      </c>
      <c r="T219" s="184">
        <v>0</v>
      </c>
      <c r="U219" s="184">
        <v>0</v>
      </c>
      <c r="V219" s="184">
        <v>35043.587748185957</v>
      </c>
      <c r="W219" s="184">
        <v>0</v>
      </c>
      <c r="X219" s="184" t="s">
        <v>733</v>
      </c>
      <c r="Y219" s="178" t="s">
        <v>806</v>
      </c>
      <c r="Z219" s="178" t="s">
        <v>696</v>
      </c>
      <c r="AB219" s="178" t="s">
        <v>202</v>
      </c>
      <c r="AC219" s="178" t="s">
        <v>203</v>
      </c>
      <c r="AD219" s="178" t="s">
        <v>1229</v>
      </c>
      <c r="AF219" s="178" t="s">
        <v>1226</v>
      </c>
      <c r="AG219" s="178" t="s">
        <v>1231</v>
      </c>
      <c r="AH219" s="178">
        <v>0</v>
      </c>
      <c r="AI219" s="178">
        <v>95</v>
      </c>
      <c r="AJ219" s="178" t="s">
        <v>796</v>
      </c>
      <c r="AK219" s="178" t="s">
        <v>1228</v>
      </c>
      <c r="AL219" s="178" t="s">
        <v>1017</v>
      </c>
      <c r="AM219" s="178" t="s">
        <v>1018</v>
      </c>
      <c r="AN219" s="178" t="s">
        <v>18</v>
      </c>
      <c r="AO219" s="178" t="s">
        <v>19</v>
      </c>
      <c r="AQ219" s="178">
        <v>6731.9812870988299</v>
      </c>
      <c r="AR219" s="178">
        <v>30850</v>
      </c>
      <c r="AS219" s="178">
        <v>0.21821657332573191</v>
      </c>
      <c r="AT219" s="178">
        <f t="shared" si="3"/>
        <v>0</v>
      </c>
    </row>
    <row r="220" spans="1:46" ht="22.5">
      <c r="A220" s="178" t="s">
        <v>754</v>
      </c>
      <c r="B220" s="178">
        <v>274</v>
      </c>
      <c r="C220" s="178" t="s">
        <v>203</v>
      </c>
      <c r="D220" s="178" t="s">
        <v>18</v>
      </c>
      <c r="E220" s="178" t="s">
        <v>944</v>
      </c>
      <c r="F220" s="178" t="s">
        <v>29</v>
      </c>
      <c r="G220" s="178" t="s">
        <v>209</v>
      </c>
      <c r="H220" s="178" t="s">
        <v>42</v>
      </c>
      <c r="I220" s="178">
        <v>283</v>
      </c>
      <c r="J220" s="178">
        <v>0</v>
      </c>
      <c r="K220" s="178">
        <v>62.996143398504309</v>
      </c>
      <c r="L220" s="178">
        <v>345.99614339850433</v>
      </c>
      <c r="M220" s="178">
        <v>30880.565835008729</v>
      </c>
      <c r="N220" s="178">
        <v>1.1204333017960923E-2</v>
      </c>
      <c r="O220" s="178" t="s">
        <v>720</v>
      </c>
      <c r="P220" s="178" t="s">
        <v>720</v>
      </c>
      <c r="Q220" s="184">
        <v>1690.9783017279251</v>
      </c>
      <c r="R220" s="184">
        <v>0</v>
      </c>
      <c r="S220" s="184">
        <v>0</v>
      </c>
      <c r="T220" s="184">
        <v>1401.2843807639426</v>
      </c>
      <c r="U220" s="184">
        <v>3002.7612488135273</v>
      </c>
      <c r="V220" s="184">
        <v>1801.096244125881</v>
      </c>
      <c r="W220" s="184">
        <v>0</v>
      </c>
      <c r="X220" s="184" t="s">
        <v>733</v>
      </c>
      <c r="Y220" s="178" t="s">
        <v>945</v>
      </c>
      <c r="Z220" s="178" t="s">
        <v>696</v>
      </c>
      <c r="AB220" s="178" t="s">
        <v>202</v>
      </c>
      <c r="AC220" s="178" t="s">
        <v>203</v>
      </c>
      <c r="AD220" s="178" t="s">
        <v>1229</v>
      </c>
      <c r="AF220" s="178" t="s">
        <v>1226</v>
      </c>
      <c r="AG220" s="178" t="s">
        <v>1231</v>
      </c>
      <c r="AH220" s="178">
        <v>0</v>
      </c>
      <c r="AI220" s="178">
        <v>80</v>
      </c>
      <c r="AJ220" s="178" t="s">
        <v>942</v>
      </c>
      <c r="AK220" s="178" t="s">
        <v>678</v>
      </c>
      <c r="AL220" s="178" t="s">
        <v>944</v>
      </c>
      <c r="AM220" s="178" t="s">
        <v>209</v>
      </c>
      <c r="AN220" s="178" t="s">
        <v>18</v>
      </c>
      <c r="AO220" s="178" t="s">
        <v>42</v>
      </c>
      <c r="AQ220" s="178">
        <v>345.99614339850433</v>
      </c>
      <c r="AR220" s="178">
        <v>30850</v>
      </c>
      <c r="AS220" s="178">
        <v>1.1215434145818617E-2</v>
      </c>
      <c r="AT220" s="178">
        <f t="shared" si="3"/>
        <v>0</v>
      </c>
    </row>
    <row r="221" spans="1:46" ht="22.5">
      <c r="A221" s="178" t="s">
        <v>754</v>
      </c>
      <c r="B221" s="178">
        <v>274</v>
      </c>
      <c r="C221" s="178" t="s">
        <v>203</v>
      </c>
      <c r="D221" s="178" t="s">
        <v>18</v>
      </c>
      <c r="E221" s="178" t="s">
        <v>944</v>
      </c>
      <c r="F221" s="178" t="s">
        <v>29</v>
      </c>
      <c r="G221" s="178" t="s">
        <v>209</v>
      </c>
      <c r="H221" s="178" t="s">
        <v>42</v>
      </c>
      <c r="I221" s="178">
        <v>1539</v>
      </c>
      <c r="J221" s="178">
        <v>0</v>
      </c>
      <c r="K221" s="178">
        <v>62.996143398504309</v>
      </c>
      <c r="L221" s="178">
        <v>1601.9961433985043</v>
      </c>
      <c r="M221" s="178">
        <v>30880.565835008729</v>
      </c>
      <c r="N221" s="178">
        <v>5.1877162871878171E-2</v>
      </c>
      <c r="O221" s="178" t="s">
        <v>720</v>
      </c>
      <c r="P221" s="178" t="s">
        <v>720</v>
      </c>
      <c r="Q221" s="184">
        <v>7829.3957017279245</v>
      </c>
      <c r="R221" s="184">
        <v>0</v>
      </c>
      <c r="S221" s="184">
        <v>0</v>
      </c>
      <c r="T221" s="184">
        <v>6488.084380763943</v>
      </c>
      <c r="U221" s="184">
        <v>13903.07964966335</v>
      </c>
      <c r="V221" s="184">
        <v>8339.2525958185724</v>
      </c>
      <c r="W221" s="184">
        <v>0</v>
      </c>
      <c r="X221" s="184" t="s">
        <v>733</v>
      </c>
      <c r="Y221" s="178" t="s">
        <v>945</v>
      </c>
      <c r="Z221" s="178" t="s">
        <v>696</v>
      </c>
      <c r="AB221" s="178" t="s">
        <v>202</v>
      </c>
      <c r="AC221" s="178" t="s">
        <v>203</v>
      </c>
      <c r="AD221" s="178" t="s">
        <v>1229</v>
      </c>
      <c r="AF221" s="178" t="s">
        <v>1226</v>
      </c>
      <c r="AG221" s="178" t="s">
        <v>1231</v>
      </c>
      <c r="AH221" s="178">
        <v>0</v>
      </c>
      <c r="AI221" s="178">
        <v>80</v>
      </c>
      <c r="AJ221" s="178" t="s">
        <v>942</v>
      </c>
      <c r="AK221" s="178" t="s">
        <v>678</v>
      </c>
      <c r="AL221" s="178" t="s">
        <v>944</v>
      </c>
      <c r="AM221" s="178" t="s">
        <v>209</v>
      </c>
      <c r="AN221" s="178" t="s">
        <v>18</v>
      </c>
      <c r="AO221" s="178" t="s">
        <v>42</v>
      </c>
      <c r="AQ221" s="178">
        <v>1601.9961433985043</v>
      </c>
      <c r="AR221" s="178">
        <v>30850</v>
      </c>
      <c r="AS221" s="178">
        <v>5.192856218471651E-2</v>
      </c>
      <c r="AT221" s="178">
        <f t="shared" si="3"/>
        <v>0</v>
      </c>
    </row>
    <row r="222" spans="1:46" ht="22.5">
      <c r="A222" s="178" t="s">
        <v>17</v>
      </c>
      <c r="B222" s="178">
        <v>274</v>
      </c>
      <c r="C222" s="178" t="s">
        <v>203</v>
      </c>
      <c r="D222" s="178" t="s">
        <v>18</v>
      </c>
      <c r="E222" s="178" t="s">
        <v>952</v>
      </c>
      <c r="F222" s="178" t="s">
        <v>29</v>
      </c>
      <c r="G222" s="178" t="s">
        <v>206</v>
      </c>
      <c r="H222" s="178" t="s">
        <v>42</v>
      </c>
      <c r="I222" s="178">
        <v>1672</v>
      </c>
      <c r="J222" s="178">
        <v>0</v>
      </c>
      <c r="K222" s="178">
        <v>57.809852778429864</v>
      </c>
      <c r="L222" s="178">
        <v>1729.8098527784298</v>
      </c>
      <c r="M222" s="178">
        <v>30880.565835008729</v>
      </c>
      <c r="N222" s="178">
        <v>5.6016132023635923E-2</v>
      </c>
      <c r="O222" s="178" t="s">
        <v>709</v>
      </c>
      <c r="P222" s="178" t="s">
        <v>720</v>
      </c>
      <c r="Q222" s="184">
        <v>0</v>
      </c>
      <c r="R222" s="184">
        <v>0</v>
      </c>
      <c r="S222" s="184">
        <v>0</v>
      </c>
      <c r="T222" s="184">
        <v>0</v>
      </c>
      <c r="U222" s="184">
        <v>15012.323382334427</v>
      </c>
      <c r="V222" s="184">
        <v>9004.5917803852626</v>
      </c>
      <c r="W222" s="184">
        <v>0</v>
      </c>
      <c r="X222" s="184" t="s">
        <v>733</v>
      </c>
      <c r="Y222" s="178" t="s">
        <v>798</v>
      </c>
      <c r="Z222" s="178" t="s">
        <v>696</v>
      </c>
      <c r="AB222" s="178" t="s">
        <v>202</v>
      </c>
      <c r="AC222" s="178" t="s">
        <v>203</v>
      </c>
      <c r="AD222" s="178" t="s">
        <v>1229</v>
      </c>
      <c r="AF222" s="178" t="s">
        <v>1226</v>
      </c>
      <c r="AG222" s="178" t="s">
        <v>1231</v>
      </c>
      <c r="AH222" s="178">
        <v>0</v>
      </c>
      <c r="AI222" s="178">
        <v>78</v>
      </c>
      <c r="AJ222" s="178" t="s">
        <v>796</v>
      </c>
      <c r="AK222" s="178" t="s">
        <v>1228</v>
      </c>
      <c r="AL222" s="178" t="s">
        <v>952</v>
      </c>
      <c r="AM222" s="178" t="s">
        <v>206</v>
      </c>
      <c r="AN222" s="178" t="s">
        <v>18</v>
      </c>
      <c r="AO222" s="178" t="s">
        <v>42</v>
      </c>
      <c r="AQ222" s="178">
        <v>1729.8098527784298</v>
      </c>
      <c r="AR222" s="178">
        <v>30850</v>
      </c>
      <c r="AS222" s="178">
        <v>5.6071632180824303E-2</v>
      </c>
      <c r="AT222" s="178">
        <f t="shared" si="3"/>
        <v>0</v>
      </c>
    </row>
    <row r="223" spans="1:46" ht="22.5">
      <c r="A223" s="178" t="s">
        <v>17</v>
      </c>
      <c r="B223" s="178">
        <v>274</v>
      </c>
      <c r="C223" s="178" t="s">
        <v>203</v>
      </c>
      <c r="D223" s="178" t="s">
        <v>18</v>
      </c>
      <c r="E223" s="178" t="s">
        <v>762</v>
      </c>
      <c r="F223" s="178" t="s">
        <v>29</v>
      </c>
      <c r="G223" s="178" t="s">
        <v>949</v>
      </c>
      <c r="H223" s="178" t="s">
        <v>42</v>
      </c>
      <c r="I223" s="178">
        <v>5109</v>
      </c>
      <c r="J223" s="178">
        <v>0</v>
      </c>
      <c r="K223" s="178">
        <v>176.64505851973573</v>
      </c>
      <c r="L223" s="178">
        <v>5285.6450585197354</v>
      </c>
      <c r="M223" s="178">
        <v>30880.565835008729</v>
      </c>
      <c r="N223" s="178">
        <v>0.17116412590236599</v>
      </c>
      <c r="O223" s="178" t="s">
        <v>709</v>
      </c>
      <c r="P223" s="178" t="s">
        <v>720</v>
      </c>
      <c r="Q223" s="184">
        <v>0</v>
      </c>
      <c r="AB223" s="178" t="s">
        <v>202</v>
      </c>
      <c r="AC223" s="178" t="s">
        <v>203</v>
      </c>
      <c r="AD223" s="178" t="s">
        <v>1229</v>
      </c>
      <c r="AF223" s="178" t="s">
        <v>1226</v>
      </c>
      <c r="AG223" s="178" t="s">
        <v>1231</v>
      </c>
      <c r="AH223" s="178">
        <v>0</v>
      </c>
      <c r="AI223" s="178">
        <v>95</v>
      </c>
      <c r="AJ223" s="178" t="s">
        <v>796</v>
      </c>
      <c r="AK223" s="178" t="s">
        <v>1228</v>
      </c>
      <c r="AL223" s="178" t="s">
        <v>1017</v>
      </c>
      <c r="AM223" s="178" t="s">
        <v>1018</v>
      </c>
      <c r="AN223" s="178" t="s">
        <v>18</v>
      </c>
      <c r="AO223" s="178" t="s">
        <v>42</v>
      </c>
      <c r="AQ223" s="178">
        <v>5285.6450585197354</v>
      </c>
      <c r="AR223" s="178">
        <v>30850</v>
      </c>
      <c r="AS223" s="178">
        <v>0.17133371340420536</v>
      </c>
      <c r="AT223" s="178">
        <f t="shared" si="3"/>
        <v>0</v>
      </c>
    </row>
    <row r="224" spans="1:46" ht="33.75">
      <c r="A224" s="178" t="s">
        <v>140</v>
      </c>
      <c r="B224" s="178">
        <v>274</v>
      </c>
      <c r="C224" s="178" t="s">
        <v>203</v>
      </c>
      <c r="D224" s="178" t="s">
        <v>18</v>
      </c>
      <c r="E224" s="178" t="s">
        <v>1193</v>
      </c>
      <c r="F224" s="178" t="s">
        <v>29</v>
      </c>
      <c r="G224" s="178" t="s">
        <v>163</v>
      </c>
      <c r="H224" s="178" t="s">
        <v>42</v>
      </c>
      <c r="I224" s="178">
        <v>266</v>
      </c>
      <c r="J224" s="178">
        <v>0</v>
      </c>
      <c r="K224" s="178">
        <v>9.1970220329320238</v>
      </c>
      <c r="L224" s="178">
        <v>275.19702203293201</v>
      </c>
      <c r="M224" s="178">
        <v>30880.565835008729</v>
      </c>
      <c r="N224" s="178">
        <v>8.9116573673966235E-3</v>
      </c>
      <c r="O224" s="178" t="s">
        <v>709</v>
      </c>
      <c r="P224" s="178" t="s">
        <v>720</v>
      </c>
      <c r="Q224" s="184">
        <v>0</v>
      </c>
      <c r="R224" s="184">
        <v>0</v>
      </c>
      <c r="S224" s="184">
        <v>0</v>
      </c>
      <c r="T224" s="184">
        <v>0</v>
      </c>
      <c r="U224" s="184">
        <v>2388.3241744622951</v>
      </c>
      <c r="V224" s="184">
        <v>1432.5486923340191</v>
      </c>
      <c r="W224" s="184">
        <v>0</v>
      </c>
      <c r="X224" s="184" t="s">
        <v>733</v>
      </c>
      <c r="Y224" s="178" t="s">
        <v>915</v>
      </c>
      <c r="Z224" s="178" t="s">
        <v>696</v>
      </c>
      <c r="AB224" s="178" t="s">
        <v>202</v>
      </c>
      <c r="AC224" s="178" t="s">
        <v>203</v>
      </c>
      <c r="AD224" s="178" t="s">
        <v>1229</v>
      </c>
      <c r="AF224" s="178" t="s">
        <v>1226</v>
      </c>
      <c r="AG224" s="178" t="s">
        <v>1231</v>
      </c>
      <c r="AH224" s="178">
        <v>0</v>
      </c>
      <c r="AI224" s="178">
        <v>25</v>
      </c>
      <c r="AJ224" s="178" t="s">
        <v>911</v>
      </c>
      <c r="AK224" s="178" t="s">
        <v>1235</v>
      </c>
      <c r="AL224" s="178" t="s">
        <v>1236</v>
      </c>
      <c r="AM224" s="178" t="s">
        <v>163</v>
      </c>
      <c r="AN224" s="178" t="s">
        <v>18</v>
      </c>
      <c r="AO224" s="178" t="s">
        <v>42</v>
      </c>
      <c r="AQ224" s="178">
        <v>275.19702203293201</v>
      </c>
      <c r="AR224" s="178">
        <v>30850</v>
      </c>
      <c r="AS224" s="178">
        <v>8.9204869378584125E-3</v>
      </c>
      <c r="AT224" s="178">
        <f t="shared" si="3"/>
        <v>0</v>
      </c>
    </row>
    <row r="225" spans="1:46" ht="22.5">
      <c r="A225" s="178" t="s">
        <v>17</v>
      </c>
      <c r="B225" s="178">
        <v>279</v>
      </c>
      <c r="C225" s="178" t="s">
        <v>953</v>
      </c>
      <c r="D225" s="178" t="s">
        <v>18</v>
      </c>
      <c r="E225" s="178" t="s">
        <v>762</v>
      </c>
      <c r="G225" s="178" t="s">
        <v>954</v>
      </c>
      <c r="H225" s="178" t="s">
        <v>42</v>
      </c>
      <c r="I225" s="178">
        <v>1164</v>
      </c>
      <c r="J225" s="178">
        <v>33</v>
      </c>
      <c r="K225" s="178">
        <v>0</v>
      </c>
      <c r="L225" s="178">
        <v>1197</v>
      </c>
      <c r="N225" s="178">
        <v>0</v>
      </c>
      <c r="O225" s="178" t="s">
        <v>709</v>
      </c>
      <c r="P225" s="178" t="s">
        <v>709</v>
      </c>
      <c r="Q225" s="184">
        <v>0</v>
      </c>
      <c r="R225" s="184">
        <v>0</v>
      </c>
      <c r="S225" s="184">
        <v>0</v>
      </c>
      <c r="T225" s="184">
        <v>0</v>
      </c>
      <c r="U225" s="184">
        <v>0</v>
      </c>
      <c r="V225" s="184">
        <v>0</v>
      </c>
      <c r="W225" s="184">
        <v>0</v>
      </c>
      <c r="Y225" s="178" t="s">
        <v>806</v>
      </c>
      <c r="Z225" s="178" t="s">
        <v>696</v>
      </c>
      <c r="AB225" s="178" t="s">
        <v>1242</v>
      </c>
      <c r="AC225" s="178" t="s">
        <v>953</v>
      </c>
      <c r="AD225" s="178" t="s">
        <v>1229</v>
      </c>
      <c r="AF225" s="178" t="s">
        <v>1226</v>
      </c>
      <c r="AG225" s="178" t="s">
        <v>1227</v>
      </c>
      <c r="AH225" s="178">
        <v>0</v>
      </c>
      <c r="AI225" s="178">
        <v>95</v>
      </c>
      <c r="AJ225" s="178" t="s">
        <v>796</v>
      </c>
      <c r="AK225" s="178" t="s">
        <v>1228</v>
      </c>
      <c r="AL225" s="178" t="s">
        <v>1017</v>
      </c>
      <c r="AM225" s="178" t="s">
        <v>1018</v>
      </c>
      <c r="AN225" s="178" t="s">
        <v>18</v>
      </c>
      <c r="AO225" s="178" t="s">
        <v>42</v>
      </c>
      <c r="AQ225" s="178">
        <v>1197</v>
      </c>
      <c r="AR225" s="178">
        <v>1197</v>
      </c>
      <c r="AS225" s="178">
        <v>1</v>
      </c>
      <c r="AT225" s="178">
        <f t="shared" si="3"/>
        <v>0</v>
      </c>
    </row>
    <row r="226" spans="1:46" ht="22.5">
      <c r="A226" s="178" t="s">
        <v>63</v>
      </c>
      <c r="B226" s="178">
        <v>294</v>
      </c>
      <c r="C226" s="178" t="s">
        <v>211</v>
      </c>
      <c r="D226" s="178" t="s">
        <v>18</v>
      </c>
      <c r="E226" s="178" t="s">
        <v>955</v>
      </c>
      <c r="F226" s="178" t="s">
        <v>29</v>
      </c>
      <c r="G226" s="178" t="s">
        <v>212</v>
      </c>
      <c r="H226" s="178" t="s">
        <v>65</v>
      </c>
      <c r="I226" s="178">
        <v>612</v>
      </c>
      <c r="J226" s="178">
        <v>24.320809248554912</v>
      </c>
      <c r="K226" s="178">
        <v>142.82947976878611</v>
      </c>
      <c r="L226" s="178">
        <v>779.15028901734104</v>
      </c>
      <c r="M226" s="178">
        <v>1762</v>
      </c>
      <c r="N226" s="178">
        <v>0.44219653179190749</v>
      </c>
      <c r="O226" s="178" t="s">
        <v>720</v>
      </c>
      <c r="P226" s="178" t="s">
        <v>720</v>
      </c>
      <c r="Q226" s="184">
        <v>7896.4271638439295</v>
      </c>
      <c r="R226" s="184">
        <v>0</v>
      </c>
      <c r="S226" s="184">
        <v>0</v>
      </c>
      <c r="T226" s="184">
        <v>3155.5586705202318</v>
      </c>
      <c r="V226" s="184">
        <v>0</v>
      </c>
      <c r="W226" s="184">
        <v>0</v>
      </c>
      <c r="Y226" s="178" t="s">
        <v>832</v>
      </c>
      <c r="Z226" s="178" t="s">
        <v>700</v>
      </c>
      <c r="AB226" s="178" t="s">
        <v>210</v>
      </c>
      <c r="AC226" s="178" t="s">
        <v>211</v>
      </c>
      <c r="AD226" s="178" t="s">
        <v>1229</v>
      </c>
      <c r="AF226" s="178" t="s">
        <v>1230</v>
      </c>
      <c r="AG226" s="178" t="s">
        <v>1231</v>
      </c>
      <c r="AH226" s="178">
        <v>0</v>
      </c>
      <c r="AI226" s="178">
        <v>40</v>
      </c>
      <c r="AJ226" s="178" t="s">
        <v>816</v>
      </c>
      <c r="AK226" s="178" t="s">
        <v>64</v>
      </c>
      <c r="AL226" s="178" t="s">
        <v>955</v>
      </c>
      <c r="AM226" s="178" t="s">
        <v>212</v>
      </c>
      <c r="AN226" s="178" t="s">
        <v>18</v>
      </c>
      <c r="AO226" s="178" t="s">
        <v>65</v>
      </c>
      <c r="AQ226" s="178">
        <v>779.15028901734104</v>
      </c>
      <c r="AR226" s="178">
        <v>1762</v>
      </c>
      <c r="AS226" s="178">
        <v>0.44219653179190749</v>
      </c>
      <c r="AT226" s="178">
        <f t="shared" si="3"/>
        <v>0</v>
      </c>
    </row>
    <row r="227" spans="1:46" ht="22.5">
      <c r="A227" s="178" t="s">
        <v>63</v>
      </c>
      <c r="B227" s="178">
        <v>294</v>
      </c>
      <c r="C227" s="178" t="s">
        <v>211</v>
      </c>
      <c r="D227" s="178" t="s">
        <v>18</v>
      </c>
      <c r="E227" s="178" t="s">
        <v>955</v>
      </c>
      <c r="F227" s="178" t="s">
        <v>29</v>
      </c>
      <c r="G227" s="178" t="s">
        <v>212</v>
      </c>
      <c r="H227" s="178" t="s">
        <v>41</v>
      </c>
      <c r="I227" s="178">
        <v>772</v>
      </c>
      <c r="J227" s="178">
        <v>30.679190751445084</v>
      </c>
      <c r="K227" s="178">
        <v>180.17052023121386</v>
      </c>
      <c r="L227" s="178">
        <v>982.84971098265896</v>
      </c>
      <c r="M227" s="178">
        <v>1762</v>
      </c>
      <c r="N227" s="178">
        <v>0.55780346820809246</v>
      </c>
      <c r="O227" s="178" t="s">
        <v>720</v>
      </c>
      <c r="P227" s="178" t="s">
        <v>720</v>
      </c>
      <c r="Q227" s="184">
        <v>7179.9038801734096</v>
      </c>
      <c r="R227" s="184">
        <v>0</v>
      </c>
      <c r="S227" s="184">
        <v>0</v>
      </c>
      <c r="T227" s="184">
        <v>3980.5413294797695</v>
      </c>
      <c r="V227" s="184">
        <v>0</v>
      </c>
      <c r="W227" s="184">
        <v>0</v>
      </c>
      <c r="Y227" s="178" t="s">
        <v>832</v>
      </c>
      <c r="Z227" s="178" t="s">
        <v>700</v>
      </c>
      <c r="AB227" s="178" t="s">
        <v>210</v>
      </c>
      <c r="AC227" s="178" t="s">
        <v>211</v>
      </c>
      <c r="AD227" s="178" t="s">
        <v>1229</v>
      </c>
      <c r="AF227" s="178" t="s">
        <v>1230</v>
      </c>
      <c r="AG227" s="178" t="s">
        <v>1231</v>
      </c>
      <c r="AH227" s="178">
        <v>0</v>
      </c>
      <c r="AI227" s="178">
        <v>40</v>
      </c>
      <c r="AJ227" s="178" t="s">
        <v>816</v>
      </c>
      <c r="AK227" s="178" t="s">
        <v>64</v>
      </c>
      <c r="AL227" s="178" t="s">
        <v>955</v>
      </c>
      <c r="AM227" s="178" t="s">
        <v>212</v>
      </c>
      <c r="AN227" s="178" t="s">
        <v>18</v>
      </c>
      <c r="AO227" s="178" t="s">
        <v>41</v>
      </c>
      <c r="AQ227" s="178">
        <v>982.84971098265896</v>
      </c>
      <c r="AR227" s="178">
        <v>1762</v>
      </c>
      <c r="AS227" s="178">
        <v>0.55780346820809246</v>
      </c>
      <c r="AT227" s="178">
        <f t="shared" si="3"/>
        <v>0</v>
      </c>
    </row>
    <row r="228" spans="1:46" ht="22.5">
      <c r="A228" s="178" t="s">
        <v>63</v>
      </c>
      <c r="B228" s="178">
        <v>297</v>
      </c>
      <c r="C228" s="178" t="s">
        <v>217</v>
      </c>
      <c r="D228" s="178" t="s">
        <v>18</v>
      </c>
      <c r="E228" s="178" t="s">
        <v>956</v>
      </c>
      <c r="F228" s="178" t="s">
        <v>23</v>
      </c>
      <c r="G228" s="178" t="s">
        <v>215</v>
      </c>
      <c r="H228" s="178" t="s">
        <v>41</v>
      </c>
      <c r="I228" s="178">
        <v>1952</v>
      </c>
      <c r="J228" s="178">
        <v>142</v>
      </c>
      <c r="K228" s="178">
        <v>0</v>
      </c>
      <c r="L228" s="178">
        <v>2094</v>
      </c>
      <c r="M228" s="178">
        <v>2094</v>
      </c>
      <c r="N228" s="178">
        <v>1</v>
      </c>
      <c r="O228" s="178" t="s">
        <v>720</v>
      </c>
      <c r="P228" s="178" t="s">
        <v>720</v>
      </c>
      <c r="Q228" s="184">
        <v>15297.067859999997</v>
      </c>
      <c r="R228" s="184">
        <v>0</v>
      </c>
      <c r="S228" s="184">
        <v>8480.6999999999989</v>
      </c>
      <c r="T228" s="184">
        <v>0</v>
      </c>
      <c r="V228" s="184">
        <v>0</v>
      </c>
      <c r="W228" s="184">
        <v>0</v>
      </c>
      <c r="Y228" s="178" t="s">
        <v>935</v>
      </c>
      <c r="Z228" s="178" t="s">
        <v>700</v>
      </c>
      <c r="AB228" s="178" t="s">
        <v>216</v>
      </c>
      <c r="AC228" s="178" t="s">
        <v>217</v>
      </c>
      <c r="AD228" s="178" t="s">
        <v>1225</v>
      </c>
      <c r="AF228" s="178" t="s">
        <v>1230</v>
      </c>
      <c r="AG228" s="178" t="s">
        <v>1231</v>
      </c>
      <c r="AH228" s="178">
        <v>1</v>
      </c>
      <c r="AI228" s="178">
        <v>40</v>
      </c>
      <c r="AJ228" s="178" t="s">
        <v>816</v>
      </c>
      <c r="AK228" s="178" t="s">
        <v>64</v>
      </c>
      <c r="AL228" s="178" t="s">
        <v>956</v>
      </c>
      <c r="AM228" s="178" t="s">
        <v>215</v>
      </c>
      <c r="AN228" s="178" t="s">
        <v>18</v>
      </c>
      <c r="AO228" s="178" t="s">
        <v>41</v>
      </c>
      <c r="AQ228" s="178">
        <v>2094</v>
      </c>
      <c r="AR228" s="178">
        <v>2094</v>
      </c>
      <c r="AS228" s="178">
        <v>1</v>
      </c>
      <c r="AT228" s="178">
        <f t="shared" si="3"/>
        <v>0</v>
      </c>
    </row>
    <row r="229" spans="1:46" ht="22.5">
      <c r="A229" s="178" t="s">
        <v>47</v>
      </c>
      <c r="B229" s="178">
        <v>304</v>
      </c>
      <c r="C229" s="178" t="s">
        <v>219</v>
      </c>
      <c r="D229" s="178" t="s">
        <v>18</v>
      </c>
      <c r="E229" s="178" t="s">
        <v>220</v>
      </c>
      <c r="F229" s="178" t="s">
        <v>29</v>
      </c>
      <c r="G229" s="178" t="s">
        <v>221</v>
      </c>
      <c r="H229" s="178" t="s">
        <v>41</v>
      </c>
      <c r="I229" s="178">
        <v>1404</v>
      </c>
      <c r="J229" s="178">
        <v>238</v>
      </c>
      <c r="K229" s="178">
        <v>594.16055500495543</v>
      </c>
      <c r="L229" s="178">
        <v>2236.1605550049553</v>
      </c>
      <c r="M229" s="178">
        <v>4767</v>
      </c>
      <c r="N229" s="178">
        <v>0.46909178833751947</v>
      </c>
      <c r="O229" s="178" t="s">
        <v>709</v>
      </c>
      <c r="P229" s="178" t="s">
        <v>720</v>
      </c>
      <c r="Q229" s="184">
        <v>0</v>
      </c>
      <c r="R229" s="184">
        <v>3752.7343067001557</v>
      </c>
      <c r="S229" s="184">
        <v>0</v>
      </c>
      <c r="T229" s="184">
        <v>0</v>
      </c>
      <c r="V229" s="184">
        <v>39150.383328485681</v>
      </c>
      <c r="W229" s="184">
        <v>0</v>
      </c>
      <c r="X229" s="184" t="s">
        <v>719</v>
      </c>
      <c r="Y229" s="178" t="s">
        <v>957</v>
      </c>
      <c r="Z229" s="178" t="s">
        <v>698</v>
      </c>
      <c r="AB229" s="178" t="s">
        <v>218</v>
      </c>
      <c r="AC229" s="178" t="s">
        <v>219</v>
      </c>
      <c r="AD229" s="178" t="s">
        <v>1229</v>
      </c>
      <c r="AF229" s="178" t="s">
        <v>1226</v>
      </c>
      <c r="AG229" s="178" t="s">
        <v>1231</v>
      </c>
      <c r="AH229" s="178">
        <v>0</v>
      </c>
      <c r="AI229" s="178">
        <v>50</v>
      </c>
      <c r="AJ229" s="178" t="s">
        <v>807</v>
      </c>
      <c r="AK229" s="178" t="s">
        <v>1232</v>
      </c>
      <c r="AL229" s="178" t="s">
        <v>220</v>
      </c>
      <c r="AM229" s="178" t="s">
        <v>221</v>
      </c>
      <c r="AN229" s="178" t="s">
        <v>18</v>
      </c>
      <c r="AO229" s="178" t="s">
        <v>41</v>
      </c>
      <c r="AQ229" s="178">
        <v>2236.1605550049553</v>
      </c>
      <c r="AR229" s="178">
        <v>4767</v>
      </c>
      <c r="AS229" s="178">
        <v>0.46909178833751947</v>
      </c>
      <c r="AT229" s="178">
        <f t="shared" si="3"/>
        <v>0</v>
      </c>
    </row>
    <row r="230" spans="1:46" ht="22.5">
      <c r="A230" s="178" t="s">
        <v>47</v>
      </c>
      <c r="B230" s="178">
        <v>304</v>
      </c>
      <c r="C230" s="178" t="s">
        <v>219</v>
      </c>
      <c r="D230" s="178" t="s">
        <v>34</v>
      </c>
      <c r="E230" s="178" t="s">
        <v>220</v>
      </c>
      <c r="F230" s="178" t="s">
        <v>29</v>
      </c>
      <c r="G230" s="178" t="s">
        <v>221</v>
      </c>
      <c r="H230" s="178" t="s">
        <v>41</v>
      </c>
      <c r="I230" s="178">
        <v>1623</v>
      </c>
      <c r="J230" s="178">
        <v>221</v>
      </c>
      <c r="K230" s="178">
        <v>686.83944499504469</v>
      </c>
      <c r="L230" s="178">
        <v>2530.8394449950447</v>
      </c>
      <c r="M230" s="178">
        <v>4767</v>
      </c>
      <c r="N230" s="178">
        <v>0.53090821166248048</v>
      </c>
      <c r="O230" s="178" t="s">
        <v>709</v>
      </c>
      <c r="P230" s="178" t="s">
        <v>720</v>
      </c>
      <c r="Q230" s="184">
        <v>0</v>
      </c>
      <c r="R230" s="184">
        <v>4247.2656932998434</v>
      </c>
      <c r="S230" s="184">
        <v>0</v>
      </c>
      <c r="T230" s="184">
        <v>0</v>
      </c>
      <c r="V230" s="184">
        <v>44309.579735963263</v>
      </c>
      <c r="W230" s="184">
        <v>0</v>
      </c>
      <c r="X230" s="184" t="s">
        <v>719</v>
      </c>
      <c r="Y230" s="178" t="s">
        <v>957</v>
      </c>
      <c r="Z230" s="178" t="s">
        <v>698</v>
      </c>
      <c r="AB230" s="178" t="s">
        <v>218</v>
      </c>
      <c r="AC230" s="178" t="s">
        <v>219</v>
      </c>
      <c r="AD230" s="178" t="s">
        <v>1229</v>
      </c>
      <c r="AF230" s="178" t="s">
        <v>1226</v>
      </c>
      <c r="AG230" s="178" t="s">
        <v>1231</v>
      </c>
      <c r="AH230" s="178">
        <v>0</v>
      </c>
      <c r="AI230" s="178">
        <v>50</v>
      </c>
      <c r="AJ230" s="178" t="s">
        <v>807</v>
      </c>
      <c r="AK230" s="178" t="s">
        <v>1232</v>
      </c>
      <c r="AL230" s="178" t="s">
        <v>220</v>
      </c>
      <c r="AM230" s="178" t="s">
        <v>221</v>
      </c>
      <c r="AN230" s="178" t="s">
        <v>34</v>
      </c>
      <c r="AO230" s="178" t="s">
        <v>41</v>
      </c>
      <c r="AQ230" s="178">
        <v>2530.8394449950447</v>
      </c>
      <c r="AR230" s="178">
        <v>4767</v>
      </c>
      <c r="AS230" s="178">
        <v>0.53090821166248048</v>
      </c>
      <c r="AT230" s="178">
        <f t="shared" si="3"/>
        <v>0</v>
      </c>
    </row>
    <row r="231" spans="1:46" ht="22.5">
      <c r="A231" s="178" t="s">
        <v>63</v>
      </c>
      <c r="B231" s="178">
        <v>305</v>
      </c>
      <c r="C231" s="178" t="s">
        <v>223</v>
      </c>
      <c r="D231" s="178" t="s">
        <v>40</v>
      </c>
      <c r="E231" s="178" t="s">
        <v>947</v>
      </c>
      <c r="F231" s="178" t="s">
        <v>29</v>
      </c>
      <c r="G231" s="178" t="s">
        <v>192</v>
      </c>
      <c r="H231" s="178" t="s">
        <v>65</v>
      </c>
      <c r="I231" s="178">
        <v>685</v>
      </c>
      <c r="J231" s="178">
        <v>25.875446656457374</v>
      </c>
      <c r="K231" s="178">
        <v>273.44053088310363</v>
      </c>
      <c r="L231" s="178">
        <v>984.315977539561</v>
      </c>
      <c r="M231" s="178">
        <v>2815</v>
      </c>
      <c r="N231" s="178">
        <v>0.3496681980602348</v>
      </c>
      <c r="O231" s="178" t="s">
        <v>709</v>
      </c>
      <c r="P231" s="178" t="s">
        <v>709</v>
      </c>
      <c r="Q231" s="184">
        <v>0</v>
      </c>
      <c r="R231" s="184">
        <v>0</v>
      </c>
      <c r="S231" s="184">
        <v>0</v>
      </c>
      <c r="T231" s="184">
        <v>0</v>
      </c>
      <c r="V231" s="184">
        <v>533.34420258687805</v>
      </c>
      <c r="W231" s="184">
        <v>0</v>
      </c>
      <c r="X231" s="184" t="s">
        <v>723</v>
      </c>
      <c r="Y231" s="178" t="s">
        <v>846</v>
      </c>
      <c r="Z231" s="178" t="s">
        <v>700</v>
      </c>
      <c r="AB231" s="178" t="s">
        <v>222</v>
      </c>
      <c r="AC231" s="178" t="s">
        <v>223</v>
      </c>
      <c r="AD231" s="178" t="s">
        <v>1229</v>
      </c>
      <c r="AF231" s="178" t="s">
        <v>1226</v>
      </c>
      <c r="AG231" s="178" t="s">
        <v>1227</v>
      </c>
      <c r="AH231" s="178">
        <v>0</v>
      </c>
      <c r="AI231" s="178">
        <v>40</v>
      </c>
      <c r="AJ231" s="178" t="s">
        <v>816</v>
      </c>
      <c r="AK231" s="178" t="s">
        <v>64</v>
      </c>
      <c r="AL231" s="178" t="s">
        <v>947</v>
      </c>
      <c r="AM231" s="178" t="s">
        <v>192</v>
      </c>
      <c r="AN231" s="178" t="s">
        <v>40</v>
      </c>
      <c r="AO231" s="178" t="s">
        <v>65</v>
      </c>
      <c r="AQ231" s="178">
        <v>984.315977539561</v>
      </c>
      <c r="AR231" s="178">
        <v>2815</v>
      </c>
      <c r="AS231" s="178">
        <v>0.3496681980602348</v>
      </c>
      <c r="AT231" s="178">
        <f t="shared" si="3"/>
        <v>0</v>
      </c>
    </row>
    <row r="232" spans="1:46" ht="22.5">
      <c r="A232" s="178" t="s">
        <v>63</v>
      </c>
      <c r="B232" s="178">
        <v>305</v>
      </c>
      <c r="C232" s="178" t="s">
        <v>223</v>
      </c>
      <c r="D232" s="178" t="s">
        <v>40</v>
      </c>
      <c r="E232" s="178" t="s">
        <v>947</v>
      </c>
      <c r="F232" s="178" t="s">
        <v>29</v>
      </c>
      <c r="G232" s="178" t="s">
        <v>192</v>
      </c>
      <c r="H232" s="178" t="s">
        <v>41</v>
      </c>
      <c r="I232" s="178">
        <v>1274</v>
      </c>
      <c r="J232" s="178">
        <v>48.124553343542622</v>
      </c>
      <c r="K232" s="178">
        <v>508.55946911689637</v>
      </c>
      <c r="L232" s="178">
        <v>1830.6840224604389</v>
      </c>
      <c r="M232" s="178">
        <v>2815</v>
      </c>
      <c r="N232" s="178">
        <v>0.65033180193976514</v>
      </c>
      <c r="O232" s="178" t="s">
        <v>709</v>
      </c>
      <c r="P232" s="178" t="s">
        <v>709</v>
      </c>
      <c r="Q232" s="184">
        <v>0</v>
      </c>
      <c r="R232" s="184">
        <v>0</v>
      </c>
      <c r="S232" s="184">
        <v>0</v>
      </c>
      <c r="T232" s="184">
        <v>0</v>
      </c>
      <c r="V232" s="184">
        <v>991.9423563440622</v>
      </c>
      <c r="W232" s="184">
        <v>0</v>
      </c>
      <c r="X232" s="184" t="s">
        <v>723</v>
      </c>
      <c r="Y232" s="178" t="s">
        <v>846</v>
      </c>
      <c r="Z232" s="178" t="s">
        <v>700</v>
      </c>
      <c r="AB232" s="178" t="s">
        <v>222</v>
      </c>
      <c r="AC232" s="178" t="s">
        <v>223</v>
      </c>
      <c r="AD232" s="178" t="s">
        <v>1229</v>
      </c>
      <c r="AF232" s="178" t="s">
        <v>1226</v>
      </c>
      <c r="AG232" s="178" t="s">
        <v>1227</v>
      </c>
      <c r="AH232" s="178">
        <v>0</v>
      </c>
      <c r="AI232" s="178">
        <v>40</v>
      </c>
      <c r="AJ232" s="178" t="s">
        <v>816</v>
      </c>
      <c r="AK232" s="178" t="s">
        <v>64</v>
      </c>
      <c r="AL232" s="178" t="s">
        <v>947</v>
      </c>
      <c r="AM232" s="178" t="s">
        <v>192</v>
      </c>
      <c r="AN232" s="178" t="s">
        <v>40</v>
      </c>
      <c r="AO232" s="178" t="s">
        <v>41</v>
      </c>
      <c r="AQ232" s="178">
        <v>1830.6840224604389</v>
      </c>
      <c r="AR232" s="178">
        <v>2815</v>
      </c>
      <c r="AS232" s="178">
        <v>0.65033180193976514</v>
      </c>
      <c r="AT232" s="178">
        <f t="shared" si="3"/>
        <v>0</v>
      </c>
    </row>
    <row r="233" spans="1:46" ht="22.5">
      <c r="A233" s="178" t="s">
        <v>63</v>
      </c>
      <c r="B233" s="178">
        <v>306</v>
      </c>
      <c r="C233" s="178" t="s">
        <v>225</v>
      </c>
      <c r="D233" s="178" t="s">
        <v>18</v>
      </c>
      <c r="E233" s="178" t="s">
        <v>947</v>
      </c>
      <c r="F233" s="178" t="s">
        <v>29</v>
      </c>
      <c r="G233" s="178" t="s">
        <v>192</v>
      </c>
      <c r="H233" s="178" t="s">
        <v>65</v>
      </c>
      <c r="I233" s="178">
        <v>344</v>
      </c>
      <c r="J233" s="178">
        <v>0</v>
      </c>
      <c r="K233" s="178">
        <v>0</v>
      </c>
      <c r="L233" s="178">
        <v>344</v>
      </c>
      <c r="M233" s="178">
        <v>1151</v>
      </c>
      <c r="N233" s="178">
        <v>0.2988705473501303</v>
      </c>
      <c r="O233" s="178" t="s">
        <v>720</v>
      </c>
      <c r="P233" s="178" t="s">
        <v>709</v>
      </c>
      <c r="Q233" s="184">
        <v>3486.3247599999995</v>
      </c>
      <c r="R233" s="184">
        <v>0</v>
      </c>
      <c r="S233" s="184">
        <v>0</v>
      </c>
      <c r="T233" s="184">
        <v>0</v>
      </c>
      <c r="V233" s="184">
        <v>0</v>
      </c>
      <c r="W233" s="184">
        <v>0</v>
      </c>
      <c r="Y233" s="178" t="s">
        <v>846</v>
      </c>
      <c r="Z233" s="178" t="s">
        <v>700</v>
      </c>
      <c r="AB233" s="178" t="s">
        <v>224</v>
      </c>
      <c r="AC233" s="178" t="s">
        <v>225</v>
      </c>
      <c r="AD233" s="178" t="s">
        <v>1229</v>
      </c>
      <c r="AF233" s="178" t="s">
        <v>1226</v>
      </c>
      <c r="AG233" s="178" t="s">
        <v>1227</v>
      </c>
      <c r="AH233" s="178">
        <v>0</v>
      </c>
      <c r="AI233" s="178">
        <v>40</v>
      </c>
      <c r="AJ233" s="178" t="s">
        <v>816</v>
      </c>
      <c r="AK233" s="178" t="s">
        <v>64</v>
      </c>
      <c r="AL233" s="178" t="s">
        <v>947</v>
      </c>
      <c r="AM233" s="178" t="s">
        <v>192</v>
      </c>
      <c r="AN233" s="178" t="s">
        <v>18</v>
      </c>
      <c r="AO233" s="178" t="s">
        <v>65</v>
      </c>
      <c r="AQ233" s="178">
        <v>344</v>
      </c>
      <c r="AR233" s="178">
        <v>1151</v>
      </c>
      <c r="AS233" s="178">
        <v>0.2988705473501303</v>
      </c>
      <c r="AT233" s="178">
        <f t="shared" si="3"/>
        <v>0</v>
      </c>
    </row>
    <row r="234" spans="1:46" ht="22.5">
      <c r="A234" s="178" t="s">
        <v>63</v>
      </c>
      <c r="B234" s="178">
        <v>306</v>
      </c>
      <c r="C234" s="178" t="s">
        <v>225</v>
      </c>
      <c r="D234" s="178" t="s">
        <v>18</v>
      </c>
      <c r="E234" s="178" t="s">
        <v>947</v>
      </c>
      <c r="F234" s="178" t="s">
        <v>29</v>
      </c>
      <c r="G234" s="178" t="s">
        <v>192</v>
      </c>
      <c r="H234" s="178" t="s">
        <v>41</v>
      </c>
      <c r="I234" s="178">
        <v>807</v>
      </c>
      <c r="J234" s="178">
        <v>0</v>
      </c>
      <c r="K234" s="178">
        <v>0</v>
      </c>
      <c r="L234" s="178">
        <v>807</v>
      </c>
      <c r="M234" s="178">
        <v>1151</v>
      </c>
      <c r="N234" s="178">
        <v>0.7011294526498697</v>
      </c>
      <c r="O234" s="178" t="s">
        <v>720</v>
      </c>
      <c r="P234" s="178" t="s">
        <v>709</v>
      </c>
      <c r="Q234" s="184">
        <v>5895.2883299999994</v>
      </c>
      <c r="R234" s="184">
        <v>0</v>
      </c>
      <c r="S234" s="184">
        <v>0</v>
      </c>
      <c r="T234" s="184">
        <v>0</v>
      </c>
      <c r="V234" s="184">
        <v>0</v>
      </c>
      <c r="W234" s="184">
        <v>0</v>
      </c>
      <c r="Y234" s="178" t="s">
        <v>846</v>
      </c>
      <c r="Z234" s="178" t="s">
        <v>700</v>
      </c>
      <c r="AB234" s="178" t="s">
        <v>224</v>
      </c>
      <c r="AC234" s="178" t="s">
        <v>225</v>
      </c>
      <c r="AD234" s="178" t="s">
        <v>1229</v>
      </c>
      <c r="AF234" s="178" t="s">
        <v>1226</v>
      </c>
      <c r="AG234" s="178" t="s">
        <v>1227</v>
      </c>
      <c r="AH234" s="178">
        <v>0</v>
      </c>
      <c r="AI234" s="178">
        <v>40</v>
      </c>
      <c r="AJ234" s="178" t="s">
        <v>816</v>
      </c>
      <c r="AK234" s="178" t="s">
        <v>64</v>
      </c>
      <c r="AL234" s="178" t="s">
        <v>947</v>
      </c>
      <c r="AM234" s="178" t="s">
        <v>192</v>
      </c>
      <c r="AN234" s="178" t="s">
        <v>18</v>
      </c>
      <c r="AO234" s="178" t="s">
        <v>41</v>
      </c>
      <c r="AQ234" s="178">
        <v>807</v>
      </c>
      <c r="AR234" s="178">
        <v>1151</v>
      </c>
      <c r="AS234" s="178">
        <v>0.7011294526498697</v>
      </c>
      <c r="AT234" s="178">
        <f t="shared" si="3"/>
        <v>0</v>
      </c>
    </row>
    <row r="235" spans="1:46" ht="45">
      <c r="A235" s="178" t="s">
        <v>24</v>
      </c>
      <c r="B235" s="178">
        <v>307</v>
      </c>
      <c r="C235" s="178" t="s">
        <v>227</v>
      </c>
      <c r="D235" s="178" t="s">
        <v>18</v>
      </c>
      <c r="E235" s="178" t="s">
        <v>958</v>
      </c>
      <c r="F235" s="178" t="s">
        <v>29</v>
      </c>
      <c r="G235" s="178" t="s">
        <v>229</v>
      </c>
      <c r="H235" s="178" t="s">
        <v>41</v>
      </c>
      <c r="I235" s="178">
        <v>693</v>
      </c>
      <c r="J235" s="178">
        <v>79.033146067415728</v>
      </c>
      <c r="K235" s="178">
        <v>0</v>
      </c>
      <c r="L235" s="178">
        <v>772.03314606741571</v>
      </c>
      <c r="M235" s="178">
        <v>1983</v>
      </c>
      <c r="N235" s="178">
        <v>0.38932584269662923</v>
      </c>
      <c r="O235" s="178" t="s">
        <v>709</v>
      </c>
      <c r="P235" s="178" t="s">
        <v>720</v>
      </c>
      <c r="Q235" s="184">
        <v>0</v>
      </c>
      <c r="R235" s="184">
        <v>0</v>
      </c>
      <c r="S235" s="184">
        <v>0</v>
      </c>
      <c r="T235" s="184">
        <v>0</v>
      </c>
      <c r="V235" s="184">
        <v>418.32034839992787</v>
      </c>
      <c r="W235" s="184">
        <v>7498.8050561797763</v>
      </c>
      <c r="X235" s="184" t="s">
        <v>713</v>
      </c>
      <c r="Y235" s="178" t="s">
        <v>959</v>
      </c>
      <c r="Z235" s="178" t="s">
        <v>697</v>
      </c>
      <c r="AA235" s="178" t="s">
        <v>1212</v>
      </c>
      <c r="AB235" s="178" t="s">
        <v>226</v>
      </c>
      <c r="AC235" s="178" t="s">
        <v>227</v>
      </c>
      <c r="AD235" s="178" t="s">
        <v>1229</v>
      </c>
      <c r="AF235" s="178" t="s">
        <v>1226</v>
      </c>
      <c r="AG235" s="178" t="s">
        <v>1231</v>
      </c>
      <c r="AH235" s="178">
        <v>0</v>
      </c>
      <c r="AI235" s="178" t="s">
        <v>799</v>
      </c>
      <c r="AJ235" s="178" t="s">
        <v>799</v>
      </c>
      <c r="AK235" s="178" t="s">
        <v>25</v>
      </c>
      <c r="AL235" s="178" t="s">
        <v>958</v>
      </c>
      <c r="AM235" s="178" t="s">
        <v>229</v>
      </c>
      <c r="AN235" s="178" t="s">
        <v>18</v>
      </c>
      <c r="AO235" s="178" t="s">
        <v>41</v>
      </c>
      <c r="AQ235" s="178">
        <v>772.03314606741571</v>
      </c>
      <c r="AR235" s="178">
        <v>1983</v>
      </c>
      <c r="AS235" s="178">
        <v>0.38932584269662923</v>
      </c>
      <c r="AT235" s="178">
        <f t="shared" si="3"/>
        <v>0</v>
      </c>
    </row>
    <row r="236" spans="1:46" ht="45">
      <c r="A236" s="178" t="s">
        <v>24</v>
      </c>
      <c r="B236" s="178">
        <v>307</v>
      </c>
      <c r="C236" s="178" t="s">
        <v>227</v>
      </c>
      <c r="D236" s="178" t="s">
        <v>18</v>
      </c>
      <c r="E236" s="178" t="s">
        <v>958</v>
      </c>
      <c r="F236" s="178" t="s">
        <v>29</v>
      </c>
      <c r="G236" s="178" t="s">
        <v>229</v>
      </c>
      <c r="H236" s="178" t="s">
        <v>42</v>
      </c>
      <c r="I236" s="178">
        <v>1087</v>
      </c>
      <c r="J236" s="178">
        <v>123.96685393258427</v>
      </c>
      <c r="K236" s="178">
        <v>0</v>
      </c>
      <c r="L236" s="178">
        <v>1210.9668539325842</v>
      </c>
      <c r="M236" s="178">
        <v>1983</v>
      </c>
      <c r="N236" s="178">
        <v>0.61067415730337071</v>
      </c>
      <c r="O236" s="178" t="s">
        <v>709</v>
      </c>
      <c r="P236" s="178" t="s">
        <v>720</v>
      </c>
      <c r="Q236" s="184">
        <v>0</v>
      </c>
      <c r="R236" s="184">
        <v>0</v>
      </c>
      <c r="S236" s="184">
        <v>0</v>
      </c>
      <c r="T236" s="184">
        <v>0</v>
      </c>
      <c r="V236" s="184">
        <v>656.15327375284494</v>
      </c>
      <c r="W236" s="184">
        <v>11762.194943820223</v>
      </c>
      <c r="X236" s="184" t="s">
        <v>713</v>
      </c>
      <c r="Y236" s="178" t="s">
        <v>959</v>
      </c>
      <c r="Z236" s="178" t="s">
        <v>697</v>
      </c>
      <c r="AA236" s="178" t="s">
        <v>1212</v>
      </c>
      <c r="AB236" s="178" t="s">
        <v>226</v>
      </c>
      <c r="AC236" s="178" t="s">
        <v>227</v>
      </c>
      <c r="AD236" s="178" t="s">
        <v>1229</v>
      </c>
      <c r="AF236" s="178" t="s">
        <v>1226</v>
      </c>
      <c r="AG236" s="178" t="s">
        <v>1231</v>
      </c>
      <c r="AH236" s="178">
        <v>0</v>
      </c>
      <c r="AI236" s="178" t="s">
        <v>799</v>
      </c>
      <c r="AJ236" s="178" t="s">
        <v>799</v>
      </c>
      <c r="AK236" s="178" t="s">
        <v>25</v>
      </c>
      <c r="AL236" s="178" t="s">
        <v>958</v>
      </c>
      <c r="AM236" s="178" t="s">
        <v>229</v>
      </c>
      <c r="AN236" s="178" t="s">
        <v>18</v>
      </c>
      <c r="AO236" s="178" t="s">
        <v>42</v>
      </c>
      <c r="AQ236" s="178">
        <v>1210.9668539325842</v>
      </c>
      <c r="AR236" s="178">
        <v>1983</v>
      </c>
      <c r="AS236" s="178">
        <v>0.61067415730337071</v>
      </c>
      <c r="AT236" s="178">
        <f t="shared" si="3"/>
        <v>0</v>
      </c>
    </row>
    <row r="237" spans="1:46" ht="22.5">
      <c r="A237" s="178" t="s">
        <v>24</v>
      </c>
      <c r="B237" s="178">
        <v>308</v>
      </c>
      <c r="C237" s="178" t="s">
        <v>231</v>
      </c>
      <c r="D237" s="178" t="s">
        <v>18</v>
      </c>
      <c r="E237" s="178" t="s">
        <v>958</v>
      </c>
      <c r="F237" s="178" t="s">
        <v>29</v>
      </c>
      <c r="G237" s="178" t="s">
        <v>229</v>
      </c>
      <c r="H237" s="178" t="s">
        <v>41</v>
      </c>
      <c r="I237" s="178">
        <v>513</v>
      </c>
      <c r="J237" s="178">
        <v>55.736141906873613</v>
      </c>
      <c r="K237" s="178">
        <v>0</v>
      </c>
      <c r="L237" s="178">
        <v>568.73614190687363</v>
      </c>
      <c r="M237" s="178">
        <v>1000</v>
      </c>
      <c r="N237" s="178">
        <v>0.5687361419068736</v>
      </c>
      <c r="O237" s="178" t="s">
        <v>720</v>
      </c>
      <c r="P237" s="178" t="s">
        <v>709</v>
      </c>
      <c r="Q237" s="184">
        <v>4154.7255764966731</v>
      </c>
      <c r="R237" s="184">
        <v>0</v>
      </c>
      <c r="S237" s="184">
        <v>0</v>
      </c>
      <c r="T237" s="184">
        <v>0</v>
      </c>
      <c r="V237" s="184">
        <v>0</v>
      </c>
      <c r="W237" s="184">
        <v>3573.3691796008866</v>
      </c>
      <c r="Y237" s="178" t="s">
        <v>959</v>
      </c>
      <c r="Z237" s="178" t="s">
        <v>697</v>
      </c>
      <c r="AB237" s="178" t="s">
        <v>230</v>
      </c>
      <c r="AC237" s="178" t="s">
        <v>231</v>
      </c>
      <c r="AD237" s="178" t="s">
        <v>1225</v>
      </c>
      <c r="AF237" s="178" t="s">
        <v>1226</v>
      </c>
      <c r="AG237" s="178" t="s">
        <v>1227</v>
      </c>
      <c r="AH237" s="178">
        <v>0</v>
      </c>
      <c r="AI237" s="178" t="s">
        <v>799</v>
      </c>
      <c r="AJ237" s="178" t="s">
        <v>799</v>
      </c>
      <c r="AK237" s="178" t="s">
        <v>25</v>
      </c>
      <c r="AL237" s="178" t="s">
        <v>958</v>
      </c>
      <c r="AM237" s="178" t="s">
        <v>229</v>
      </c>
      <c r="AN237" s="178" t="s">
        <v>18</v>
      </c>
      <c r="AO237" s="178" t="s">
        <v>41</v>
      </c>
      <c r="AQ237" s="178">
        <v>568.73614190687363</v>
      </c>
      <c r="AR237" s="178">
        <v>1000</v>
      </c>
      <c r="AS237" s="178">
        <v>0.5687361419068736</v>
      </c>
      <c r="AT237" s="178">
        <f t="shared" si="3"/>
        <v>0</v>
      </c>
    </row>
    <row r="238" spans="1:46" ht="22.5">
      <c r="A238" s="178" t="s">
        <v>24</v>
      </c>
      <c r="B238" s="178">
        <v>308</v>
      </c>
      <c r="C238" s="178" t="s">
        <v>231</v>
      </c>
      <c r="D238" s="178" t="s">
        <v>18</v>
      </c>
      <c r="E238" s="178" t="s">
        <v>958</v>
      </c>
      <c r="F238" s="178" t="s">
        <v>29</v>
      </c>
      <c r="G238" s="178" t="s">
        <v>229</v>
      </c>
      <c r="H238" s="178" t="s">
        <v>42</v>
      </c>
      <c r="I238" s="178">
        <v>389</v>
      </c>
      <c r="J238" s="178">
        <v>42.263858093126387</v>
      </c>
      <c r="K238" s="178">
        <v>0</v>
      </c>
      <c r="L238" s="178">
        <v>431.26385809312637</v>
      </c>
      <c r="M238" s="178">
        <v>1000</v>
      </c>
      <c r="N238" s="178">
        <v>0.4312638580931264</v>
      </c>
      <c r="O238" s="178" t="s">
        <v>720</v>
      </c>
      <c r="P238" s="178" t="s">
        <v>709</v>
      </c>
      <c r="Q238" s="184">
        <v>2107.7050720620841</v>
      </c>
      <c r="R238" s="184">
        <v>0</v>
      </c>
      <c r="S238" s="184">
        <v>0</v>
      </c>
      <c r="T238" s="184">
        <v>0</v>
      </c>
      <c r="V238" s="184">
        <v>0</v>
      </c>
      <c r="W238" s="184">
        <v>2709.6308203991134</v>
      </c>
      <c r="Y238" s="178" t="s">
        <v>959</v>
      </c>
      <c r="Z238" s="178" t="s">
        <v>697</v>
      </c>
      <c r="AB238" s="178" t="s">
        <v>230</v>
      </c>
      <c r="AC238" s="178" t="s">
        <v>231</v>
      </c>
      <c r="AD238" s="178" t="s">
        <v>1225</v>
      </c>
      <c r="AF238" s="178" t="s">
        <v>1226</v>
      </c>
      <c r="AG238" s="178" t="s">
        <v>1227</v>
      </c>
      <c r="AH238" s="178">
        <v>0</v>
      </c>
      <c r="AI238" s="178" t="s">
        <v>799</v>
      </c>
      <c r="AJ238" s="178" t="s">
        <v>799</v>
      </c>
      <c r="AK238" s="178" t="s">
        <v>25</v>
      </c>
      <c r="AL238" s="178" t="s">
        <v>958</v>
      </c>
      <c r="AM238" s="178" t="s">
        <v>229</v>
      </c>
      <c r="AN238" s="178" t="s">
        <v>18</v>
      </c>
      <c r="AO238" s="178" t="s">
        <v>42</v>
      </c>
      <c r="AQ238" s="178">
        <v>431.26385809312637</v>
      </c>
      <c r="AR238" s="178">
        <v>1000</v>
      </c>
      <c r="AS238" s="178">
        <v>0.4312638580931264</v>
      </c>
      <c r="AT238" s="178">
        <f t="shared" si="3"/>
        <v>0</v>
      </c>
    </row>
    <row r="239" spans="1:46" ht="22.5">
      <c r="A239" s="178" t="s">
        <v>24</v>
      </c>
      <c r="B239" s="178">
        <v>309</v>
      </c>
      <c r="C239" s="178" t="s">
        <v>233</v>
      </c>
      <c r="D239" s="178" t="s">
        <v>34</v>
      </c>
      <c r="E239" s="178" t="s">
        <v>958</v>
      </c>
      <c r="F239" s="178" t="s">
        <v>23</v>
      </c>
      <c r="G239" s="178" t="s">
        <v>229</v>
      </c>
      <c r="H239" s="178" t="s">
        <v>42</v>
      </c>
      <c r="I239" s="178">
        <v>139</v>
      </c>
      <c r="J239" s="178">
        <v>22</v>
      </c>
      <c r="K239" s="178">
        <v>0</v>
      </c>
      <c r="L239" s="178">
        <v>161</v>
      </c>
      <c r="M239" s="178">
        <v>161</v>
      </c>
      <c r="N239" s="178">
        <v>1</v>
      </c>
      <c r="O239" s="178" t="s">
        <v>720</v>
      </c>
      <c r="P239" s="178" t="s">
        <v>709</v>
      </c>
      <c r="Q239" s="184">
        <v>786.85127499999999</v>
      </c>
      <c r="R239" s="184">
        <v>0</v>
      </c>
      <c r="S239" s="184">
        <v>0</v>
      </c>
      <c r="T239" s="184">
        <v>0</v>
      </c>
      <c r="V239" s="184">
        <v>0</v>
      </c>
      <c r="W239" s="184">
        <v>0</v>
      </c>
      <c r="Y239" s="178" t="s">
        <v>959</v>
      </c>
      <c r="Z239" s="178" t="s">
        <v>697</v>
      </c>
      <c r="AB239" s="178" t="s">
        <v>232</v>
      </c>
      <c r="AC239" s="178" t="s">
        <v>233</v>
      </c>
      <c r="AD239" s="178" t="s">
        <v>1229</v>
      </c>
      <c r="AF239" s="178" t="s">
        <v>1230</v>
      </c>
      <c r="AG239" s="178" t="s">
        <v>1227</v>
      </c>
      <c r="AH239" s="178">
        <v>0</v>
      </c>
      <c r="AI239" s="178" t="s">
        <v>799</v>
      </c>
      <c r="AJ239" s="178" t="s">
        <v>799</v>
      </c>
      <c r="AK239" s="178" t="s">
        <v>25</v>
      </c>
      <c r="AL239" s="178" t="s">
        <v>958</v>
      </c>
      <c r="AM239" s="178" t="s">
        <v>229</v>
      </c>
      <c r="AN239" s="178" t="s">
        <v>34</v>
      </c>
      <c r="AO239" s="178" t="s">
        <v>41</v>
      </c>
      <c r="AQ239" s="178">
        <v>161</v>
      </c>
      <c r="AR239" s="178">
        <v>161</v>
      </c>
      <c r="AS239" s="178">
        <v>1</v>
      </c>
      <c r="AT239" s="178">
        <f t="shared" si="3"/>
        <v>0</v>
      </c>
    </row>
    <row r="240" spans="1:46" ht="33.75">
      <c r="A240" s="178" t="s">
        <v>63</v>
      </c>
      <c r="B240" s="178">
        <v>311</v>
      </c>
      <c r="C240" s="178" t="s">
        <v>235</v>
      </c>
      <c r="D240" s="178" t="s">
        <v>18</v>
      </c>
      <c r="E240" s="178" t="s">
        <v>960</v>
      </c>
      <c r="F240" s="178" t="s">
        <v>23</v>
      </c>
      <c r="G240" s="178" t="s">
        <v>238</v>
      </c>
      <c r="H240" s="178" t="s">
        <v>65</v>
      </c>
      <c r="I240" s="178">
        <v>110</v>
      </c>
      <c r="J240" s="178">
        <v>4.3319510172220319</v>
      </c>
      <c r="K240" s="178">
        <v>19.267159191093555</v>
      </c>
      <c r="L240" s="178">
        <v>133.59911020831558</v>
      </c>
      <c r="M240" s="178">
        <v>178085.99999999997</v>
      </c>
      <c r="N240" s="178">
        <v>7.5019434547530747E-4</v>
      </c>
      <c r="O240" s="178" t="s">
        <v>720</v>
      </c>
      <c r="P240" s="178" t="s">
        <v>720</v>
      </c>
      <c r="Q240" s="184">
        <v>1353.9822262593584</v>
      </c>
      <c r="R240" s="184">
        <v>78.770406274907288</v>
      </c>
      <c r="S240" s="184">
        <v>541.07639634367808</v>
      </c>
      <c r="T240" s="184">
        <v>0</v>
      </c>
      <c r="V240" s="184">
        <v>0</v>
      </c>
      <c r="W240" s="184">
        <v>393.30438950233946</v>
      </c>
      <c r="Y240" s="178" t="s">
        <v>818</v>
      </c>
      <c r="Z240" s="178" t="s">
        <v>698</v>
      </c>
      <c r="AB240" s="178" t="s">
        <v>234</v>
      </c>
      <c r="AC240" s="178" t="s">
        <v>235</v>
      </c>
      <c r="AD240" s="178" t="s">
        <v>1225</v>
      </c>
      <c r="AF240" s="178" t="s">
        <v>1230</v>
      </c>
      <c r="AG240" s="178" t="s">
        <v>1231</v>
      </c>
      <c r="AH240" s="178">
        <v>1</v>
      </c>
      <c r="AI240" s="178">
        <v>40</v>
      </c>
      <c r="AJ240" s="178" t="s">
        <v>816</v>
      </c>
      <c r="AK240" s="178" t="s">
        <v>64</v>
      </c>
      <c r="AL240" s="178" t="s">
        <v>960</v>
      </c>
      <c r="AM240" s="178" t="s">
        <v>238</v>
      </c>
      <c r="AN240" s="178" t="s">
        <v>18</v>
      </c>
      <c r="AO240" s="178" t="s">
        <v>65</v>
      </c>
      <c r="AQ240" s="178">
        <v>133.59911020831558</v>
      </c>
      <c r="AR240" s="178">
        <v>178086</v>
      </c>
      <c r="AS240" s="178">
        <v>7.5019434547530736E-4</v>
      </c>
      <c r="AT240" s="178">
        <f t="shared" si="3"/>
        <v>0</v>
      </c>
    </row>
    <row r="241" spans="1:46" ht="33.75">
      <c r="A241" s="178" t="s">
        <v>63</v>
      </c>
      <c r="B241" s="178">
        <v>311</v>
      </c>
      <c r="C241" s="178" t="s">
        <v>235</v>
      </c>
      <c r="D241" s="178" t="s">
        <v>18</v>
      </c>
      <c r="E241" s="178" t="s">
        <v>960</v>
      </c>
      <c r="F241" s="178" t="s">
        <v>23</v>
      </c>
      <c r="G241" s="178" t="s">
        <v>238</v>
      </c>
      <c r="H241" s="178" t="s">
        <v>32</v>
      </c>
      <c r="I241" s="178">
        <v>2234</v>
      </c>
      <c r="J241" s="178">
        <v>87.977987022491092</v>
      </c>
      <c r="K241" s="178">
        <v>391.2984875718455</v>
      </c>
      <c r="L241" s="178">
        <v>2713.2764745943368</v>
      </c>
      <c r="M241" s="178">
        <v>178085.99999999997</v>
      </c>
      <c r="N241" s="178">
        <v>1.5235765161743974E-2</v>
      </c>
      <c r="O241" s="178" t="s">
        <v>720</v>
      </c>
      <c r="P241" s="178" t="s">
        <v>720</v>
      </c>
      <c r="Q241" s="184">
        <v>19123.077628264273</v>
      </c>
      <c r="R241" s="184">
        <v>1599.7553419831172</v>
      </c>
      <c r="S241" s="184">
        <v>10988.769722107063</v>
      </c>
      <c r="T241" s="184">
        <v>0</v>
      </c>
      <c r="V241" s="184">
        <v>0</v>
      </c>
      <c r="W241" s="184">
        <v>7987.6546013475136</v>
      </c>
      <c r="Y241" s="178" t="s">
        <v>818</v>
      </c>
      <c r="Z241" s="178" t="s">
        <v>698</v>
      </c>
      <c r="AB241" s="178" t="s">
        <v>234</v>
      </c>
      <c r="AC241" s="178" t="s">
        <v>235</v>
      </c>
      <c r="AD241" s="178" t="s">
        <v>1225</v>
      </c>
      <c r="AF241" s="178" t="s">
        <v>1230</v>
      </c>
      <c r="AG241" s="178" t="s">
        <v>1231</v>
      </c>
      <c r="AH241" s="178">
        <v>1</v>
      </c>
      <c r="AI241" s="178">
        <v>40</v>
      </c>
      <c r="AJ241" s="178" t="s">
        <v>816</v>
      </c>
      <c r="AK241" s="178" t="s">
        <v>64</v>
      </c>
      <c r="AL241" s="178" t="s">
        <v>960</v>
      </c>
      <c r="AM241" s="178" t="s">
        <v>238</v>
      </c>
      <c r="AN241" s="178" t="s">
        <v>18</v>
      </c>
      <c r="AO241" s="178" t="s">
        <v>32</v>
      </c>
      <c r="AQ241" s="178">
        <v>2713.2764745943368</v>
      </c>
      <c r="AR241" s="178">
        <v>178086</v>
      </c>
      <c r="AS241" s="178">
        <v>1.5235765161743971E-2</v>
      </c>
      <c r="AT241" s="178">
        <f t="shared" si="3"/>
        <v>0</v>
      </c>
    </row>
    <row r="242" spans="1:46" ht="33.75">
      <c r="A242" s="178" t="s">
        <v>47</v>
      </c>
      <c r="B242" s="178">
        <v>311</v>
      </c>
      <c r="C242" s="178" t="s">
        <v>235</v>
      </c>
      <c r="D242" s="178" t="s">
        <v>18</v>
      </c>
      <c r="E242" s="178" t="s">
        <v>240</v>
      </c>
      <c r="F242" s="178" t="s">
        <v>23</v>
      </c>
      <c r="G242" s="178" t="s">
        <v>241</v>
      </c>
      <c r="H242" s="178" t="s">
        <v>32</v>
      </c>
      <c r="I242" s="178">
        <v>34907</v>
      </c>
      <c r="J242" s="178">
        <v>1374.6855832560861</v>
      </c>
      <c r="K242" s="178">
        <v>6114.1702353045703</v>
      </c>
      <c r="L242" s="178">
        <v>42395.855818560653</v>
      </c>
      <c r="M242" s="178">
        <v>178085.99999999997</v>
      </c>
      <c r="N242" s="178">
        <v>0.23806394561369595</v>
      </c>
      <c r="O242" s="178" t="s">
        <v>720</v>
      </c>
      <c r="P242" s="178" t="s">
        <v>720</v>
      </c>
      <c r="Q242" s="184">
        <v>298804.50795426179</v>
      </c>
      <c r="R242" s="184">
        <v>24996.714289438074</v>
      </c>
      <c r="S242" s="184">
        <v>171703.21606517062</v>
      </c>
      <c r="T242" s="184">
        <v>0</v>
      </c>
      <c r="V242" s="184">
        <v>0</v>
      </c>
      <c r="W242" s="184">
        <v>124809.78476689238</v>
      </c>
      <c r="Y242" s="178" t="s">
        <v>961</v>
      </c>
      <c r="Z242" s="178" t="s">
        <v>698</v>
      </c>
      <c r="AB242" s="178" t="s">
        <v>234</v>
      </c>
      <c r="AC242" s="178" t="s">
        <v>235</v>
      </c>
      <c r="AD242" s="178" t="s">
        <v>1225</v>
      </c>
      <c r="AF242" s="178" t="s">
        <v>1230</v>
      </c>
      <c r="AG242" s="178" t="s">
        <v>1231</v>
      </c>
      <c r="AH242" s="178">
        <v>1</v>
      </c>
      <c r="AI242" s="178">
        <v>50</v>
      </c>
      <c r="AJ242" s="178" t="s">
        <v>807</v>
      </c>
      <c r="AK242" s="178" t="s">
        <v>1232</v>
      </c>
      <c r="AL242" s="178" t="s">
        <v>240</v>
      </c>
      <c r="AM242" s="178" t="s">
        <v>241</v>
      </c>
      <c r="AN242" s="178" t="s">
        <v>18</v>
      </c>
      <c r="AO242" s="178" t="s">
        <v>32</v>
      </c>
      <c r="AQ242" s="178">
        <v>42395.855818560653</v>
      </c>
      <c r="AR242" s="178">
        <v>178086</v>
      </c>
      <c r="AS242" s="178">
        <v>0.23806394561369593</v>
      </c>
      <c r="AT242" s="178">
        <f t="shared" si="3"/>
        <v>0</v>
      </c>
    </row>
    <row r="243" spans="1:46" ht="33.75">
      <c r="A243" s="178" t="s">
        <v>47</v>
      </c>
      <c r="B243" s="178">
        <v>311</v>
      </c>
      <c r="C243" s="178" t="s">
        <v>235</v>
      </c>
      <c r="D243" s="178" t="s">
        <v>18</v>
      </c>
      <c r="E243" s="178" t="s">
        <v>243</v>
      </c>
      <c r="F243" s="178" t="s">
        <v>23</v>
      </c>
      <c r="G243" s="178" t="s">
        <v>962</v>
      </c>
      <c r="H243" s="178" t="s">
        <v>32</v>
      </c>
      <c r="I243" s="178">
        <v>6345</v>
      </c>
      <c r="J243" s="178">
        <v>249.87481094794359</v>
      </c>
      <c r="K243" s="178">
        <v>1111.3647733408056</v>
      </c>
      <c r="L243" s="178">
        <v>7706.239584288749</v>
      </c>
      <c r="M243" s="178">
        <v>178085.99999999997</v>
      </c>
      <c r="N243" s="178">
        <v>4.327257383673478E-2</v>
      </c>
      <c r="O243" s="178" t="s">
        <v>720</v>
      </c>
      <c r="P243" s="178" t="s">
        <v>720</v>
      </c>
      <c r="Q243" s="184">
        <v>54313.306871681641</v>
      </c>
      <c r="R243" s="184">
        <v>4543.6202528571521</v>
      </c>
      <c r="S243" s="184">
        <v>31210.270316369431</v>
      </c>
      <c r="T243" s="184">
        <v>0</v>
      </c>
      <c r="V243" s="184">
        <v>0</v>
      </c>
      <c r="W243" s="184">
        <v>22686.512285384943</v>
      </c>
      <c r="Y243" s="178" t="s">
        <v>961</v>
      </c>
      <c r="Z243" s="178" t="s">
        <v>698</v>
      </c>
      <c r="AB243" s="178" t="s">
        <v>234</v>
      </c>
      <c r="AC243" s="178" t="s">
        <v>235</v>
      </c>
      <c r="AD243" s="178" t="s">
        <v>1225</v>
      </c>
      <c r="AF243" s="178" t="s">
        <v>1230</v>
      </c>
      <c r="AG243" s="178" t="s">
        <v>1231</v>
      </c>
      <c r="AH243" s="178">
        <v>1</v>
      </c>
      <c r="AI243" s="178">
        <v>50</v>
      </c>
      <c r="AJ243" s="178" t="s">
        <v>807</v>
      </c>
      <c r="AK243" s="178" t="s">
        <v>1232</v>
      </c>
      <c r="AL243" s="178" t="s">
        <v>243</v>
      </c>
      <c r="AM243" s="178" t="s">
        <v>962</v>
      </c>
      <c r="AN243" s="178" t="s">
        <v>18</v>
      </c>
      <c r="AO243" s="178" t="s">
        <v>32</v>
      </c>
      <c r="AQ243" s="178">
        <v>7706.239584288749</v>
      </c>
      <c r="AR243" s="178">
        <v>178086</v>
      </c>
      <c r="AS243" s="178">
        <v>4.3272573836734773E-2</v>
      </c>
      <c r="AT243" s="178">
        <f t="shared" si="3"/>
        <v>0</v>
      </c>
    </row>
    <row r="244" spans="1:46" ht="22.5">
      <c r="A244" s="178" t="s">
        <v>47</v>
      </c>
      <c r="B244" s="178">
        <v>311</v>
      </c>
      <c r="C244" s="178" t="s">
        <v>235</v>
      </c>
      <c r="D244" s="178" t="s">
        <v>18</v>
      </c>
      <c r="E244" s="178" t="s">
        <v>245</v>
      </c>
      <c r="F244" s="178" t="s">
        <v>23</v>
      </c>
      <c r="G244" s="178" t="s">
        <v>246</v>
      </c>
      <c r="H244" s="178" t="s">
        <v>32</v>
      </c>
      <c r="I244" s="178">
        <v>2913</v>
      </c>
      <c r="J244" s="178">
        <v>114.71793921061619</v>
      </c>
      <c r="K244" s="178">
        <v>510.22940657868656</v>
      </c>
      <c r="L244" s="178">
        <v>3537.9473457893027</v>
      </c>
      <c r="M244" s="178">
        <v>178085.99999999997</v>
      </c>
      <c r="N244" s="178">
        <v>1.9866510257905187E-2</v>
      </c>
      <c r="O244" s="178" t="s">
        <v>720</v>
      </c>
      <c r="P244" s="178" t="s">
        <v>720</v>
      </c>
      <c r="Q244" s="184">
        <v>24935.329064965899</v>
      </c>
      <c r="R244" s="184">
        <v>2085.9835770800446</v>
      </c>
      <c r="S244" s="184">
        <v>14328.686750446674</v>
      </c>
      <c r="T244" s="184">
        <v>0</v>
      </c>
      <c r="V244" s="184">
        <v>0</v>
      </c>
      <c r="W244" s="184">
        <v>10415.415332911953</v>
      </c>
      <c r="Y244" s="178" t="s">
        <v>963</v>
      </c>
      <c r="Z244" s="178" t="s">
        <v>698</v>
      </c>
      <c r="AB244" s="178" t="s">
        <v>234</v>
      </c>
      <c r="AC244" s="178" t="s">
        <v>235</v>
      </c>
      <c r="AD244" s="178" t="s">
        <v>1225</v>
      </c>
      <c r="AF244" s="178" t="s">
        <v>1230</v>
      </c>
      <c r="AG244" s="178" t="s">
        <v>1231</v>
      </c>
      <c r="AH244" s="178">
        <v>1</v>
      </c>
      <c r="AI244" s="178">
        <v>50</v>
      </c>
      <c r="AJ244" s="178" t="s">
        <v>807</v>
      </c>
      <c r="AK244" s="178" t="s">
        <v>1232</v>
      </c>
      <c r="AL244" s="178" t="s">
        <v>245</v>
      </c>
      <c r="AM244" s="178" t="s">
        <v>246</v>
      </c>
      <c r="AN244" s="178" t="s">
        <v>18</v>
      </c>
      <c r="AO244" s="178" t="s">
        <v>32</v>
      </c>
      <c r="AQ244" s="178">
        <v>3537.9473457893027</v>
      </c>
      <c r="AR244" s="178">
        <v>178086</v>
      </c>
      <c r="AS244" s="178">
        <v>1.9866510257905184E-2</v>
      </c>
      <c r="AT244" s="178">
        <f t="shared" si="3"/>
        <v>0</v>
      </c>
    </row>
    <row r="245" spans="1:46" ht="33.75">
      <c r="A245" s="178" t="s">
        <v>47</v>
      </c>
      <c r="B245" s="178">
        <v>311</v>
      </c>
      <c r="C245" s="178" t="s">
        <v>235</v>
      </c>
      <c r="D245" s="178" t="s">
        <v>18</v>
      </c>
      <c r="E245" s="178" t="s">
        <v>247</v>
      </c>
      <c r="F245" s="178" t="s">
        <v>23</v>
      </c>
      <c r="G245" s="178" t="s">
        <v>248</v>
      </c>
      <c r="H245" s="178" t="s">
        <v>32</v>
      </c>
      <c r="I245" s="178">
        <v>7663</v>
      </c>
      <c r="J245" s="178">
        <v>301.77946040884035</v>
      </c>
      <c r="K245" s="178">
        <v>1342.2203716486354</v>
      </c>
      <c r="L245" s="178">
        <v>9306.9998320574759</v>
      </c>
      <c r="M245" s="178">
        <v>178085.99999999997</v>
      </c>
      <c r="N245" s="178">
        <v>5.2261266085248011E-2</v>
      </c>
      <c r="O245" s="178" t="s">
        <v>720</v>
      </c>
      <c r="P245" s="178" t="s">
        <v>720</v>
      </c>
      <c r="Q245" s="184">
        <v>65595.409071346963</v>
      </c>
      <c r="R245" s="184">
        <v>5487.4329389510413</v>
      </c>
      <c r="S245" s="184">
        <v>37693.349319832771</v>
      </c>
      <c r="T245" s="184">
        <v>0</v>
      </c>
      <c r="V245" s="184">
        <v>0</v>
      </c>
      <c r="W245" s="184">
        <v>27399.013970512977</v>
      </c>
      <c r="Y245" s="178" t="s">
        <v>964</v>
      </c>
      <c r="Z245" s="178" t="s">
        <v>698</v>
      </c>
      <c r="AB245" s="178" t="s">
        <v>234</v>
      </c>
      <c r="AC245" s="178" t="s">
        <v>235</v>
      </c>
      <c r="AD245" s="178" t="s">
        <v>1225</v>
      </c>
      <c r="AF245" s="178" t="s">
        <v>1230</v>
      </c>
      <c r="AG245" s="178" t="s">
        <v>1231</v>
      </c>
      <c r="AH245" s="178">
        <v>1</v>
      </c>
      <c r="AI245" s="178">
        <v>50</v>
      </c>
      <c r="AJ245" s="178" t="s">
        <v>807</v>
      </c>
      <c r="AK245" s="178" t="s">
        <v>1232</v>
      </c>
      <c r="AL245" s="178" t="s">
        <v>247</v>
      </c>
      <c r="AM245" s="178" t="s">
        <v>248</v>
      </c>
      <c r="AN245" s="178" t="s">
        <v>18</v>
      </c>
      <c r="AO245" s="178" t="s">
        <v>32</v>
      </c>
      <c r="AQ245" s="178">
        <v>9306.9998320574759</v>
      </c>
      <c r="AR245" s="178">
        <v>178086</v>
      </c>
      <c r="AS245" s="178">
        <v>5.2261266085248004E-2</v>
      </c>
      <c r="AT245" s="178">
        <f t="shared" si="3"/>
        <v>0</v>
      </c>
    </row>
    <row r="246" spans="1:46" ht="22.5">
      <c r="A246" s="178" t="s">
        <v>47</v>
      </c>
      <c r="B246" s="178">
        <v>311</v>
      </c>
      <c r="C246" s="178" t="s">
        <v>235</v>
      </c>
      <c r="D246" s="178" t="s">
        <v>18</v>
      </c>
      <c r="E246" s="178" t="s">
        <v>249</v>
      </c>
      <c r="F246" s="178" t="s">
        <v>23</v>
      </c>
      <c r="G246" s="178" t="s">
        <v>250</v>
      </c>
      <c r="H246" s="178" t="s">
        <v>32</v>
      </c>
      <c r="I246" s="178">
        <v>20022</v>
      </c>
      <c r="J246" s="178">
        <v>788.49384788017755</v>
      </c>
      <c r="K246" s="178">
        <v>3506.9732847643199</v>
      </c>
      <c r="L246" s="178">
        <v>24317.467132644499</v>
      </c>
      <c r="M246" s="178">
        <v>178085.99999999997</v>
      </c>
      <c r="N246" s="178">
        <v>0.13654901077369644</v>
      </c>
      <c r="O246" s="178" t="s">
        <v>720</v>
      </c>
      <c r="P246" s="178" t="s">
        <v>720</v>
      </c>
      <c r="Q246" s="184">
        <v>171388.65723952875</v>
      </c>
      <c r="R246" s="184">
        <v>14337.646131238125</v>
      </c>
      <c r="S246" s="184">
        <v>98485.741887210213</v>
      </c>
      <c r="T246" s="184">
        <v>0</v>
      </c>
      <c r="V246" s="184">
        <v>0</v>
      </c>
      <c r="W246" s="184">
        <v>71588.549878325837</v>
      </c>
      <c r="Y246" s="178" t="s">
        <v>965</v>
      </c>
      <c r="Z246" s="178" t="s">
        <v>698</v>
      </c>
      <c r="AB246" s="178" t="s">
        <v>234</v>
      </c>
      <c r="AC246" s="178" t="s">
        <v>235</v>
      </c>
      <c r="AD246" s="178" t="s">
        <v>1225</v>
      </c>
      <c r="AF246" s="178" t="s">
        <v>1230</v>
      </c>
      <c r="AG246" s="178" t="s">
        <v>1231</v>
      </c>
      <c r="AH246" s="178">
        <v>1</v>
      </c>
      <c r="AI246" s="178">
        <v>50</v>
      </c>
      <c r="AJ246" s="178" t="s">
        <v>807</v>
      </c>
      <c r="AK246" s="178" t="s">
        <v>1232</v>
      </c>
      <c r="AL246" s="178" t="s">
        <v>249</v>
      </c>
      <c r="AM246" s="178" t="s">
        <v>250</v>
      </c>
      <c r="AN246" s="178" t="s">
        <v>18</v>
      </c>
      <c r="AO246" s="178" t="s">
        <v>32</v>
      </c>
      <c r="AQ246" s="178">
        <v>24317.467132644499</v>
      </c>
      <c r="AR246" s="178">
        <v>178086</v>
      </c>
      <c r="AS246" s="178">
        <v>0.13654901077369641</v>
      </c>
      <c r="AT246" s="178">
        <f t="shared" si="3"/>
        <v>0</v>
      </c>
    </row>
    <row r="247" spans="1:46" ht="22.5">
      <c r="A247" s="178" t="s">
        <v>17</v>
      </c>
      <c r="B247" s="178">
        <v>311</v>
      </c>
      <c r="C247" s="178" t="s">
        <v>235</v>
      </c>
      <c r="D247" s="178" t="s">
        <v>18</v>
      </c>
      <c r="E247" s="178" t="s">
        <v>966</v>
      </c>
      <c r="F247" s="178" t="s">
        <v>23</v>
      </c>
      <c r="G247" s="178" t="s">
        <v>967</v>
      </c>
      <c r="H247" s="178" t="s">
        <v>41</v>
      </c>
      <c r="I247" s="178">
        <v>2063</v>
      </c>
      <c r="J247" s="178">
        <v>81.243772259355026</v>
      </c>
      <c r="K247" s="178">
        <v>361.34681282932729</v>
      </c>
      <c r="L247" s="178">
        <v>2505.590585088682</v>
      </c>
      <c r="M247" s="178">
        <v>178085.99999999997</v>
      </c>
      <c r="N247" s="178">
        <v>1.4069553951959629E-2</v>
      </c>
      <c r="O247" s="178" t="s">
        <v>709</v>
      </c>
      <c r="P247" s="178" t="s">
        <v>720</v>
      </c>
      <c r="Q247" s="184">
        <v>0</v>
      </c>
      <c r="R247" s="184">
        <v>0</v>
      </c>
      <c r="S247" s="184">
        <v>0</v>
      </c>
      <c r="T247" s="184">
        <v>0</v>
      </c>
      <c r="V247" s="184">
        <v>0</v>
      </c>
      <c r="W247" s="184">
        <v>7376.2450503938744</v>
      </c>
      <c r="Y247" s="178" t="s">
        <v>806</v>
      </c>
      <c r="Z247" s="178" t="s">
        <v>698</v>
      </c>
      <c r="AB247" s="178" t="s">
        <v>234</v>
      </c>
      <c r="AC247" s="178" t="s">
        <v>235</v>
      </c>
      <c r="AD247" s="178" t="s">
        <v>1225</v>
      </c>
      <c r="AF247" s="178" t="s">
        <v>1230</v>
      </c>
      <c r="AG247" s="178" t="s">
        <v>1231</v>
      </c>
      <c r="AH247" s="178">
        <v>1</v>
      </c>
      <c r="AI247" s="178">
        <v>92</v>
      </c>
      <c r="AJ247" s="178" t="s">
        <v>796</v>
      </c>
      <c r="AK247" s="178" t="s">
        <v>1228</v>
      </c>
      <c r="AL247" s="178" t="s">
        <v>966</v>
      </c>
      <c r="AM247" s="178" t="s">
        <v>967</v>
      </c>
      <c r="AN247" s="178" t="s">
        <v>18</v>
      </c>
      <c r="AO247" s="178" t="s">
        <v>41</v>
      </c>
      <c r="AQ247" s="178">
        <v>2505.590585088682</v>
      </c>
      <c r="AR247" s="178">
        <v>178086</v>
      </c>
      <c r="AS247" s="178">
        <v>1.4069553951959626E-2</v>
      </c>
      <c r="AT247" s="178">
        <f t="shared" si="3"/>
        <v>0</v>
      </c>
    </row>
    <row r="248" spans="1:46" ht="22.5">
      <c r="A248" s="178" t="s">
        <v>47</v>
      </c>
      <c r="B248" s="178">
        <v>311</v>
      </c>
      <c r="C248" s="178" t="s">
        <v>235</v>
      </c>
      <c r="D248" s="178" t="s">
        <v>18</v>
      </c>
      <c r="E248" s="178" t="s">
        <v>249</v>
      </c>
      <c r="F248" s="178" t="s">
        <v>23</v>
      </c>
      <c r="G248" s="178" t="s">
        <v>250</v>
      </c>
      <c r="H248" s="178" t="s">
        <v>41</v>
      </c>
      <c r="I248" s="178">
        <v>21275</v>
      </c>
      <c r="J248" s="178">
        <v>837.83870810362498</v>
      </c>
      <c r="K248" s="178">
        <v>3726.4437435501395</v>
      </c>
      <c r="L248" s="178">
        <v>25839.282451653762</v>
      </c>
      <c r="M248" s="178">
        <v>178085.99999999997</v>
      </c>
      <c r="N248" s="178">
        <v>0.1450944063635197</v>
      </c>
      <c r="O248" s="178" t="s">
        <v>720</v>
      </c>
      <c r="P248" s="178" t="s">
        <v>720</v>
      </c>
      <c r="Q248" s="184">
        <v>188760.86777299651</v>
      </c>
      <c r="R248" s="184">
        <v>15234.912668169569</v>
      </c>
      <c r="S248" s="184">
        <v>104649.09392919774</v>
      </c>
      <c r="T248" s="184">
        <v>0</v>
      </c>
      <c r="V248" s="184">
        <v>0</v>
      </c>
      <c r="W248" s="184">
        <v>76068.644424202474</v>
      </c>
      <c r="Y248" s="178" t="s">
        <v>965</v>
      </c>
      <c r="Z248" s="178" t="s">
        <v>698</v>
      </c>
      <c r="AB248" s="178" t="s">
        <v>234</v>
      </c>
      <c r="AC248" s="178" t="s">
        <v>235</v>
      </c>
      <c r="AD248" s="178" t="s">
        <v>1225</v>
      </c>
      <c r="AF248" s="178" t="s">
        <v>1230</v>
      </c>
      <c r="AG248" s="178" t="s">
        <v>1231</v>
      </c>
      <c r="AH248" s="178">
        <v>1</v>
      </c>
      <c r="AI248" s="178">
        <v>50</v>
      </c>
      <c r="AJ248" s="178" t="s">
        <v>807</v>
      </c>
      <c r="AK248" s="178" t="s">
        <v>1232</v>
      </c>
      <c r="AL248" s="178" t="s">
        <v>249</v>
      </c>
      <c r="AM248" s="178" t="s">
        <v>250</v>
      </c>
      <c r="AN248" s="178" t="s">
        <v>18</v>
      </c>
      <c r="AO248" s="178" t="s">
        <v>41</v>
      </c>
      <c r="AQ248" s="178">
        <v>25839.282451653762</v>
      </c>
      <c r="AR248" s="178">
        <v>178086</v>
      </c>
      <c r="AS248" s="178">
        <v>0.14509440636351967</v>
      </c>
      <c r="AT248" s="178">
        <f t="shared" si="3"/>
        <v>0</v>
      </c>
    </row>
    <row r="249" spans="1:46" ht="22.5">
      <c r="A249" s="178" t="s">
        <v>17</v>
      </c>
      <c r="B249" s="178">
        <v>311</v>
      </c>
      <c r="C249" s="178" t="s">
        <v>235</v>
      </c>
      <c r="D249" s="178" t="s">
        <v>18</v>
      </c>
      <c r="E249" s="178" t="s">
        <v>900</v>
      </c>
      <c r="F249" s="178" t="s">
        <v>23</v>
      </c>
      <c r="G249" s="178" t="s">
        <v>85</v>
      </c>
      <c r="H249" s="178" t="s">
        <v>41</v>
      </c>
      <c r="I249" s="178">
        <v>3817</v>
      </c>
      <c r="J249" s="178">
        <v>150.31870029760452</v>
      </c>
      <c r="K249" s="178">
        <v>668.57042393094628</v>
      </c>
      <c r="L249" s="178">
        <v>4635.8891242285508</v>
      </c>
      <c r="M249" s="178">
        <v>178085.99999999997</v>
      </c>
      <c r="N249" s="178">
        <v>2.603174378799317E-2</v>
      </c>
      <c r="O249" s="178" t="s">
        <v>709</v>
      </c>
      <c r="P249" s="178" t="s">
        <v>720</v>
      </c>
      <c r="Q249" s="184">
        <v>0</v>
      </c>
      <c r="R249" s="184">
        <v>0</v>
      </c>
      <c r="S249" s="184">
        <v>0</v>
      </c>
      <c r="T249" s="184">
        <v>0</v>
      </c>
      <c r="V249" s="184">
        <v>0</v>
      </c>
      <c r="W249" s="184">
        <v>13647.662315731179</v>
      </c>
      <c r="Y249" s="178" t="s">
        <v>901</v>
      </c>
      <c r="Z249" s="178" t="s">
        <v>698</v>
      </c>
      <c r="AB249" s="178" t="s">
        <v>234</v>
      </c>
      <c r="AC249" s="178" t="s">
        <v>235</v>
      </c>
      <c r="AD249" s="178" t="s">
        <v>1225</v>
      </c>
      <c r="AF249" s="178" t="s">
        <v>1230</v>
      </c>
      <c r="AG249" s="178" t="s">
        <v>1231</v>
      </c>
      <c r="AH249" s="178">
        <v>1</v>
      </c>
      <c r="AI249" s="178">
        <v>10</v>
      </c>
      <c r="AJ249" s="178" t="s">
        <v>75</v>
      </c>
      <c r="AK249" s="178" t="s">
        <v>1196</v>
      </c>
      <c r="AL249" s="178" t="s">
        <v>900</v>
      </c>
      <c r="AM249" s="178" t="s">
        <v>85</v>
      </c>
      <c r="AN249" s="178" t="s">
        <v>18</v>
      </c>
      <c r="AO249" s="178" t="s">
        <v>41</v>
      </c>
      <c r="AQ249" s="178">
        <v>4635.8891242285508</v>
      </c>
      <c r="AR249" s="178">
        <v>178086</v>
      </c>
      <c r="AS249" s="178">
        <v>2.6031743787993167E-2</v>
      </c>
      <c r="AT249" s="178">
        <f t="shared" si="3"/>
        <v>0</v>
      </c>
    </row>
    <row r="250" spans="1:46" ht="22.5">
      <c r="A250" s="178" t="s">
        <v>17</v>
      </c>
      <c r="B250" s="178">
        <v>311</v>
      </c>
      <c r="C250" s="178" t="s">
        <v>235</v>
      </c>
      <c r="D250" s="178" t="s">
        <v>18</v>
      </c>
      <c r="E250" s="178" t="s">
        <v>810</v>
      </c>
      <c r="F250" s="178" t="s">
        <v>23</v>
      </c>
      <c r="G250" s="178" t="s">
        <v>757</v>
      </c>
      <c r="H250" s="178" t="s">
        <v>41</v>
      </c>
      <c r="I250" s="178">
        <v>1136</v>
      </c>
      <c r="J250" s="178">
        <v>44.737239596038442</v>
      </c>
      <c r="K250" s="178">
        <v>198.97720764620252</v>
      </c>
      <c r="L250" s="178">
        <v>1379.714447242241</v>
      </c>
      <c r="M250" s="178">
        <v>178085.99999999997</v>
      </c>
      <c r="N250" s="178">
        <v>7.7474616041813575E-3</v>
      </c>
      <c r="O250" s="178" t="s">
        <v>720</v>
      </c>
      <c r="P250" s="178" t="s">
        <v>720</v>
      </c>
      <c r="Q250" s="184">
        <v>10079.076182849545</v>
      </c>
      <c r="R250" s="184">
        <v>0</v>
      </c>
      <c r="S250" s="184">
        <v>5587.8435113310752</v>
      </c>
      <c r="T250" s="184">
        <v>0</v>
      </c>
      <c r="V250" s="184">
        <v>0</v>
      </c>
      <c r="W250" s="184">
        <v>4061.7616952241606</v>
      </c>
      <c r="Y250" s="178" t="s">
        <v>811</v>
      </c>
      <c r="Z250" s="178" t="s">
        <v>698</v>
      </c>
      <c r="AB250" s="178" t="s">
        <v>234</v>
      </c>
      <c r="AC250" s="178" t="s">
        <v>235</v>
      </c>
      <c r="AD250" s="178" t="s">
        <v>1225</v>
      </c>
      <c r="AF250" s="178" t="s">
        <v>1230</v>
      </c>
      <c r="AG250" s="178" t="s">
        <v>1231</v>
      </c>
      <c r="AH250" s="178">
        <v>1</v>
      </c>
      <c r="AI250" s="178">
        <v>78</v>
      </c>
      <c r="AJ250" s="178" t="s">
        <v>796</v>
      </c>
      <c r="AK250" s="178" t="s">
        <v>1228</v>
      </c>
      <c r="AL250" s="178" t="s">
        <v>810</v>
      </c>
      <c r="AM250" s="178" t="s">
        <v>757</v>
      </c>
      <c r="AN250" s="178" t="s">
        <v>18</v>
      </c>
      <c r="AO250" s="178" t="s">
        <v>41</v>
      </c>
      <c r="AQ250" s="178">
        <v>1379.714447242241</v>
      </c>
      <c r="AR250" s="178">
        <v>178086</v>
      </c>
      <c r="AS250" s="178">
        <v>7.7474616041813566E-3</v>
      </c>
      <c r="AT250" s="178">
        <f t="shared" si="3"/>
        <v>0</v>
      </c>
    </row>
    <row r="251" spans="1:46" ht="22.5">
      <c r="A251" s="178" t="s">
        <v>30</v>
      </c>
      <c r="B251" s="178">
        <v>311</v>
      </c>
      <c r="C251" s="178" t="s">
        <v>235</v>
      </c>
      <c r="D251" s="178" t="s">
        <v>34</v>
      </c>
      <c r="E251" s="178" t="s">
        <v>760</v>
      </c>
      <c r="F251" s="178" t="s">
        <v>23</v>
      </c>
      <c r="G251" s="178" t="s">
        <v>33</v>
      </c>
      <c r="H251" s="178" t="s">
        <v>32</v>
      </c>
      <c r="I251" s="178">
        <v>15374</v>
      </c>
      <c r="J251" s="178">
        <v>736.50424308787296</v>
      </c>
      <c r="K251" s="178">
        <v>2692.8482309442938</v>
      </c>
      <c r="L251" s="178">
        <v>18803.352474032166</v>
      </c>
      <c r="M251" s="178">
        <v>178085.99999999997</v>
      </c>
      <c r="N251" s="178">
        <v>0.105585798288648</v>
      </c>
      <c r="O251" s="178" t="s">
        <v>720</v>
      </c>
      <c r="P251" s="178" t="s">
        <v>720</v>
      </c>
      <c r="Q251" s="184">
        <v>132525.37011964209</v>
      </c>
      <c r="R251" s="184">
        <v>11086.50882030804</v>
      </c>
      <c r="S251" s="184">
        <v>76153.577519830258</v>
      </c>
      <c r="T251" s="184">
        <v>0</v>
      </c>
      <c r="V251" s="184">
        <v>0</v>
      </c>
      <c r="W251" s="184">
        <v>55355.466468789491</v>
      </c>
      <c r="Y251" s="178" t="s">
        <v>802</v>
      </c>
      <c r="Z251" s="178" t="s">
        <v>698</v>
      </c>
      <c r="AB251" s="178" t="s">
        <v>234</v>
      </c>
      <c r="AC251" s="178" t="s">
        <v>235</v>
      </c>
      <c r="AD251" s="178" t="s">
        <v>1225</v>
      </c>
      <c r="AF251" s="178" t="s">
        <v>1230</v>
      </c>
      <c r="AG251" s="178" t="s">
        <v>1231</v>
      </c>
      <c r="AH251" s="178">
        <v>1</v>
      </c>
      <c r="AI251" s="178" t="s">
        <v>75</v>
      </c>
      <c r="AJ251" s="178" t="s">
        <v>75</v>
      </c>
      <c r="AK251" s="178" t="s">
        <v>1196</v>
      </c>
      <c r="AL251" s="178" t="s">
        <v>760</v>
      </c>
      <c r="AM251" s="178" t="s">
        <v>33</v>
      </c>
      <c r="AN251" s="178" t="s">
        <v>34</v>
      </c>
      <c r="AO251" s="178" t="s">
        <v>32</v>
      </c>
      <c r="AQ251" s="178">
        <v>18803.352474032166</v>
      </c>
      <c r="AR251" s="178">
        <v>178086</v>
      </c>
      <c r="AS251" s="178">
        <v>0.10558579828864799</v>
      </c>
      <c r="AT251" s="178">
        <f t="shared" si="3"/>
        <v>0</v>
      </c>
    </row>
    <row r="252" spans="1:46" ht="22.5">
      <c r="A252" s="178" t="s">
        <v>47</v>
      </c>
      <c r="B252" s="178">
        <v>311</v>
      </c>
      <c r="C252" s="178" t="s">
        <v>235</v>
      </c>
      <c r="D252" s="178" t="s">
        <v>34</v>
      </c>
      <c r="E252" s="178" t="s">
        <v>249</v>
      </c>
      <c r="F252" s="178" t="s">
        <v>23</v>
      </c>
      <c r="G252" s="178" t="s">
        <v>250</v>
      </c>
      <c r="H252" s="178" t="s">
        <v>32</v>
      </c>
      <c r="I252" s="178">
        <v>15619</v>
      </c>
      <c r="J252" s="178">
        <v>748.24117163974813</v>
      </c>
      <c r="K252" s="178">
        <v>2735.7614491426384</v>
      </c>
      <c r="L252" s="178">
        <v>19103.002620782387</v>
      </c>
      <c r="M252" s="178">
        <v>178085.99999999997</v>
      </c>
      <c r="N252" s="178">
        <v>0.1072684131306357</v>
      </c>
      <c r="O252" s="178" t="s">
        <v>720</v>
      </c>
      <c r="P252" s="178" t="s">
        <v>720</v>
      </c>
      <c r="Q252" s="184">
        <v>134637.2938661825</v>
      </c>
      <c r="R252" s="184">
        <v>11263.183378716749</v>
      </c>
      <c r="S252" s="184">
        <v>77367.160614168664</v>
      </c>
      <c r="T252" s="184">
        <v>0</v>
      </c>
      <c r="V252" s="184">
        <v>0</v>
      </c>
      <c r="W252" s="184">
        <v>56237.610951998387</v>
      </c>
      <c r="Y252" s="178" t="s">
        <v>965</v>
      </c>
      <c r="Z252" s="178" t="s">
        <v>698</v>
      </c>
      <c r="AB252" s="178" t="s">
        <v>234</v>
      </c>
      <c r="AC252" s="178" t="s">
        <v>235</v>
      </c>
      <c r="AD252" s="178" t="s">
        <v>1225</v>
      </c>
      <c r="AF252" s="178" t="s">
        <v>1230</v>
      </c>
      <c r="AG252" s="178" t="s">
        <v>1231</v>
      </c>
      <c r="AH252" s="178">
        <v>1</v>
      </c>
      <c r="AI252" s="178">
        <v>50</v>
      </c>
      <c r="AJ252" s="178" t="s">
        <v>807</v>
      </c>
      <c r="AK252" s="178" t="s">
        <v>1232</v>
      </c>
      <c r="AL252" s="178" t="s">
        <v>249</v>
      </c>
      <c r="AM252" s="178" t="s">
        <v>250</v>
      </c>
      <c r="AN252" s="178" t="s">
        <v>34</v>
      </c>
      <c r="AO252" s="178" t="s">
        <v>32</v>
      </c>
      <c r="AQ252" s="178">
        <v>19103.002620782387</v>
      </c>
      <c r="AR252" s="178">
        <v>178086</v>
      </c>
      <c r="AS252" s="178">
        <v>0.10726841313063569</v>
      </c>
      <c r="AT252" s="178">
        <f t="shared" si="3"/>
        <v>0</v>
      </c>
    </row>
    <row r="253" spans="1:46" ht="22.5">
      <c r="A253" s="178" t="s">
        <v>30</v>
      </c>
      <c r="B253" s="178">
        <v>311</v>
      </c>
      <c r="C253" s="178" t="s">
        <v>235</v>
      </c>
      <c r="D253" s="178" t="s">
        <v>34</v>
      </c>
      <c r="E253" s="178" t="s">
        <v>760</v>
      </c>
      <c r="F253" s="178" t="s">
        <v>23</v>
      </c>
      <c r="G253" s="178" t="s">
        <v>33</v>
      </c>
      <c r="H253" s="178" t="s">
        <v>41</v>
      </c>
      <c r="I253" s="178">
        <v>3061</v>
      </c>
      <c r="J253" s="178">
        <v>146.63974815220368</v>
      </c>
      <c r="K253" s="178">
        <v>536.15249349033979</v>
      </c>
      <c r="L253" s="178">
        <v>3743.7922416425436</v>
      </c>
      <c r="M253" s="178">
        <v>178085.99999999997</v>
      </c>
      <c r="N253" s="178">
        <v>2.1022383801323766E-2</v>
      </c>
      <c r="O253" s="178" t="s">
        <v>720</v>
      </c>
      <c r="P253" s="178" t="s">
        <v>720</v>
      </c>
      <c r="Q253" s="184">
        <v>27349.113645724687</v>
      </c>
      <c r="R253" s="184">
        <v>2207.3502991389955</v>
      </c>
      <c r="S253" s="184">
        <v>15162.3585786523</v>
      </c>
      <c r="T253" s="184">
        <v>0</v>
      </c>
      <c r="V253" s="184">
        <v>0</v>
      </c>
      <c r="W253" s="184">
        <v>11021.405155520011</v>
      </c>
      <c r="Y253" s="178" t="s">
        <v>802</v>
      </c>
      <c r="Z253" s="178" t="s">
        <v>698</v>
      </c>
      <c r="AB253" s="178" t="s">
        <v>234</v>
      </c>
      <c r="AC253" s="178" t="s">
        <v>235</v>
      </c>
      <c r="AD253" s="178" t="s">
        <v>1225</v>
      </c>
      <c r="AF253" s="178" t="s">
        <v>1230</v>
      </c>
      <c r="AG253" s="178" t="s">
        <v>1231</v>
      </c>
      <c r="AH253" s="178">
        <v>1</v>
      </c>
      <c r="AI253" s="178" t="s">
        <v>75</v>
      </c>
      <c r="AJ253" s="178" t="s">
        <v>75</v>
      </c>
      <c r="AK253" s="178" t="s">
        <v>1196</v>
      </c>
      <c r="AL253" s="178" t="s">
        <v>760</v>
      </c>
      <c r="AM253" s="178" t="s">
        <v>33</v>
      </c>
      <c r="AN253" s="178" t="s">
        <v>34</v>
      </c>
      <c r="AO253" s="178" t="s">
        <v>41</v>
      </c>
      <c r="AQ253" s="178">
        <v>3743.7922416425436</v>
      </c>
      <c r="AR253" s="178">
        <v>178086</v>
      </c>
      <c r="AS253" s="178">
        <v>2.1022383801323763E-2</v>
      </c>
      <c r="AT253" s="178">
        <f t="shared" si="3"/>
        <v>0</v>
      </c>
    </row>
    <row r="254" spans="1:46" ht="22.5">
      <c r="A254" s="178" t="s">
        <v>43</v>
      </c>
      <c r="B254" s="178">
        <v>311</v>
      </c>
      <c r="C254" s="178" t="s">
        <v>235</v>
      </c>
      <c r="D254" s="178" t="s">
        <v>34</v>
      </c>
      <c r="E254" s="178" t="s">
        <v>236</v>
      </c>
      <c r="F254" s="178" t="s">
        <v>23</v>
      </c>
      <c r="G254" s="178" t="s">
        <v>237</v>
      </c>
      <c r="H254" s="178" t="s">
        <v>41</v>
      </c>
      <c r="I254" s="178">
        <v>5587</v>
      </c>
      <c r="J254" s="178">
        <v>267.64987681357792</v>
      </c>
      <c r="K254" s="178">
        <v>978.59653091490634</v>
      </c>
      <c r="L254" s="178">
        <v>6833.246407728484</v>
      </c>
      <c r="M254" s="178">
        <v>178085.99999999997</v>
      </c>
      <c r="N254" s="178">
        <v>3.8370486213000939E-2</v>
      </c>
      <c r="O254" s="178" t="s">
        <v>720</v>
      </c>
      <c r="P254" s="178" t="s">
        <v>720</v>
      </c>
      <c r="Q254" s="184">
        <v>49918.163325274036</v>
      </c>
      <c r="R254" s="184">
        <v>4028.9010523650986</v>
      </c>
      <c r="S254" s="184">
        <v>27674.647951300358</v>
      </c>
      <c r="T254" s="184">
        <v>0</v>
      </c>
      <c r="V254" s="184">
        <v>0</v>
      </c>
      <c r="W254" s="184">
        <v>20116.494806890001</v>
      </c>
      <c r="Y254" s="178" t="s">
        <v>812</v>
      </c>
      <c r="Z254" s="178" t="s">
        <v>698</v>
      </c>
      <c r="AB254" s="178" t="s">
        <v>234</v>
      </c>
      <c r="AC254" s="178" t="s">
        <v>235</v>
      </c>
      <c r="AD254" s="178" t="s">
        <v>1225</v>
      </c>
      <c r="AF254" s="178" t="s">
        <v>1230</v>
      </c>
      <c r="AG254" s="178" t="s">
        <v>1231</v>
      </c>
      <c r="AH254" s="178">
        <v>1</v>
      </c>
      <c r="AI254" s="178">
        <v>15</v>
      </c>
      <c r="AJ254" s="178" t="s">
        <v>54</v>
      </c>
      <c r="AK254" s="178" t="s">
        <v>548</v>
      </c>
      <c r="AL254" s="178" t="s">
        <v>236</v>
      </c>
      <c r="AM254" s="178" t="s">
        <v>237</v>
      </c>
      <c r="AN254" s="178" t="s">
        <v>34</v>
      </c>
      <c r="AO254" s="178" t="s">
        <v>41</v>
      </c>
      <c r="AQ254" s="178">
        <v>6833.246407728484</v>
      </c>
      <c r="AR254" s="178">
        <v>178086</v>
      </c>
      <c r="AS254" s="178">
        <v>3.8370486213000932E-2</v>
      </c>
      <c r="AT254" s="178">
        <f t="shared" si="3"/>
        <v>0</v>
      </c>
    </row>
    <row r="255" spans="1:46" ht="22.5">
      <c r="A255" s="178" t="s">
        <v>47</v>
      </c>
      <c r="B255" s="178">
        <v>311</v>
      </c>
      <c r="C255" s="178" t="s">
        <v>235</v>
      </c>
      <c r="D255" s="178" t="s">
        <v>34</v>
      </c>
      <c r="E255" s="178" t="s">
        <v>249</v>
      </c>
      <c r="F255" s="178" t="s">
        <v>23</v>
      </c>
      <c r="G255" s="178" t="s">
        <v>250</v>
      </c>
      <c r="H255" s="178" t="s">
        <v>41</v>
      </c>
      <c r="I255" s="178">
        <v>4195</v>
      </c>
      <c r="J255" s="178">
        <v>200.96496030659731</v>
      </c>
      <c r="K255" s="178">
        <v>734.77938915124969</v>
      </c>
      <c r="L255" s="178">
        <v>5130.7443494578474</v>
      </c>
      <c r="M255" s="178">
        <v>178085.99999999997</v>
      </c>
      <c r="N255" s="178">
        <v>2.8810486784238223E-2</v>
      </c>
      <c r="O255" s="178" t="s">
        <v>720</v>
      </c>
      <c r="P255" s="178" t="s">
        <v>720</v>
      </c>
      <c r="Q255" s="184">
        <v>37481.062314215967</v>
      </c>
      <c r="R255" s="184">
        <v>3025.1011123450135</v>
      </c>
      <c r="S255" s="184">
        <v>20779.514615304281</v>
      </c>
      <c r="T255" s="184">
        <v>0</v>
      </c>
      <c r="V255" s="184">
        <v>0</v>
      </c>
      <c r="W255" s="184">
        <v>15104.473906372574</v>
      </c>
      <c r="Y255" s="178" t="s">
        <v>965</v>
      </c>
      <c r="Z255" s="178" t="s">
        <v>698</v>
      </c>
      <c r="AB255" s="178" t="s">
        <v>234</v>
      </c>
      <c r="AC255" s="178" t="s">
        <v>235</v>
      </c>
      <c r="AD255" s="178" t="s">
        <v>1225</v>
      </c>
      <c r="AF255" s="178" t="s">
        <v>1230</v>
      </c>
      <c r="AG255" s="178" t="s">
        <v>1231</v>
      </c>
      <c r="AH255" s="178">
        <v>1</v>
      </c>
      <c r="AI255" s="178">
        <v>50</v>
      </c>
      <c r="AJ255" s="178" t="s">
        <v>807</v>
      </c>
      <c r="AK255" s="178" t="s">
        <v>1232</v>
      </c>
      <c r="AL255" s="178" t="s">
        <v>249</v>
      </c>
      <c r="AM255" s="178" t="s">
        <v>250</v>
      </c>
      <c r="AN255" s="178" t="s">
        <v>34</v>
      </c>
      <c r="AO255" s="178" t="s">
        <v>41</v>
      </c>
      <c r="AQ255" s="178">
        <v>5130.7443494578474</v>
      </c>
      <c r="AR255" s="178">
        <v>178086</v>
      </c>
      <c r="AS255" s="178">
        <v>2.8810486784238219E-2</v>
      </c>
      <c r="AT255" s="178">
        <f t="shared" si="3"/>
        <v>0</v>
      </c>
    </row>
    <row r="256" spans="1:46" ht="22.5">
      <c r="A256" s="178" t="s">
        <v>63</v>
      </c>
      <c r="B256" s="178">
        <v>312</v>
      </c>
      <c r="C256" s="178" t="s">
        <v>253</v>
      </c>
      <c r="D256" s="178" t="s">
        <v>18</v>
      </c>
      <c r="E256" s="178" t="s">
        <v>956</v>
      </c>
      <c r="F256" s="178" t="s">
        <v>16</v>
      </c>
      <c r="G256" s="178" t="s">
        <v>215</v>
      </c>
      <c r="H256" s="178" t="s">
        <v>41</v>
      </c>
      <c r="I256" s="178">
        <v>1367</v>
      </c>
      <c r="J256" s="178">
        <v>0</v>
      </c>
      <c r="K256" s="178">
        <v>0</v>
      </c>
      <c r="L256" s="178">
        <v>1367</v>
      </c>
      <c r="M256" s="178">
        <v>2598</v>
      </c>
      <c r="N256" s="178">
        <v>0.52617397998460358</v>
      </c>
      <c r="O256" s="178" t="s">
        <v>709</v>
      </c>
      <c r="P256" s="178" t="s">
        <v>709</v>
      </c>
      <c r="Q256" s="184">
        <v>0</v>
      </c>
      <c r="R256" s="184">
        <v>1525.9045419553504</v>
      </c>
      <c r="S256" s="184">
        <v>0</v>
      </c>
      <c r="T256" s="184">
        <v>0</v>
      </c>
      <c r="V256" s="184">
        <v>740.69865934585994</v>
      </c>
      <c r="W256" s="184">
        <v>3902.10623556582</v>
      </c>
      <c r="X256" s="184" t="s">
        <v>712</v>
      </c>
      <c r="Y256" s="178" t="s">
        <v>935</v>
      </c>
      <c r="Z256" s="178" t="s">
        <v>700</v>
      </c>
      <c r="AA256" s="178" t="s">
        <v>1208</v>
      </c>
      <c r="AB256" s="178" t="s">
        <v>252</v>
      </c>
      <c r="AC256" s="178" t="s">
        <v>253</v>
      </c>
      <c r="AD256" s="178" t="s">
        <v>1229</v>
      </c>
      <c r="AF256" s="178" t="s">
        <v>1226</v>
      </c>
      <c r="AG256" s="178" t="s">
        <v>1227</v>
      </c>
      <c r="AH256" s="178">
        <v>0</v>
      </c>
      <c r="AI256" s="178">
        <v>40</v>
      </c>
      <c r="AJ256" s="178" t="s">
        <v>816</v>
      </c>
      <c r="AK256" s="178" t="s">
        <v>64</v>
      </c>
      <c r="AL256" s="178" t="s">
        <v>956</v>
      </c>
      <c r="AM256" s="178" t="s">
        <v>215</v>
      </c>
      <c r="AN256" s="178" t="s">
        <v>18</v>
      </c>
      <c r="AO256" s="178" t="s">
        <v>41</v>
      </c>
      <c r="AQ256" s="178">
        <v>1367</v>
      </c>
      <c r="AR256" s="178">
        <v>2598</v>
      </c>
      <c r="AS256" s="178">
        <v>0.52617397998460358</v>
      </c>
      <c r="AT256" s="178">
        <f t="shared" si="3"/>
        <v>0</v>
      </c>
    </row>
    <row r="257" spans="1:46" ht="22.5">
      <c r="A257" s="178" t="s">
        <v>63</v>
      </c>
      <c r="B257" s="178">
        <v>312</v>
      </c>
      <c r="C257" s="178" t="s">
        <v>253</v>
      </c>
      <c r="D257" s="178" t="s">
        <v>18</v>
      </c>
      <c r="E257" s="178" t="s">
        <v>956</v>
      </c>
      <c r="F257" s="178" t="s">
        <v>16</v>
      </c>
      <c r="G257" s="178" t="s">
        <v>215</v>
      </c>
      <c r="H257" s="178" t="s">
        <v>19</v>
      </c>
      <c r="I257" s="178">
        <v>1231</v>
      </c>
      <c r="J257" s="178">
        <v>0</v>
      </c>
      <c r="K257" s="178">
        <v>0</v>
      </c>
      <c r="L257" s="178">
        <v>1231</v>
      </c>
      <c r="M257" s="178">
        <v>2598</v>
      </c>
      <c r="N257" s="178">
        <v>0.47382602001539648</v>
      </c>
      <c r="O257" s="178" t="s">
        <v>709</v>
      </c>
      <c r="P257" s="178" t="s">
        <v>709</v>
      </c>
      <c r="Q257" s="184">
        <v>0</v>
      </c>
      <c r="R257" s="184">
        <v>1374.0954580446498</v>
      </c>
      <c r="S257" s="184">
        <v>0</v>
      </c>
      <c r="T257" s="184">
        <v>0</v>
      </c>
      <c r="V257" s="184">
        <v>667.00808314173628</v>
      </c>
      <c r="W257" s="184">
        <v>3513.8937644341804</v>
      </c>
      <c r="X257" s="184" t="s">
        <v>712</v>
      </c>
      <c r="Y257" s="178" t="s">
        <v>935</v>
      </c>
      <c r="Z257" s="178" t="s">
        <v>700</v>
      </c>
      <c r="AA257" s="178" t="s">
        <v>1208</v>
      </c>
      <c r="AB257" s="178" t="s">
        <v>252</v>
      </c>
      <c r="AC257" s="178" t="s">
        <v>253</v>
      </c>
      <c r="AD257" s="178" t="s">
        <v>1229</v>
      </c>
      <c r="AF257" s="178" t="s">
        <v>1226</v>
      </c>
      <c r="AG257" s="178" t="s">
        <v>1227</v>
      </c>
      <c r="AH257" s="178">
        <v>0</v>
      </c>
      <c r="AI257" s="178">
        <v>40</v>
      </c>
      <c r="AJ257" s="178" t="s">
        <v>816</v>
      </c>
      <c r="AK257" s="178" t="s">
        <v>64</v>
      </c>
      <c r="AL257" s="178" t="s">
        <v>956</v>
      </c>
      <c r="AM257" s="178" t="s">
        <v>215</v>
      </c>
      <c r="AN257" s="178" t="s">
        <v>18</v>
      </c>
      <c r="AO257" s="178" t="s">
        <v>19</v>
      </c>
      <c r="AQ257" s="178">
        <v>1231</v>
      </c>
      <c r="AR257" s="178">
        <v>2598</v>
      </c>
      <c r="AS257" s="178">
        <v>0.47382602001539648</v>
      </c>
      <c r="AT257" s="178">
        <f t="shared" si="3"/>
        <v>0</v>
      </c>
    </row>
    <row r="258" spans="1:46" ht="22.5">
      <c r="A258" s="178" t="s">
        <v>24</v>
      </c>
      <c r="B258" s="178">
        <v>313</v>
      </c>
      <c r="C258" s="178" t="s">
        <v>255</v>
      </c>
      <c r="D258" s="178" t="s">
        <v>18</v>
      </c>
      <c r="E258" s="178" t="s">
        <v>968</v>
      </c>
      <c r="F258" s="178" t="s">
        <v>16</v>
      </c>
      <c r="G258" s="178" t="s">
        <v>256</v>
      </c>
      <c r="H258" s="178" t="s">
        <v>41</v>
      </c>
      <c r="I258" s="178">
        <v>249</v>
      </c>
      <c r="J258" s="178">
        <v>11.440130107745476</v>
      </c>
      <c r="K258" s="178">
        <v>24.447579279990972</v>
      </c>
      <c r="L258" s="178">
        <v>284.88770938773644</v>
      </c>
      <c r="M258" s="178">
        <v>31836</v>
      </c>
      <c r="N258" s="178">
        <v>8.9486025062110956E-3</v>
      </c>
      <c r="O258" s="178" t="s">
        <v>720</v>
      </c>
      <c r="P258" s="178" t="s">
        <v>720</v>
      </c>
      <c r="Q258" s="184">
        <v>2081.1588457421981</v>
      </c>
      <c r="R258" s="184">
        <v>6.264021754347767</v>
      </c>
      <c r="S258" s="184">
        <v>0</v>
      </c>
      <c r="T258" s="184">
        <v>1153.7952230203327</v>
      </c>
      <c r="V258" s="184">
        <v>0</v>
      </c>
      <c r="W258" s="184">
        <v>752.41310868550431</v>
      </c>
      <c r="Y258" s="178" t="s">
        <v>969</v>
      </c>
      <c r="Z258" s="178" t="s">
        <v>698</v>
      </c>
      <c r="AB258" s="178" t="s">
        <v>254</v>
      </c>
      <c r="AC258" s="178" t="s">
        <v>255</v>
      </c>
      <c r="AD258" s="178" t="s">
        <v>1225</v>
      </c>
      <c r="AF258" s="178" t="s">
        <v>1241</v>
      </c>
      <c r="AG258" s="178" t="s">
        <v>1231</v>
      </c>
      <c r="AH258" s="178">
        <v>1</v>
      </c>
      <c r="AI258" s="178" t="s">
        <v>799</v>
      </c>
      <c r="AJ258" s="178" t="s">
        <v>799</v>
      </c>
      <c r="AK258" s="178" t="s">
        <v>25</v>
      </c>
      <c r="AL258" s="178" t="s">
        <v>968</v>
      </c>
      <c r="AM258" s="178" t="s">
        <v>256</v>
      </c>
      <c r="AN258" s="178" t="s">
        <v>18</v>
      </c>
      <c r="AO258" s="178" t="s">
        <v>41</v>
      </c>
      <c r="AQ258" s="178">
        <v>284.88770938773644</v>
      </c>
      <c r="AR258" s="178">
        <v>31836</v>
      </c>
      <c r="AS258" s="178">
        <v>8.9486025062110956E-3</v>
      </c>
      <c r="AT258" s="178">
        <f t="shared" si="3"/>
        <v>0</v>
      </c>
    </row>
    <row r="259" spans="1:46">
      <c r="A259" s="178" t="s">
        <v>24</v>
      </c>
      <c r="B259" s="178">
        <v>313</v>
      </c>
      <c r="C259" s="178" t="s">
        <v>255</v>
      </c>
      <c r="D259" s="178" t="s">
        <v>18</v>
      </c>
      <c r="E259" s="178" t="s">
        <v>970</v>
      </c>
      <c r="F259" s="178" t="s">
        <v>16</v>
      </c>
      <c r="G259" s="178" t="s">
        <v>258</v>
      </c>
      <c r="H259" s="178" t="s">
        <v>41</v>
      </c>
      <c r="I259" s="178">
        <v>142</v>
      </c>
      <c r="J259" s="178">
        <v>6.5240902622484249</v>
      </c>
      <c r="K259" s="178">
        <v>13.941993003047061</v>
      </c>
      <c r="L259" s="178">
        <v>162.46608326529548</v>
      </c>
      <c r="M259" s="178">
        <v>31836</v>
      </c>
      <c r="N259" s="178">
        <v>5.103219099927613E-3</v>
      </c>
      <c r="O259" s="178" t="s">
        <v>720</v>
      </c>
      <c r="P259" s="178" t="s">
        <v>720</v>
      </c>
      <c r="Q259" s="184">
        <v>1186.8456068088037</v>
      </c>
      <c r="R259" s="184">
        <v>3.5722533699493293</v>
      </c>
      <c r="S259" s="184">
        <v>0</v>
      </c>
      <c r="T259" s="184">
        <v>657.98763722444687</v>
      </c>
      <c r="V259" s="184">
        <v>0</v>
      </c>
      <c r="W259" s="184">
        <v>429.08699370819932</v>
      </c>
      <c r="Y259" s="178" t="s">
        <v>971</v>
      </c>
      <c r="Z259" s="178" t="s">
        <v>698</v>
      </c>
      <c r="AB259" s="178" t="s">
        <v>254</v>
      </c>
      <c r="AC259" s="178" t="s">
        <v>255</v>
      </c>
      <c r="AD259" s="178" t="s">
        <v>1225</v>
      </c>
      <c r="AF259" s="178" t="s">
        <v>1241</v>
      </c>
      <c r="AG259" s="178" t="s">
        <v>1231</v>
      </c>
      <c r="AH259" s="178">
        <v>1</v>
      </c>
      <c r="AI259" s="178" t="s">
        <v>799</v>
      </c>
      <c r="AJ259" s="178" t="s">
        <v>799</v>
      </c>
      <c r="AK259" s="178" t="s">
        <v>25</v>
      </c>
      <c r="AL259" s="178" t="s">
        <v>970</v>
      </c>
      <c r="AM259" s="178" t="s">
        <v>258</v>
      </c>
      <c r="AN259" s="178" t="s">
        <v>18</v>
      </c>
      <c r="AO259" s="178" t="s">
        <v>41</v>
      </c>
      <c r="AQ259" s="178">
        <v>162.46608326529548</v>
      </c>
      <c r="AR259" s="178">
        <v>31836</v>
      </c>
      <c r="AS259" s="178">
        <v>5.103219099927613E-3</v>
      </c>
      <c r="AT259" s="178">
        <f t="shared" ref="AT259:AT322" si="4">L259-AQ259</f>
        <v>0</v>
      </c>
    </row>
    <row r="260" spans="1:46" ht="22.5">
      <c r="A260" s="178" t="s">
        <v>24</v>
      </c>
      <c r="B260" s="178">
        <v>313</v>
      </c>
      <c r="C260" s="178" t="s">
        <v>255</v>
      </c>
      <c r="D260" s="178" t="s">
        <v>18</v>
      </c>
      <c r="E260" s="178" t="s">
        <v>800</v>
      </c>
      <c r="F260" s="178" t="s">
        <v>16</v>
      </c>
      <c r="G260" s="178" t="s">
        <v>26</v>
      </c>
      <c r="H260" s="178" t="s">
        <v>41</v>
      </c>
      <c r="I260" s="178">
        <v>5369</v>
      </c>
      <c r="J260" s="178">
        <v>246.67493392966048</v>
      </c>
      <c r="K260" s="178">
        <v>527.144791784223</v>
      </c>
      <c r="L260" s="178">
        <v>6142.8197257138836</v>
      </c>
      <c r="M260" s="178">
        <v>31836</v>
      </c>
      <c r="N260" s="178">
        <v>0.19295199540500954</v>
      </c>
      <c r="O260" s="178" t="s">
        <v>720</v>
      </c>
      <c r="P260" s="178" t="s">
        <v>720</v>
      </c>
      <c r="Q260" s="184">
        <v>44874.465232087794</v>
      </c>
      <c r="R260" s="184">
        <v>135.06639678350669</v>
      </c>
      <c r="S260" s="184">
        <v>0</v>
      </c>
      <c r="T260" s="184">
        <v>24878.419889141234</v>
      </c>
      <c r="V260" s="184">
        <v>0</v>
      </c>
      <c r="W260" s="184">
        <v>16223.718797319169</v>
      </c>
      <c r="Y260" s="178" t="s">
        <v>801</v>
      </c>
      <c r="Z260" s="178" t="s">
        <v>698</v>
      </c>
      <c r="AB260" s="178" t="s">
        <v>254</v>
      </c>
      <c r="AC260" s="178" t="s">
        <v>255</v>
      </c>
      <c r="AD260" s="178" t="s">
        <v>1225</v>
      </c>
      <c r="AF260" s="178" t="s">
        <v>1241</v>
      </c>
      <c r="AG260" s="178" t="s">
        <v>1231</v>
      </c>
      <c r="AH260" s="178">
        <v>1</v>
      </c>
      <c r="AI260" s="178" t="s">
        <v>799</v>
      </c>
      <c r="AJ260" s="178" t="s">
        <v>799</v>
      </c>
      <c r="AK260" s="178" t="s">
        <v>25</v>
      </c>
      <c r="AL260" s="178" t="s">
        <v>800</v>
      </c>
      <c r="AM260" s="178" t="s">
        <v>26</v>
      </c>
      <c r="AN260" s="178" t="s">
        <v>18</v>
      </c>
      <c r="AO260" s="178" t="s">
        <v>41</v>
      </c>
      <c r="AQ260" s="178">
        <v>6142.8197257138836</v>
      </c>
      <c r="AR260" s="178">
        <v>31836</v>
      </c>
      <c r="AS260" s="178">
        <v>0.19295199540500954</v>
      </c>
      <c r="AT260" s="178">
        <f t="shared" si="4"/>
        <v>0</v>
      </c>
    </row>
    <row r="261" spans="1:46" ht="22.5">
      <c r="A261" s="178" t="s">
        <v>24</v>
      </c>
      <c r="B261" s="178">
        <v>313</v>
      </c>
      <c r="C261" s="178" t="s">
        <v>255</v>
      </c>
      <c r="D261" s="178" t="s">
        <v>18</v>
      </c>
      <c r="E261" s="178" t="s">
        <v>972</v>
      </c>
      <c r="F261" s="178" t="s">
        <v>16</v>
      </c>
      <c r="G261" s="178" t="s">
        <v>259</v>
      </c>
      <c r="H261" s="178" t="s">
        <v>41</v>
      </c>
      <c r="I261" s="178">
        <v>1032</v>
      </c>
      <c r="J261" s="178">
        <v>47.414515145354748</v>
      </c>
      <c r="K261" s="178">
        <v>101.32490689538426</v>
      </c>
      <c r="L261" s="178">
        <v>1180.7394220407389</v>
      </c>
      <c r="M261" s="178">
        <v>31836</v>
      </c>
      <c r="N261" s="178">
        <v>3.7088183881164055E-2</v>
      </c>
      <c r="O261" s="178" t="s">
        <v>720</v>
      </c>
      <c r="P261" s="178" t="s">
        <v>720</v>
      </c>
      <c r="Q261" s="184">
        <v>8625.5258184977829</v>
      </c>
      <c r="R261" s="184">
        <v>25.961728716814839</v>
      </c>
      <c r="S261" s="184">
        <v>0</v>
      </c>
      <c r="T261" s="184">
        <v>4781.9946592649931</v>
      </c>
      <c r="V261" s="184">
        <v>0</v>
      </c>
      <c r="W261" s="184">
        <v>3118.4350528652226</v>
      </c>
      <c r="Y261" s="178" t="s">
        <v>973</v>
      </c>
      <c r="Z261" s="178" t="s">
        <v>698</v>
      </c>
      <c r="AB261" s="178" t="s">
        <v>254</v>
      </c>
      <c r="AC261" s="178" t="s">
        <v>255</v>
      </c>
      <c r="AD261" s="178" t="s">
        <v>1225</v>
      </c>
      <c r="AF261" s="178" t="s">
        <v>1241</v>
      </c>
      <c r="AG261" s="178" t="s">
        <v>1231</v>
      </c>
      <c r="AH261" s="178">
        <v>1</v>
      </c>
      <c r="AI261" s="178" t="s">
        <v>799</v>
      </c>
      <c r="AJ261" s="178" t="s">
        <v>799</v>
      </c>
      <c r="AK261" s="178" t="s">
        <v>25</v>
      </c>
      <c r="AL261" s="178" t="s">
        <v>972</v>
      </c>
      <c r="AM261" s="178" t="s">
        <v>259</v>
      </c>
      <c r="AN261" s="178" t="s">
        <v>18</v>
      </c>
      <c r="AO261" s="178" t="s">
        <v>41</v>
      </c>
      <c r="AQ261" s="178">
        <v>1180.7394220407389</v>
      </c>
      <c r="AR261" s="178">
        <v>31836</v>
      </c>
      <c r="AS261" s="178">
        <v>3.7088183881164055E-2</v>
      </c>
      <c r="AT261" s="178">
        <f t="shared" si="4"/>
        <v>0</v>
      </c>
    </row>
    <row r="262" spans="1:46" ht="22.5">
      <c r="A262" s="178" t="s">
        <v>24</v>
      </c>
      <c r="B262" s="178">
        <v>313</v>
      </c>
      <c r="C262" s="178" t="s">
        <v>255</v>
      </c>
      <c r="D262" s="178" t="s">
        <v>18</v>
      </c>
      <c r="E262" s="178" t="s">
        <v>974</v>
      </c>
      <c r="F262" s="178" t="s">
        <v>16</v>
      </c>
      <c r="G262" s="178" t="s">
        <v>260</v>
      </c>
      <c r="H262" s="178" t="s">
        <v>41</v>
      </c>
      <c r="I262" s="178">
        <v>165</v>
      </c>
      <c r="J262" s="178">
        <v>7.5808091075421826</v>
      </c>
      <c r="K262" s="178">
        <v>16.200203137343415</v>
      </c>
      <c r="L262" s="178">
        <v>188.7810122448856</v>
      </c>
      <c r="M262" s="178">
        <v>31836</v>
      </c>
      <c r="N262" s="178">
        <v>5.9297968414651842E-3</v>
      </c>
      <c r="O262" s="178" t="s">
        <v>720</v>
      </c>
      <c r="P262" s="178" t="s">
        <v>720</v>
      </c>
      <c r="Q262" s="184">
        <v>1379.0811628412157</v>
      </c>
      <c r="R262" s="184">
        <v>4.1508577890256291</v>
      </c>
      <c r="S262" s="184">
        <v>0</v>
      </c>
      <c r="T262" s="184">
        <v>764.56309959178679</v>
      </c>
      <c r="V262" s="184">
        <v>0</v>
      </c>
      <c r="W262" s="184">
        <v>498.58699973135839</v>
      </c>
      <c r="Y262" s="178" t="s">
        <v>973</v>
      </c>
      <c r="Z262" s="178" t="s">
        <v>698</v>
      </c>
      <c r="AB262" s="178" t="s">
        <v>254</v>
      </c>
      <c r="AC262" s="178" t="s">
        <v>255</v>
      </c>
      <c r="AD262" s="178" t="s">
        <v>1225</v>
      </c>
      <c r="AF262" s="178" t="s">
        <v>1241</v>
      </c>
      <c r="AG262" s="178" t="s">
        <v>1231</v>
      </c>
      <c r="AH262" s="178">
        <v>1</v>
      </c>
      <c r="AI262" s="178" t="s">
        <v>799</v>
      </c>
      <c r="AJ262" s="178" t="s">
        <v>799</v>
      </c>
      <c r="AK262" s="178" t="s">
        <v>25</v>
      </c>
      <c r="AL262" s="178" t="s">
        <v>974</v>
      </c>
      <c r="AM262" s="178" t="s">
        <v>260</v>
      </c>
      <c r="AN262" s="178" t="s">
        <v>18</v>
      </c>
      <c r="AO262" s="178" t="s">
        <v>41</v>
      </c>
      <c r="AQ262" s="178">
        <v>188.7810122448856</v>
      </c>
      <c r="AR262" s="178">
        <v>31836</v>
      </c>
      <c r="AS262" s="178">
        <v>5.9297968414651842E-3</v>
      </c>
      <c r="AT262" s="178">
        <f t="shared" si="4"/>
        <v>0</v>
      </c>
    </row>
    <row r="263" spans="1:46" ht="22.5">
      <c r="A263" s="178" t="s">
        <v>24</v>
      </c>
      <c r="B263" s="178">
        <v>313</v>
      </c>
      <c r="C263" s="178" t="s">
        <v>255</v>
      </c>
      <c r="D263" s="178" t="s">
        <v>18</v>
      </c>
      <c r="E263" s="178" t="s">
        <v>975</v>
      </c>
      <c r="F263" s="178" t="s">
        <v>16</v>
      </c>
      <c r="G263" s="178" t="s">
        <v>264</v>
      </c>
      <c r="H263" s="178" t="s">
        <v>41</v>
      </c>
      <c r="I263" s="178">
        <v>236</v>
      </c>
      <c r="J263" s="178">
        <v>10.842854238666396</v>
      </c>
      <c r="K263" s="178">
        <v>23.171199638866945</v>
      </c>
      <c r="L263" s="178">
        <v>270.01405387753334</v>
      </c>
      <c r="M263" s="178">
        <v>31836</v>
      </c>
      <c r="N263" s="178">
        <v>8.4814063914289903E-3</v>
      </c>
      <c r="O263" s="178" t="s">
        <v>720</v>
      </c>
      <c r="P263" s="178" t="s">
        <v>720</v>
      </c>
      <c r="Q263" s="184">
        <v>1972.5039662456174</v>
      </c>
      <c r="R263" s="184">
        <v>5.9369844740002931</v>
      </c>
      <c r="S263" s="184">
        <v>0</v>
      </c>
      <c r="T263" s="184">
        <v>1093.5569182040101</v>
      </c>
      <c r="V263" s="184">
        <v>0</v>
      </c>
      <c r="W263" s="184">
        <v>713.13049658545788</v>
      </c>
      <c r="Y263" s="178" t="s">
        <v>973</v>
      </c>
      <c r="Z263" s="178" t="s">
        <v>698</v>
      </c>
      <c r="AB263" s="178" t="s">
        <v>254</v>
      </c>
      <c r="AC263" s="178" t="s">
        <v>255</v>
      </c>
      <c r="AD263" s="178" t="s">
        <v>1225</v>
      </c>
      <c r="AF263" s="178" t="s">
        <v>1241</v>
      </c>
      <c r="AG263" s="178" t="s">
        <v>1231</v>
      </c>
      <c r="AH263" s="178">
        <v>1</v>
      </c>
      <c r="AI263" s="178" t="s">
        <v>799</v>
      </c>
      <c r="AJ263" s="178" t="s">
        <v>799</v>
      </c>
      <c r="AK263" s="178" t="s">
        <v>25</v>
      </c>
      <c r="AL263" s="178" t="s">
        <v>975</v>
      </c>
      <c r="AM263" s="178" t="s">
        <v>264</v>
      </c>
      <c r="AN263" s="178" t="s">
        <v>18</v>
      </c>
      <c r="AO263" s="178" t="s">
        <v>41</v>
      </c>
      <c r="AQ263" s="178">
        <v>270.01405387753334</v>
      </c>
      <c r="AR263" s="178">
        <v>31836</v>
      </c>
      <c r="AS263" s="178">
        <v>8.4814063914289903E-3</v>
      </c>
      <c r="AT263" s="178">
        <f t="shared" si="4"/>
        <v>0</v>
      </c>
    </row>
    <row r="264" spans="1:46" ht="22.5">
      <c r="A264" s="178" t="s">
        <v>24</v>
      </c>
      <c r="B264" s="178">
        <v>313</v>
      </c>
      <c r="C264" s="178" t="s">
        <v>255</v>
      </c>
      <c r="D264" s="178" t="s">
        <v>18</v>
      </c>
      <c r="E264" s="178" t="s">
        <v>976</v>
      </c>
      <c r="F264" s="178" t="s">
        <v>16</v>
      </c>
      <c r="G264" s="178" t="s">
        <v>266</v>
      </c>
      <c r="H264" s="178" t="s">
        <v>41</v>
      </c>
      <c r="I264" s="178">
        <v>1909</v>
      </c>
      <c r="J264" s="178">
        <v>87.707664159381977</v>
      </c>
      <c r="K264" s="178">
        <v>187.43144114659745</v>
      </c>
      <c r="L264" s="178">
        <v>2184.1391053059792</v>
      </c>
      <c r="M264" s="178">
        <v>31836</v>
      </c>
      <c r="N264" s="178">
        <v>6.8605952547618393E-2</v>
      </c>
      <c r="O264" s="178" t="s">
        <v>720</v>
      </c>
      <c r="P264" s="178" t="s">
        <v>720</v>
      </c>
      <c r="Q264" s="184">
        <v>15955.551150690184</v>
      </c>
      <c r="R264" s="184">
        <v>48.024166783332873</v>
      </c>
      <c r="S264" s="184">
        <v>0</v>
      </c>
      <c r="T264" s="184">
        <v>8845.7633764892162</v>
      </c>
      <c r="V264" s="184">
        <v>0</v>
      </c>
      <c r="W264" s="184">
        <v>5768.5004999221983</v>
      </c>
      <c r="Y264" s="178" t="s">
        <v>973</v>
      </c>
      <c r="Z264" s="178" t="s">
        <v>698</v>
      </c>
      <c r="AB264" s="178" t="s">
        <v>254</v>
      </c>
      <c r="AC264" s="178" t="s">
        <v>255</v>
      </c>
      <c r="AD264" s="178" t="s">
        <v>1225</v>
      </c>
      <c r="AF264" s="178" t="s">
        <v>1241</v>
      </c>
      <c r="AG264" s="178" t="s">
        <v>1231</v>
      </c>
      <c r="AH264" s="178">
        <v>1</v>
      </c>
      <c r="AI264" s="178" t="s">
        <v>799</v>
      </c>
      <c r="AJ264" s="178" t="s">
        <v>799</v>
      </c>
      <c r="AK264" s="178" t="s">
        <v>25</v>
      </c>
      <c r="AL264" s="178" t="s">
        <v>976</v>
      </c>
      <c r="AM264" s="178" t="s">
        <v>266</v>
      </c>
      <c r="AN264" s="178" t="s">
        <v>18</v>
      </c>
      <c r="AO264" s="178" t="s">
        <v>41</v>
      </c>
      <c r="AQ264" s="178">
        <v>2184.1391053059792</v>
      </c>
      <c r="AR264" s="178">
        <v>31836</v>
      </c>
      <c r="AS264" s="178">
        <v>6.8605952547618393E-2</v>
      </c>
      <c r="AT264" s="178">
        <f t="shared" si="4"/>
        <v>0</v>
      </c>
    </row>
    <row r="265" spans="1:46" ht="22.5">
      <c r="A265" s="178" t="s">
        <v>24</v>
      </c>
      <c r="B265" s="178">
        <v>313</v>
      </c>
      <c r="C265" s="178" t="s">
        <v>255</v>
      </c>
      <c r="D265" s="178" t="s">
        <v>18</v>
      </c>
      <c r="E265" s="178" t="s">
        <v>977</v>
      </c>
      <c r="F265" s="178" t="s">
        <v>16</v>
      </c>
      <c r="G265" s="178" t="s">
        <v>267</v>
      </c>
      <c r="H265" s="178" t="s">
        <v>41</v>
      </c>
      <c r="I265" s="178">
        <v>154</v>
      </c>
      <c r="J265" s="178">
        <v>7.0754218337060379</v>
      </c>
      <c r="K265" s="178">
        <v>15.120189594853855</v>
      </c>
      <c r="L265" s="178">
        <v>176.19561142855989</v>
      </c>
      <c r="M265" s="178">
        <v>31836</v>
      </c>
      <c r="N265" s="178">
        <v>5.5344770520341716E-3</v>
      </c>
      <c r="O265" s="178" t="s">
        <v>720</v>
      </c>
      <c r="P265" s="178" t="s">
        <v>720</v>
      </c>
      <c r="Q265" s="184">
        <v>1287.1424186518011</v>
      </c>
      <c r="R265" s="184">
        <v>3.8741339364239202</v>
      </c>
      <c r="S265" s="184">
        <v>0</v>
      </c>
      <c r="T265" s="184">
        <v>713.59222628566761</v>
      </c>
      <c r="V265" s="184">
        <v>0</v>
      </c>
      <c r="W265" s="184">
        <v>465.34786641593445</v>
      </c>
      <c r="Y265" s="178" t="s">
        <v>973</v>
      </c>
      <c r="Z265" s="178" t="s">
        <v>698</v>
      </c>
      <c r="AB265" s="178" t="s">
        <v>254</v>
      </c>
      <c r="AC265" s="178" t="s">
        <v>255</v>
      </c>
      <c r="AD265" s="178" t="s">
        <v>1225</v>
      </c>
      <c r="AF265" s="178" t="s">
        <v>1241</v>
      </c>
      <c r="AG265" s="178" t="s">
        <v>1231</v>
      </c>
      <c r="AH265" s="178">
        <v>1</v>
      </c>
      <c r="AI265" s="178" t="s">
        <v>799</v>
      </c>
      <c r="AJ265" s="178" t="s">
        <v>799</v>
      </c>
      <c r="AK265" s="178" t="s">
        <v>25</v>
      </c>
      <c r="AL265" s="178" t="s">
        <v>977</v>
      </c>
      <c r="AM265" s="178" t="s">
        <v>267</v>
      </c>
      <c r="AN265" s="178" t="s">
        <v>18</v>
      </c>
      <c r="AO265" s="178" t="s">
        <v>41</v>
      </c>
      <c r="AQ265" s="178">
        <v>176.19561142855989</v>
      </c>
      <c r="AR265" s="178">
        <v>31836</v>
      </c>
      <c r="AS265" s="178">
        <v>5.5344770520341716E-3</v>
      </c>
      <c r="AT265" s="178">
        <f t="shared" si="4"/>
        <v>0</v>
      </c>
    </row>
    <row r="266" spans="1:46" ht="22.5">
      <c r="A266" s="178" t="s">
        <v>24</v>
      </c>
      <c r="B266" s="178">
        <v>313</v>
      </c>
      <c r="C266" s="178" t="s">
        <v>255</v>
      </c>
      <c r="D266" s="178" t="s">
        <v>18</v>
      </c>
      <c r="E266" s="178" t="s">
        <v>978</v>
      </c>
      <c r="F266" s="178" t="s">
        <v>16</v>
      </c>
      <c r="G266" s="178" t="s">
        <v>268</v>
      </c>
      <c r="H266" s="178" t="s">
        <v>41</v>
      </c>
      <c r="I266" s="178">
        <v>582</v>
      </c>
      <c r="J266" s="178">
        <v>26.739581215694244</v>
      </c>
      <c r="K266" s="178">
        <v>57.142534702629497</v>
      </c>
      <c r="L266" s="178">
        <v>665.88211591832373</v>
      </c>
      <c r="M266" s="178">
        <v>31836</v>
      </c>
      <c r="N266" s="178">
        <v>2.0916010677168102E-2</v>
      </c>
      <c r="O266" s="178" t="s">
        <v>720</v>
      </c>
      <c r="P266" s="178" t="s">
        <v>720</v>
      </c>
      <c r="Q266" s="184">
        <v>4864.3953743853781</v>
      </c>
      <c r="R266" s="184">
        <v>14.641207474017671</v>
      </c>
      <c r="S266" s="184">
        <v>0</v>
      </c>
      <c r="T266" s="184">
        <v>2696.8225694692114</v>
      </c>
      <c r="V266" s="184">
        <v>0</v>
      </c>
      <c r="W266" s="184">
        <v>1758.6523263251547</v>
      </c>
      <c r="Y266" s="178" t="s">
        <v>973</v>
      </c>
      <c r="Z266" s="178" t="s">
        <v>698</v>
      </c>
      <c r="AB266" s="178" t="s">
        <v>254</v>
      </c>
      <c r="AC266" s="178" t="s">
        <v>255</v>
      </c>
      <c r="AD266" s="178" t="s">
        <v>1225</v>
      </c>
      <c r="AF266" s="178" t="s">
        <v>1241</v>
      </c>
      <c r="AG266" s="178" t="s">
        <v>1231</v>
      </c>
      <c r="AH266" s="178">
        <v>1</v>
      </c>
      <c r="AI266" s="178" t="s">
        <v>799</v>
      </c>
      <c r="AJ266" s="178" t="s">
        <v>799</v>
      </c>
      <c r="AK266" s="178" t="s">
        <v>25</v>
      </c>
      <c r="AL266" s="178" t="s">
        <v>978</v>
      </c>
      <c r="AM266" s="178" t="s">
        <v>268</v>
      </c>
      <c r="AN266" s="178" t="s">
        <v>18</v>
      </c>
      <c r="AO266" s="178" t="s">
        <v>41</v>
      </c>
      <c r="AQ266" s="178">
        <v>665.88211591832373</v>
      </c>
      <c r="AR266" s="178">
        <v>31836</v>
      </c>
      <c r="AS266" s="178">
        <v>2.0916010677168102E-2</v>
      </c>
      <c r="AT266" s="178">
        <f t="shared" si="4"/>
        <v>0</v>
      </c>
    </row>
    <row r="267" spans="1:46" ht="45">
      <c r="A267" s="178" t="s">
        <v>17</v>
      </c>
      <c r="B267" s="178">
        <v>313</v>
      </c>
      <c r="C267" s="178" t="s">
        <v>255</v>
      </c>
      <c r="D267" s="178" t="s">
        <v>34</v>
      </c>
      <c r="E267" s="178" t="s">
        <v>979</v>
      </c>
      <c r="F267" s="178" t="s">
        <v>16</v>
      </c>
      <c r="G267" s="178" t="s">
        <v>980</v>
      </c>
      <c r="H267" s="178" t="s">
        <v>41</v>
      </c>
      <c r="I267" s="178">
        <v>635.5</v>
      </c>
      <c r="J267" s="178">
        <v>32.642054574638841</v>
      </c>
      <c r="K267" s="178">
        <v>62.395327841101455</v>
      </c>
      <c r="L267" s="178">
        <v>730.53738241574024</v>
      </c>
      <c r="M267" s="178">
        <v>31836</v>
      </c>
      <c r="N267" s="178">
        <v>2.2946896042710774E-2</v>
      </c>
      <c r="O267" s="178" t="s">
        <v>709</v>
      </c>
      <c r="P267" s="178" t="s">
        <v>720</v>
      </c>
      <c r="Q267" s="184">
        <v>0</v>
      </c>
      <c r="R267" s="184">
        <v>0</v>
      </c>
      <c r="S267" s="184">
        <v>0</v>
      </c>
      <c r="T267" s="184">
        <v>0</v>
      </c>
      <c r="V267" s="184">
        <v>0</v>
      </c>
      <c r="W267" s="184">
        <v>0</v>
      </c>
      <c r="Y267" s="178" t="s">
        <v>806</v>
      </c>
      <c r="Z267" s="178" t="s">
        <v>698</v>
      </c>
      <c r="AB267" s="178" t="s">
        <v>254</v>
      </c>
      <c r="AC267" s="178" t="s">
        <v>255</v>
      </c>
      <c r="AD267" s="178" t="s">
        <v>1225</v>
      </c>
      <c r="AF267" s="178" t="s">
        <v>1241</v>
      </c>
      <c r="AG267" s="178" t="s">
        <v>1231</v>
      </c>
      <c r="AH267" s="178">
        <v>1</v>
      </c>
      <c r="AI267" s="178">
        <v>92</v>
      </c>
      <c r="AJ267" s="178" t="s">
        <v>796</v>
      </c>
      <c r="AK267" s="178" t="s">
        <v>1228</v>
      </c>
      <c r="AL267" s="178" t="s">
        <v>979</v>
      </c>
      <c r="AM267" s="178" t="s">
        <v>980</v>
      </c>
      <c r="AN267" s="178" t="s">
        <v>34</v>
      </c>
      <c r="AO267" s="178" t="s">
        <v>41</v>
      </c>
      <c r="AQ267" s="178">
        <v>730.53738241574024</v>
      </c>
      <c r="AR267" s="178">
        <v>31836</v>
      </c>
      <c r="AS267" s="178">
        <v>2.2946896042710774E-2</v>
      </c>
      <c r="AT267" s="178">
        <f t="shared" si="4"/>
        <v>0</v>
      </c>
    </row>
    <row r="268" spans="1:46" ht="22.5">
      <c r="A268" s="178" t="s">
        <v>24</v>
      </c>
      <c r="B268" s="178">
        <v>313</v>
      </c>
      <c r="C268" s="178" t="s">
        <v>255</v>
      </c>
      <c r="D268" s="178" t="s">
        <v>34</v>
      </c>
      <c r="E268" s="178" t="s">
        <v>800</v>
      </c>
      <c r="F268" s="178" t="s">
        <v>16</v>
      </c>
      <c r="G268" s="178" t="s">
        <v>26</v>
      </c>
      <c r="H268" s="178" t="s">
        <v>41</v>
      </c>
      <c r="I268" s="178">
        <v>1712.5</v>
      </c>
      <c r="J268" s="178">
        <v>87.961476725521663</v>
      </c>
      <c r="K268" s="178">
        <v>168.13847195576119</v>
      </c>
      <c r="L268" s="178">
        <v>1968.5999486812827</v>
      </c>
      <c r="M268" s="178">
        <v>31836</v>
      </c>
      <c r="N268" s="178">
        <v>6.1835656133976714E-2</v>
      </c>
      <c r="O268" s="178" t="s">
        <v>720</v>
      </c>
      <c r="P268" s="178" t="s">
        <v>720</v>
      </c>
      <c r="Q268" s="184">
        <v>14380.996659107017</v>
      </c>
      <c r="R268" s="184">
        <v>43.2849592937837</v>
      </c>
      <c r="S268" s="184">
        <v>0</v>
      </c>
      <c r="T268" s="184">
        <v>7972.8297921591957</v>
      </c>
      <c r="V268" s="184">
        <v>0</v>
      </c>
      <c r="W268" s="184">
        <v>5199.2429239180419</v>
      </c>
      <c r="Y268" s="178" t="s">
        <v>801</v>
      </c>
      <c r="Z268" s="178" t="s">
        <v>698</v>
      </c>
      <c r="AB268" s="178" t="s">
        <v>254</v>
      </c>
      <c r="AC268" s="178" t="s">
        <v>255</v>
      </c>
      <c r="AD268" s="178" t="s">
        <v>1225</v>
      </c>
      <c r="AF268" s="178" t="s">
        <v>1241</v>
      </c>
      <c r="AG268" s="178" t="s">
        <v>1231</v>
      </c>
      <c r="AH268" s="178">
        <v>1</v>
      </c>
      <c r="AI268" s="178" t="s">
        <v>799</v>
      </c>
      <c r="AJ268" s="178" t="s">
        <v>799</v>
      </c>
      <c r="AK268" s="178" t="s">
        <v>25</v>
      </c>
      <c r="AL268" s="178" t="s">
        <v>800</v>
      </c>
      <c r="AM268" s="178" t="s">
        <v>26</v>
      </c>
      <c r="AN268" s="178" t="s">
        <v>34</v>
      </c>
      <c r="AO268" s="178" t="s">
        <v>41</v>
      </c>
      <c r="AQ268" s="178">
        <v>1968.5999486812827</v>
      </c>
      <c r="AR268" s="178">
        <v>31836</v>
      </c>
      <c r="AS268" s="178">
        <v>6.1835656133976714E-2</v>
      </c>
      <c r="AT268" s="178">
        <f t="shared" si="4"/>
        <v>0</v>
      </c>
    </row>
    <row r="269" spans="1:46" ht="22.5">
      <c r="A269" s="178" t="s">
        <v>24</v>
      </c>
      <c r="B269" s="178">
        <v>313</v>
      </c>
      <c r="C269" s="178" t="s">
        <v>255</v>
      </c>
      <c r="D269" s="178" t="s">
        <v>34</v>
      </c>
      <c r="E269" s="178" t="s">
        <v>972</v>
      </c>
      <c r="F269" s="178" t="s">
        <v>16</v>
      </c>
      <c r="G269" s="178" t="s">
        <v>259</v>
      </c>
      <c r="H269" s="178" t="s">
        <v>41</v>
      </c>
      <c r="I269" s="178">
        <v>282</v>
      </c>
      <c r="J269" s="178">
        <v>14.484751203852326</v>
      </c>
      <c r="K269" s="178">
        <v>27.687619907459652</v>
      </c>
      <c r="L269" s="178">
        <v>324.17237111131197</v>
      </c>
      <c r="M269" s="178">
        <v>31836</v>
      </c>
      <c r="N269" s="178">
        <v>1.0182572280164342E-2</v>
      </c>
      <c r="O269" s="178" t="s">
        <v>720</v>
      </c>
      <c r="P269" s="178" t="s">
        <v>720</v>
      </c>
      <c r="Q269" s="184">
        <v>2368.1407637186448</v>
      </c>
      <c r="R269" s="184">
        <v>7.1278005961150397</v>
      </c>
      <c r="S269" s="184">
        <v>0</v>
      </c>
      <c r="T269" s="184">
        <v>1312.8981030008138</v>
      </c>
      <c r="V269" s="184">
        <v>0</v>
      </c>
      <c r="W269" s="184">
        <v>856.16730192402224</v>
      </c>
      <c r="Y269" s="178" t="s">
        <v>973</v>
      </c>
      <c r="Z269" s="178" t="s">
        <v>698</v>
      </c>
      <c r="AB269" s="178" t="s">
        <v>254</v>
      </c>
      <c r="AC269" s="178" t="s">
        <v>255</v>
      </c>
      <c r="AD269" s="178" t="s">
        <v>1225</v>
      </c>
      <c r="AF269" s="178" t="s">
        <v>1241</v>
      </c>
      <c r="AG269" s="178" t="s">
        <v>1231</v>
      </c>
      <c r="AH269" s="178">
        <v>1</v>
      </c>
      <c r="AI269" s="178" t="s">
        <v>799</v>
      </c>
      <c r="AJ269" s="178" t="s">
        <v>799</v>
      </c>
      <c r="AK269" s="178" t="s">
        <v>25</v>
      </c>
      <c r="AL269" s="178" t="s">
        <v>972</v>
      </c>
      <c r="AM269" s="178" t="s">
        <v>259</v>
      </c>
      <c r="AN269" s="178" t="s">
        <v>34</v>
      </c>
      <c r="AO269" s="178" t="s">
        <v>41</v>
      </c>
      <c r="AQ269" s="178">
        <v>324.17237111131197</v>
      </c>
      <c r="AR269" s="178">
        <v>31836</v>
      </c>
      <c r="AS269" s="178">
        <v>1.0182572280164342E-2</v>
      </c>
      <c r="AT269" s="178">
        <f t="shared" si="4"/>
        <v>0</v>
      </c>
    </row>
    <row r="270" spans="1:46" ht="33.75">
      <c r="A270" s="178" t="s">
        <v>24</v>
      </c>
      <c r="B270" s="178">
        <v>313</v>
      </c>
      <c r="C270" s="178" t="s">
        <v>255</v>
      </c>
      <c r="D270" s="178" t="s">
        <v>34</v>
      </c>
      <c r="E270" s="178" t="s">
        <v>981</v>
      </c>
      <c r="F270" s="178" t="s">
        <v>16</v>
      </c>
      <c r="G270" s="178" t="s">
        <v>261</v>
      </c>
      <c r="H270" s="178" t="s">
        <v>41</v>
      </c>
      <c r="I270" s="178">
        <v>1001</v>
      </c>
      <c r="J270" s="178">
        <v>51.415730337078656</v>
      </c>
      <c r="K270" s="178">
        <v>98.281232366550057</v>
      </c>
      <c r="L270" s="178">
        <v>1150.6969627036287</v>
      </c>
      <c r="M270" s="178">
        <v>31836</v>
      </c>
      <c r="N270" s="178">
        <v>3.6144520753349313E-2</v>
      </c>
      <c r="O270" s="178" t="s">
        <v>720</v>
      </c>
      <c r="P270" s="178" t="s">
        <v>720</v>
      </c>
      <c r="Q270" s="184">
        <v>8406.0599449729198</v>
      </c>
      <c r="R270" s="184">
        <v>25.301164527344518</v>
      </c>
      <c r="S270" s="184">
        <v>0</v>
      </c>
      <c r="T270" s="184">
        <v>4660.322698949697</v>
      </c>
      <c r="V270" s="184">
        <v>0</v>
      </c>
      <c r="W270" s="184">
        <v>3039.0903164040647</v>
      </c>
      <c r="Y270" s="178" t="s">
        <v>982</v>
      </c>
      <c r="Z270" s="178" t="s">
        <v>698</v>
      </c>
      <c r="AB270" s="178" t="s">
        <v>254</v>
      </c>
      <c r="AC270" s="178" t="s">
        <v>255</v>
      </c>
      <c r="AD270" s="178" t="s">
        <v>1225</v>
      </c>
      <c r="AF270" s="178" t="s">
        <v>1241</v>
      </c>
      <c r="AG270" s="178" t="s">
        <v>1231</v>
      </c>
      <c r="AH270" s="178">
        <v>1</v>
      </c>
      <c r="AI270" s="178" t="s">
        <v>799</v>
      </c>
      <c r="AJ270" s="178" t="s">
        <v>799</v>
      </c>
      <c r="AK270" s="178" t="s">
        <v>25</v>
      </c>
      <c r="AL270" s="178" t="s">
        <v>981</v>
      </c>
      <c r="AM270" s="178" t="s">
        <v>261</v>
      </c>
      <c r="AN270" s="178" t="s">
        <v>34</v>
      </c>
      <c r="AO270" s="178" t="s">
        <v>41</v>
      </c>
      <c r="AQ270" s="178">
        <v>1150.6969627036287</v>
      </c>
      <c r="AR270" s="178">
        <v>31836</v>
      </c>
      <c r="AS270" s="178">
        <v>3.6144520753349313E-2</v>
      </c>
      <c r="AT270" s="178">
        <f t="shared" si="4"/>
        <v>0</v>
      </c>
    </row>
    <row r="271" spans="1:46" ht="22.5">
      <c r="A271" s="178" t="s">
        <v>24</v>
      </c>
      <c r="B271" s="178">
        <v>313</v>
      </c>
      <c r="C271" s="178" t="s">
        <v>255</v>
      </c>
      <c r="D271" s="178" t="s">
        <v>34</v>
      </c>
      <c r="E271" s="178" t="s">
        <v>983</v>
      </c>
      <c r="F271" s="178" t="s">
        <v>16</v>
      </c>
      <c r="G271" s="178" t="s">
        <v>262</v>
      </c>
      <c r="H271" s="178" t="s">
        <v>41</v>
      </c>
      <c r="I271" s="178">
        <v>2023</v>
      </c>
      <c r="J271" s="178">
        <v>103.91011235955057</v>
      </c>
      <c r="K271" s="178">
        <v>198.62430876876198</v>
      </c>
      <c r="L271" s="178">
        <v>2325.5344211283127</v>
      </c>
      <c r="M271" s="178">
        <v>31836</v>
      </c>
      <c r="N271" s="178">
        <v>7.3047318165859798E-2</v>
      </c>
      <c r="O271" s="178" t="s">
        <v>720</v>
      </c>
      <c r="P271" s="178" t="s">
        <v>720</v>
      </c>
      <c r="Q271" s="184">
        <v>16988.470797882335</v>
      </c>
      <c r="R271" s="184">
        <v>51.133122716101859</v>
      </c>
      <c r="S271" s="184">
        <v>0</v>
      </c>
      <c r="T271" s="184">
        <v>9418.414405569667</v>
      </c>
      <c r="V271" s="184">
        <v>0</v>
      </c>
      <c r="W271" s="184">
        <v>6141.9377723131092</v>
      </c>
      <c r="Y271" s="178" t="s">
        <v>982</v>
      </c>
      <c r="Z271" s="178" t="s">
        <v>698</v>
      </c>
      <c r="AB271" s="178" t="s">
        <v>254</v>
      </c>
      <c r="AC271" s="178" t="s">
        <v>255</v>
      </c>
      <c r="AD271" s="178" t="s">
        <v>1225</v>
      </c>
      <c r="AF271" s="178" t="s">
        <v>1241</v>
      </c>
      <c r="AG271" s="178" t="s">
        <v>1231</v>
      </c>
      <c r="AH271" s="178">
        <v>1</v>
      </c>
      <c r="AI271" s="178" t="s">
        <v>799</v>
      </c>
      <c r="AJ271" s="178" t="s">
        <v>799</v>
      </c>
      <c r="AK271" s="178" t="s">
        <v>25</v>
      </c>
      <c r="AL271" s="178" t="s">
        <v>983</v>
      </c>
      <c r="AM271" s="178" t="s">
        <v>262</v>
      </c>
      <c r="AN271" s="178" t="s">
        <v>34</v>
      </c>
      <c r="AO271" s="178" t="s">
        <v>41</v>
      </c>
      <c r="AQ271" s="178">
        <v>2325.5344211283127</v>
      </c>
      <c r="AR271" s="178">
        <v>31836</v>
      </c>
      <c r="AS271" s="178">
        <v>7.3047318165859798E-2</v>
      </c>
      <c r="AT271" s="178">
        <f t="shared" si="4"/>
        <v>0</v>
      </c>
    </row>
    <row r="272" spans="1:46" ht="22.5">
      <c r="A272" s="178" t="s">
        <v>24</v>
      </c>
      <c r="B272" s="178">
        <v>313</v>
      </c>
      <c r="C272" s="178" t="s">
        <v>255</v>
      </c>
      <c r="D272" s="178" t="s">
        <v>34</v>
      </c>
      <c r="E272" s="178" t="s">
        <v>984</v>
      </c>
      <c r="F272" s="178" t="s">
        <v>16</v>
      </c>
      <c r="G272" s="178" t="s">
        <v>263</v>
      </c>
      <c r="H272" s="178" t="s">
        <v>41</v>
      </c>
      <c r="I272" s="178">
        <v>288.5</v>
      </c>
      <c r="J272" s="178">
        <v>14.818619582664526</v>
      </c>
      <c r="K272" s="178">
        <v>28.325809728021667</v>
      </c>
      <c r="L272" s="178">
        <v>331.64442931068623</v>
      </c>
      <c r="M272" s="178">
        <v>31836</v>
      </c>
      <c r="N272" s="178">
        <v>1.0417276960380898E-2</v>
      </c>
      <c r="O272" s="178" t="s">
        <v>720</v>
      </c>
      <c r="P272" s="178" t="s">
        <v>720</v>
      </c>
      <c r="Q272" s="184">
        <v>2422.7255685561317</v>
      </c>
      <c r="R272" s="184">
        <v>7.2920938722666282</v>
      </c>
      <c r="S272" s="184">
        <v>0</v>
      </c>
      <c r="T272" s="184">
        <v>1343.1599387082795</v>
      </c>
      <c r="V272" s="184">
        <v>0</v>
      </c>
      <c r="W272" s="184">
        <v>875.90165462794482</v>
      </c>
      <c r="Y272" s="178" t="s">
        <v>982</v>
      </c>
      <c r="Z272" s="178" t="s">
        <v>698</v>
      </c>
      <c r="AB272" s="178" t="s">
        <v>254</v>
      </c>
      <c r="AC272" s="178" t="s">
        <v>255</v>
      </c>
      <c r="AD272" s="178" t="s">
        <v>1225</v>
      </c>
      <c r="AF272" s="178" t="s">
        <v>1241</v>
      </c>
      <c r="AG272" s="178" t="s">
        <v>1231</v>
      </c>
      <c r="AH272" s="178">
        <v>1</v>
      </c>
      <c r="AI272" s="178" t="s">
        <v>799</v>
      </c>
      <c r="AJ272" s="178" t="s">
        <v>799</v>
      </c>
      <c r="AK272" s="178" t="s">
        <v>25</v>
      </c>
      <c r="AL272" s="178" t="s">
        <v>984</v>
      </c>
      <c r="AM272" s="178" t="s">
        <v>263</v>
      </c>
      <c r="AN272" s="178" t="s">
        <v>34</v>
      </c>
      <c r="AO272" s="178" t="s">
        <v>41</v>
      </c>
      <c r="AQ272" s="178">
        <v>331.64442931068623</v>
      </c>
      <c r="AR272" s="178">
        <v>31836</v>
      </c>
      <c r="AS272" s="178">
        <v>1.0417276960380898E-2</v>
      </c>
      <c r="AT272" s="178">
        <f t="shared" si="4"/>
        <v>0</v>
      </c>
    </row>
    <row r="273" spans="1:46" ht="22.5">
      <c r="A273" s="178" t="s">
        <v>24</v>
      </c>
      <c r="B273" s="178">
        <v>313</v>
      </c>
      <c r="C273" s="178" t="s">
        <v>255</v>
      </c>
      <c r="D273" s="178" t="s">
        <v>34</v>
      </c>
      <c r="E273" s="178" t="s">
        <v>975</v>
      </c>
      <c r="F273" s="178" t="s">
        <v>16</v>
      </c>
      <c r="G273" s="178" t="s">
        <v>264</v>
      </c>
      <c r="H273" s="178" t="s">
        <v>41</v>
      </c>
      <c r="I273" s="178">
        <v>616</v>
      </c>
      <c r="J273" s="178">
        <v>31.640449438202246</v>
      </c>
      <c r="K273" s="178">
        <v>60.48075837941542</v>
      </c>
      <c r="L273" s="178">
        <v>708.12120781761769</v>
      </c>
      <c r="M273" s="178">
        <v>31836</v>
      </c>
      <c r="N273" s="178">
        <v>2.2242782002061114E-2</v>
      </c>
      <c r="O273" s="178" t="s">
        <v>720</v>
      </c>
      <c r="P273" s="178" t="s">
        <v>720</v>
      </c>
      <c r="Q273" s="184">
        <v>5172.9599661371813</v>
      </c>
      <c r="R273" s="184">
        <v>15.56994740144278</v>
      </c>
      <c r="S273" s="184">
        <v>0</v>
      </c>
      <c r="T273" s="184">
        <v>2867.8908916613518</v>
      </c>
      <c r="V273" s="184">
        <v>0</v>
      </c>
      <c r="W273" s="184">
        <v>1870.2094254794242</v>
      </c>
      <c r="Y273" s="178" t="s">
        <v>973</v>
      </c>
      <c r="Z273" s="178" t="s">
        <v>698</v>
      </c>
      <c r="AB273" s="178" t="s">
        <v>254</v>
      </c>
      <c r="AC273" s="178" t="s">
        <v>255</v>
      </c>
      <c r="AD273" s="178" t="s">
        <v>1225</v>
      </c>
      <c r="AF273" s="178" t="s">
        <v>1241</v>
      </c>
      <c r="AG273" s="178" t="s">
        <v>1231</v>
      </c>
      <c r="AH273" s="178">
        <v>1</v>
      </c>
      <c r="AI273" s="178" t="s">
        <v>799</v>
      </c>
      <c r="AJ273" s="178" t="s">
        <v>799</v>
      </c>
      <c r="AK273" s="178" t="s">
        <v>25</v>
      </c>
      <c r="AL273" s="178" t="s">
        <v>975</v>
      </c>
      <c r="AM273" s="178" t="s">
        <v>264</v>
      </c>
      <c r="AN273" s="178" t="s">
        <v>34</v>
      </c>
      <c r="AO273" s="178" t="s">
        <v>41</v>
      </c>
      <c r="AQ273" s="178">
        <v>708.12120781761769</v>
      </c>
      <c r="AR273" s="178">
        <v>31836</v>
      </c>
      <c r="AS273" s="178">
        <v>2.2242782002061114E-2</v>
      </c>
      <c r="AT273" s="178">
        <f t="shared" si="4"/>
        <v>0</v>
      </c>
    </row>
    <row r="274" spans="1:46">
      <c r="A274" s="178" t="s">
        <v>24</v>
      </c>
      <c r="B274" s="178">
        <v>313</v>
      </c>
      <c r="C274" s="178" t="s">
        <v>255</v>
      </c>
      <c r="D274" s="178" t="s">
        <v>34</v>
      </c>
      <c r="E274" s="178" t="s">
        <v>985</v>
      </c>
      <c r="F274" s="178" t="s">
        <v>16</v>
      </c>
      <c r="G274" s="178" t="s">
        <v>265</v>
      </c>
      <c r="H274" s="178" t="s">
        <v>41</v>
      </c>
      <c r="I274" s="178">
        <v>245</v>
      </c>
      <c r="J274" s="178">
        <v>12.584269662921347</v>
      </c>
      <c r="K274" s="178">
        <v>24.054847082722041</v>
      </c>
      <c r="L274" s="178">
        <v>281.63911674564343</v>
      </c>
      <c r="M274" s="178">
        <v>31836</v>
      </c>
      <c r="N274" s="178">
        <v>8.8465610235470352E-3</v>
      </c>
      <c r="O274" s="178" t="s">
        <v>720</v>
      </c>
      <c r="P274" s="178" t="s">
        <v>720</v>
      </c>
      <c r="Q274" s="184">
        <v>2057.4272592591064</v>
      </c>
      <c r="R274" s="184">
        <v>6.1925927164829249</v>
      </c>
      <c r="S274" s="184">
        <v>0</v>
      </c>
      <c r="T274" s="184">
        <v>1140.638422819856</v>
      </c>
      <c r="V274" s="184">
        <v>0</v>
      </c>
      <c r="W274" s="184">
        <v>743.83329422477107</v>
      </c>
      <c r="Y274" s="178" t="s">
        <v>986</v>
      </c>
      <c r="Z274" s="178" t="s">
        <v>698</v>
      </c>
      <c r="AB274" s="178" t="s">
        <v>254</v>
      </c>
      <c r="AC274" s="178" t="s">
        <v>255</v>
      </c>
      <c r="AD274" s="178" t="s">
        <v>1225</v>
      </c>
      <c r="AF274" s="178" t="s">
        <v>1241</v>
      </c>
      <c r="AG274" s="178" t="s">
        <v>1231</v>
      </c>
      <c r="AH274" s="178">
        <v>1</v>
      </c>
      <c r="AI274" s="178" t="s">
        <v>799</v>
      </c>
      <c r="AJ274" s="178" t="s">
        <v>799</v>
      </c>
      <c r="AK274" s="178" t="s">
        <v>25</v>
      </c>
      <c r="AL274" s="178" t="s">
        <v>985</v>
      </c>
      <c r="AM274" s="178" t="s">
        <v>265</v>
      </c>
      <c r="AN274" s="178" t="s">
        <v>34</v>
      </c>
      <c r="AO274" s="178" t="s">
        <v>41</v>
      </c>
      <c r="AQ274" s="178">
        <v>281.63911674564343</v>
      </c>
      <c r="AR274" s="178">
        <v>31836</v>
      </c>
      <c r="AS274" s="178">
        <v>8.8465610235470352E-3</v>
      </c>
      <c r="AT274" s="178">
        <f t="shared" si="4"/>
        <v>0</v>
      </c>
    </row>
    <row r="275" spans="1:46" ht="22.5">
      <c r="A275" s="178" t="s">
        <v>1215</v>
      </c>
      <c r="B275" s="178">
        <v>313</v>
      </c>
      <c r="C275" s="178" t="s">
        <v>255</v>
      </c>
      <c r="D275" s="178" t="s">
        <v>34</v>
      </c>
      <c r="E275" s="178" t="s">
        <v>771</v>
      </c>
      <c r="F275" s="178" t="s">
        <v>16</v>
      </c>
      <c r="G275" s="178" t="s">
        <v>77</v>
      </c>
      <c r="H275" s="178" t="s">
        <v>41</v>
      </c>
      <c r="I275" s="178">
        <v>1918.5</v>
      </c>
      <c r="J275" s="178">
        <v>98.542536115569817</v>
      </c>
      <c r="K275" s="178">
        <v>188.36418011511117</v>
      </c>
      <c r="L275" s="178">
        <v>2205.406716230681</v>
      </c>
      <c r="M275" s="178">
        <v>31836</v>
      </c>
      <c r="N275" s="178">
        <v>6.9273989076224438E-2</v>
      </c>
      <c r="O275" s="178" t="s">
        <v>709</v>
      </c>
      <c r="P275" s="178" t="s">
        <v>720</v>
      </c>
      <c r="Q275" s="184">
        <v>0</v>
      </c>
      <c r="R275" s="184">
        <v>0</v>
      </c>
      <c r="S275" s="184">
        <v>0</v>
      </c>
      <c r="T275" s="184">
        <v>0</v>
      </c>
      <c r="V275" s="184">
        <v>0</v>
      </c>
      <c r="W275" s="184">
        <v>0</v>
      </c>
      <c r="Y275" s="178" t="s">
        <v>806</v>
      </c>
      <c r="Z275" s="178" t="s">
        <v>698</v>
      </c>
      <c r="AB275" s="178" t="s">
        <v>254</v>
      </c>
      <c r="AC275" s="178" t="s">
        <v>255</v>
      </c>
      <c r="AD275" s="178" t="s">
        <v>1225</v>
      </c>
      <c r="AF275" s="178" t="s">
        <v>1241</v>
      </c>
      <c r="AG275" s="178" t="s">
        <v>1231</v>
      </c>
      <c r="AH275" s="178">
        <v>1</v>
      </c>
      <c r="AI275" s="178">
        <v>99</v>
      </c>
      <c r="AJ275" s="178" t="s">
        <v>796</v>
      </c>
      <c r="AK275" s="178" t="s">
        <v>1228</v>
      </c>
      <c r="AL275" s="178" t="s">
        <v>771</v>
      </c>
      <c r="AM275" s="178" t="s">
        <v>77</v>
      </c>
      <c r="AN275" s="178" t="s">
        <v>34</v>
      </c>
      <c r="AO275" s="178" t="s">
        <v>41</v>
      </c>
      <c r="AQ275" s="178">
        <v>2205.406716230681</v>
      </c>
      <c r="AR275" s="178">
        <v>31836</v>
      </c>
      <c r="AS275" s="178">
        <v>6.9273989076224438E-2</v>
      </c>
      <c r="AT275" s="178">
        <f t="shared" si="4"/>
        <v>0</v>
      </c>
    </row>
    <row r="276" spans="1:46" ht="22.5">
      <c r="A276" s="178" t="s">
        <v>24</v>
      </c>
      <c r="B276" s="178">
        <v>313</v>
      </c>
      <c r="C276" s="178" t="s">
        <v>255</v>
      </c>
      <c r="D276" s="178" t="s">
        <v>40</v>
      </c>
      <c r="E276" s="178" t="s">
        <v>987</v>
      </c>
      <c r="F276" s="178" t="s">
        <v>16</v>
      </c>
      <c r="G276" s="178" t="s">
        <v>257</v>
      </c>
      <c r="H276" s="178" t="s">
        <v>41</v>
      </c>
      <c r="I276" s="178">
        <v>47</v>
      </c>
      <c r="J276" s="178">
        <v>10.210769039012838</v>
      </c>
      <c r="K276" s="178">
        <v>4.6146033179099426</v>
      </c>
      <c r="L276" s="178">
        <v>61.825372356922784</v>
      </c>
      <c r="M276" s="178">
        <v>31836</v>
      </c>
      <c r="N276" s="178">
        <v>1.9419956136739159E-3</v>
      </c>
      <c r="O276" s="178" t="s">
        <v>720</v>
      </c>
      <c r="P276" s="178" t="s">
        <v>720</v>
      </c>
      <c r="Q276" s="184">
        <v>451.64609188806867</v>
      </c>
      <c r="R276" s="184">
        <v>1.3593969295717412</v>
      </c>
      <c r="S276" s="184">
        <v>0</v>
      </c>
      <c r="T276" s="184">
        <v>250.39275804553731</v>
      </c>
      <c r="V276" s="184">
        <v>0</v>
      </c>
      <c r="W276" s="184">
        <v>163.28616180278641</v>
      </c>
      <c r="Y276" s="178" t="s">
        <v>988</v>
      </c>
      <c r="Z276" s="178" t="s">
        <v>698</v>
      </c>
      <c r="AB276" s="178" t="s">
        <v>254</v>
      </c>
      <c r="AC276" s="178" t="s">
        <v>255</v>
      </c>
      <c r="AD276" s="178" t="s">
        <v>1225</v>
      </c>
      <c r="AF276" s="178" t="s">
        <v>1241</v>
      </c>
      <c r="AG276" s="178" t="s">
        <v>1231</v>
      </c>
      <c r="AH276" s="178">
        <v>1</v>
      </c>
      <c r="AI276" s="178" t="s">
        <v>799</v>
      </c>
      <c r="AJ276" s="178" t="s">
        <v>799</v>
      </c>
      <c r="AK276" s="178" t="s">
        <v>25</v>
      </c>
      <c r="AL276" s="178" t="s">
        <v>987</v>
      </c>
      <c r="AM276" s="178" t="s">
        <v>257</v>
      </c>
      <c r="AN276" s="178" t="s">
        <v>40</v>
      </c>
      <c r="AO276" s="178" t="s">
        <v>41</v>
      </c>
      <c r="AQ276" s="178">
        <v>61.825372356922784</v>
      </c>
      <c r="AR276" s="178">
        <v>31836</v>
      </c>
      <c r="AS276" s="178">
        <v>1.9419956136739159E-3</v>
      </c>
      <c r="AT276" s="178">
        <f t="shared" si="4"/>
        <v>0</v>
      </c>
    </row>
    <row r="277" spans="1:46">
      <c r="A277" s="178" t="s">
        <v>24</v>
      </c>
      <c r="B277" s="178">
        <v>313</v>
      </c>
      <c r="C277" s="178" t="s">
        <v>255</v>
      </c>
      <c r="D277" s="178" t="s">
        <v>40</v>
      </c>
      <c r="E277" s="178" t="s">
        <v>970</v>
      </c>
      <c r="F277" s="178" t="s">
        <v>16</v>
      </c>
      <c r="G277" s="178" t="s">
        <v>258</v>
      </c>
      <c r="H277" s="178" t="s">
        <v>41</v>
      </c>
      <c r="I277" s="178">
        <v>225</v>
      </c>
      <c r="J277" s="178">
        <v>48.881341144210396</v>
      </c>
      <c r="K277" s="178">
        <v>22.091186096377385</v>
      </c>
      <c r="L277" s="178">
        <v>295.97252724058779</v>
      </c>
      <c r="M277" s="178">
        <v>31836</v>
      </c>
      <c r="N277" s="178">
        <v>9.2967875122687456E-3</v>
      </c>
      <c r="O277" s="178" t="s">
        <v>720</v>
      </c>
      <c r="P277" s="178" t="s">
        <v>720</v>
      </c>
      <c r="Q277" s="184">
        <v>2162.1355462726692</v>
      </c>
      <c r="R277" s="184">
        <v>6.5077512585881223</v>
      </c>
      <c r="S277" s="184">
        <v>0</v>
      </c>
      <c r="T277" s="184">
        <v>1198.6887353243808</v>
      </c>
      <c r="V277" s="184">
        <v>0</v>
      </c>
      <c r="W277" s="184">
        <v>781.68907246014749</v>
      </c>
      <c r="Y277" s="178" t="s">
        <v>971</v>
      </c>
      <c r="Z277" s="178" t="s">
        <v>698</v>
      </c>
      <c r="AB277" s="178" t="s">
        <v>254</v>
      </c>
      <c r="AC277" s="178" t="s">
        <v>255</v>
      </c>
      <c r="AD277" s="178" t="s">
        <v>1225</v>
      </c>
      <c r="AF277" s="178" t="s">
        <v>1241</v>
      </c>
      <c r="AG277" s="178" t="s">
        <v>1231</v>
      </c>
      <c r="AH277" s="178">
        <v>1</v>
      </c>
      <c r="AI277" s="178" t="s">
        <v>799</v>
      </c>
      <c r="AJ277" s="178" t="s">
        <v>799</v>
      </c>
      <c r="AK277" s="178" t="s">
        <v>25</v>
      </c>
      <c r="AL277" s="178" t="s">
        <v>970</v>
      </c>
      <c r="AM277" s="178" t="s">
        <v>258</v>
      </c>
      <c r="AN277" s="178" t="s">
        <v>40</v>
      </c>
      <c r="AO277" s="178" t="s">
        <v>41</v>
      </c>
      <c r="AQ277" s="178">
        <v>295.97252724058779</v>
      </c>
      <c r="AR277" s="178">
        <v>31836</v>
      </c>
      <c r="AS277" s="178">
        <v>9.2967875122687456E-3</v>
      </c>
      <c r="AT277" s="178">
        <f t="shared" si="4"/>
        <v>0</v>
      </c>
    </row>
    <row r="278" spans="1:46" ht="22.5">
      <c r="A278" s="178" t="s">
        <v>24</v>
      </c>
      <c r="B278" s="178">
        <v>313</v>
      </c>
      <c r="C278" s="178" t="s">
        <v>255</v>
      </c>
      <c r="D278" s="178" t="s">
        <v>40</v>
      </c>
      <c r="E278" s="178" t="s">
        <v>800</v>
      </c>
      <c r="F278" s="178" t="s">
        <v>16</v>
      </c>
      <c r="G278" s="178" t="s">
        <v>26</v>
      </c>
      <c r="H278" s="178" t="s">
        <v>41</v>
      </c>
      <c r="I278" s="178">
        <v>1910</v>
      </c>
      <c r="J278" s="178">
        <v>414.94827371307491</v>
      </c>
      <c r="K278" s="178">
        <v>187.52962419591469</v>
      </c>
      <c r="L278" s="178">
        <v>2512.4778979089892</v>
      </c>
      <c r="M278" s="178">
        <v>31836</v>
      </c>
      <c r="N278" s="178">
        <v>7.8919396215259119E-2</v>
      </c>
      <c r="O278" s="178" t="s">
        <v>720</v>
      </c>
      <c r="P278" s="178" t="s">
        <v>720</v>
      </c>
      <c r="Q278" s="184">
        <v>18354.128415025767</v>
      </c>
      <c r="R278" s="184">
        <v>55.243577350681385</v>
      </c>
      <c r="S278" s="184">
        <v>0</v>
      </c>
      <c r="T278" s="184">
        <v>10175.535486531408</v>
      </c>
      <c r="V278" s="184">
        <v>0</v>
      </c>
      <c r="W278" s="184">
        <v>6635.6716817728066</v>
      </c>
      <c r="Y278" s="178" t="s">
        <v>801</v>
      </c>
      <c r="Z278" s="178" t="s">
        <v>698</v>
      </c>
      <c r="AB278" s="178" t="s">
        <v>254</v>
      </c>
      <c r="AC278" s="178" t="s">
        <v>255</v>
      </c>
      <c r="AD278" s="178" t="s">
        <v>1225</v>
      </c>
      <c r="AF278" s="178" t="s">
        <v>1241</v>
      </c>
      <c r="AG278" s="178" t="s">
        <v>1231</v>
      </c>
      <c r="AH278" s="178">
        <v>1</v>
      </c>
      <c r="AI278" s="178" t="s">
        <v>799</v>
      </c>
      <c r="AJ278" s="178" t="s">
        <v>799</v>
      </c>
      <c r="AK278" s="178" t="s">
        <v>25</v>
      </c>
      <c r="AL278" s="178" t="s">
        <v>800</v>
      </c>
      <c r="AM278" s="178" t="s">
        <v>26</v>
      </c>
      <c r="AN278" s="178" t="s">
        <v>40</v>
      </c>
      <c r="AO278" s="178" t="s">
        <v>41</v>
      </c>
      <c r="AQ278" s="178">
        <v>2512.4778979089892</v>
      </c>
      <c r="AR278" s="178">
        <v>31836</v>
      </c>
      <c r="AS278" s="178">
        <v>7.8919396215259119E-2</v>
      </c>
      <c r="AT278" s="178">
        <f t="shared" si="4"/>
        <v>0</v>
      </c>
    </row>
    <row r="279" spans="1:46" ht="22.5">
      <c r="A279" s="178" t="s">
        <v>24</v>
      </c>
      <c r="B279" s="178">
        <v>313</v>
      </c>
      <c r="C279" s="178" t="s">
        <v>255</v>
      </c>
      <c r="D279" s="178" t="s">
        <v>40</v>
      </c>
      <c r="E279" s="178" t="s">
        <v>972</v>
      </c>
      <c r="F279" s="178" t="s">
        <v>16</v>
      </c>
      <c r="G279" s="178" t="s">
        <v>259</v>
      </c>
      <c r="H279" s="178" t="s">
        <v>41</v>
      </c>
      <c r="I279" s="178">
        <v>2478</v>
      </c>
      <c r="J279" s="178">
        <v>538.34650380157052</v>
      </c>
      <c r="K279" s="178">
        <v>243.29759620810293</v>
      </c>
      <c r="L279" s="178">
        <v>3259.6441000096734</v>
      </c>
      <c r="M279" s="178">
        <v>31836</v>
      </c>
      <c r="N279" s="178">
        <v>0.10238861980178644</v>
      </c>
      <c r="O279" s="178" t="s">
        <v>720</v>
      </c>
      <c r="P279" s="178" t="s">
        <v>720</v>
      </c>
      <c r="Q279" s="184">
        <v>23812.319482949661</v>
      </c>
      <c r="R279" s="184">
        <v>71.672033861250512</v>
      </c>
      <c r="S279" s="184">
        <v>0</v>
      </c>
      <c r="T279" s="184">
        <v>13201.558605039178</v>
      </c>
      <c r="V279" s="184">
        <v>0</v>
      </c>
      <c r="W279" s="184">
        <v>8609.0023180277585</v>
      </c>
      <c r="Y279" s="178" t="s">
        <v>973</v>
      </c>
      <c r="Z279" s="178" t="s">
        <v>698</v>
      </c>
      <c r="AB279" s="178" t="s">
        <v>254</v>
      </c>
      <c r="AC279" s="178" t="s">
        <v>255</v>
      </c>
      <c r="AD279" s="178" t="s">
        <v>1225</v>
      </c>
      <c r="AF279" s="178" t="s">
        <v>1241</v>
      </c>
      <c r="AG279" s="178" t="s">
        <v>1231</v>
      </c>
      <c r="AH279" s="178">
        <v>1</v>
      </c>
      <c r="AI279" s="178" t="s">
        <v>799</v>
      </c>
      <c r="AJ279" s="178" t="s">
        <v>799</v>
      </c>
      <c r="AK279" s="178" t="s">
        <v>25</v>
      </c>
      <c r="AL279" s="178" t="s">
        <v>972</v>
      </c>
      <c r="AM279" s="178" t="s">
        <v>259</v>
      </c>
      <c r="AN279" s="178" t="s">
        <v>40</v>
      </c>
      <c r="AO279" s="178" t="s">
        <v>41</v>
      </c>
      <c r="AQ279" s="178">
        <v>3259.6441000096734</v>
      </c>
      <c r="AR279" s="178">
        <v>31836</v>
      </c>
      <c r="AS279" s="178">
        <v>0.10238861980178644</v>
      </c>
      <c r="AT279" s="178">
        <f t="shared" si="4"/>
        <v>0</v>
      </c>
    </row>
    <row r="280" spans="1:46">
      <c r="A280" s="178" t="s">
        <v>24</v>
      </c>
      <c r="B280" s="178">
        <v>313</v>
      </c>
      <c r="C280" s="178" t="s">
        <v>255</v>
      </c>
      <c r="D280" s="178" t="s">
        <v>40</v>
      </c>
      <c r="E280" s="178" t="s">
        <v>985</v>
      </c>
      <c r="F280" s="178" t="s">
        <v>16</v>
      </c>
      <c r="G280" s="178" t="s">
        <v>265</v>
      </c>
      <c r="H280" s="178" t="s">
        <v>41</v>
      </c>
      <c r="I280" s="178">
        <v>234</v>
      </c>
      <c r="J280" s="178">
        <v>50.836594789978811</v>
      </c>
      <c r="K280" s="178">
        <v>22.974833540232481</v>
      </c>
      <c r="L280" s="178">
        <v>307.81142833021124</v>
      </c>
      <c r="M280" s="178">
        <v>31836</v>
      </c>
      <c r="N280" s="178">
        <v>9.6686590127594944E-3</v>
      </c>
      <c r="O280" s="178" t="s">
        <v>720</v>
      </c>
      <c r="P280" s="178" t="s">
        <v>720</v>
      </c>
      <c r="Q280" s="184">
        <v>2248.6209681235755</v>
      </c>
      <c r="R280" s="184">
        <v>6.7680613089316459</v>
      </c>
      <c r="S280" s="184">
        <v>0</v>
      </c>
      <c r="T280" s="184">
        <v>1246.6362847373557</v>
      </c>
      <c r="V280" s="184">
        <v>0</v>
      </c>
      <c r="W280" s="184">
        <v>812.9566353585534</v>
      </c>
      <c r="Y280" s="178" t="s">
        <v>986</v>
      </c>
      <c r="Z280" s="178" t="s">
        <v>698</v>
      </c>
      <c r="AB280" s="178" t="s">
        <v>254</v>
      </c>
      <c r="AC280" s="178" t="s">
        <v>255</v>
      </c>
      <c r="AD280" s="178" t="s">
        <v>1225</v>
      </c>
      <c r="AF280" s="178" t="s">
        <v>1241</v>
      </c>
      <c r="AG280" s="178" t="s">
        <v>1231</v>
      </c>
      <c r="AH280" s="178">
        <v>1</v>
      </c>
      <c r="AI280" s="178" t="s">
        <v>799</v>
      </c>
      <c r="AJ280" s="178" t="s">
        <v>799</v>
      </c>
      <c r="AK280" s="178" t="s">
        <v>25</v>
      </c>
      <c r="AL280" s="178" t="s">
        <v>985</v>
      </c>
      <c r="AM280" s="178" t="s">
        <v>265</v>
      </c>
      <c r="AN280" s="178" t="s">
        <v>40</v>
      </c>
      <c r="AO280" s="178" t="s">
        <v>41</v>
      </c>
      <c r="AQ280" s="178">
        <v>307.81142833021124</v>
      </c>
      <c r="AR280" s="178">
        <v>31836</v>
      </c>
      <c r="AS280" s="178">
        <v>9.6686590127594944E-3</v>
      </c>
      <c r="AT280" s="178">
        <f t="shared" si="4"/>
        <v>0</v>
      </c>
    </row>
    <row r="281" spans="1:46">
      <c r="A281" s="178" t="s">
        <v>24</v>
      </c>
      <c r="B281" s="178">
        <v>313</v>
      </c>
      <c r="C281" s="178" t="s">
        <v>255</v>
      </c>
      <c r="D281" s="178" t="s">
        <v>40</v>
      </c>
      <c r="E281" s="178" t="s">
        <v>970</v>
      </c>
      <c r="F281" s="178" t="s">
        <v>16</v>
      </c>
      <c r="G281" s="178" t="s">
        <v>258</v>
      </c>
      <c r="H281" s="178" t="s">
        <v>42</v>
      </c>
      <c r="I281" s="178">
        <v>2345</v>
      </c>
      <c r="J281" s="178">
        <v>509.45219992521498</v>
      </c>
      <c r="K281" s="178">
        <v>230.23925064891094</v>
      </c>
      <c r="L281" s="178">
        <v>3084.6914505741261</v>
      </c>
      <c r="M281" s="178">
        <v>31836</v>
      </c>
      <c r="N281" s="178">
        <v>9.6893185405645371E-2</v>
      </c>
      <c r="O281" s="178" t="s">
        <v>720</v>
      </c>
      <c r="P281" s="178" t="s">
        <v>720</v>
      </c>
      <c r="Q281" s="184">
        <v>15075.735409104662</v>
      </c>
      <c r="R281" s="184">
        <v>67.825229783951755</v>
      </c>
      <c r="S281" s="184">
        <v>0</v>
      </c>
      <c r="T281" s="184">
        <v>12493.000374825213</v>
      </c>
      <c r="V281" s="184">
        <v>0</v>
      </c>
      <c r="W281" s="184">
        <v>8146.9372218624276</v>
      </c>
      <c r="Y281" s="178" t="s">
        <v>971</v>
      </c>
      <c r="Z281" s="178" t="s">
        <v>698</v>
      </c>
      <c r="AB281" s="178" t="s">
        <v>254</v>
      </c>
      <c r="AC281" s="178" t="s">
        <v>255</v>
      </c>
      <c r="AD281" s="178" t="s">
        <v>1225</v>
      </c>
      <c r="AF281" s="178" t="s">
        <v>1241</v>
      </c>
      <c r="AG281" s="178" t="s">
        <v>1231</v>
      </c>
      <c r="AH281" s="178">
        <v>1</v>
      </c>
      <c r="AI281" s="178" t="s">
        <v>799</v>
      </c>
      <c r="AJ281" s="178" t="s">
        <v>799</v>
      </c>
      <c r="AK281" s="178" t="s">
        <v>25</v>
      </c>
      <c r="AL281" s="178" t="s">
        <v>970</v>
      </c>
      <c r="AM281" s="178" t="s">
        <v>258</v>
      </c>
      <c r="AN281" s="178" t="s">
        <v>40</v>
      </c>
      <c r="AO281" s="178" t="s">
        <v>42</v>
      </c>
      <c r="AQ281" s="178">
        <v>3084.6914505741261</v>
      </c>
      <c r="AR281" s="178">
        <v>31836</v>
      </c>
      <c r="AS281" s="178">
        <v>9.6893185405645371E-2</v>
      </c>
      <c r="AT281" s="178">
        <f t="shared" si="4"/>
        <v>0</v>
      </c>
    </row>
    <row r="282" spans="1:46" ht="22.5">
      <c r="A282" s="178" t="s">
        <v>24</v>
      </c>
      <c r="B282" s="178">
        <v>313</v>
      </c>
      <c r="C282" s="178" t="s">
        <v>255</v>
      </c>
      <c r="D282" s="178" t="s">
        <v>40</v>
      </c>
      <c r="E282" s="178" t="s">
        <v>800</v>
      </c>
      <c r="F282" s="178" t="s">
        <v>16</v>
      </c>
      <c r="G282" s="178" t="s">
        <v>26</v>
      </c>
      <c r="H282" s="178" t="s">
        <v>42</v>
      </c>
      <c r="I282" s="178">
        <v>118</v>
      </c>
      <c r="J282" s="178">
        <v>25.635547800074786</v>
      </c>
      <c r="K282" s="178">
        <v>11.585599819433472</v>
      </c>
      <c r="L282" s="178">
        <v>155.22114761950826</v>
      </c>
      <c r="M282" s="178">
        <v>31836</v>
      </c>
      <c r="N282" s="178">
        <v>4.8756485619898312E-3</v>
      </c>
      <c r="O282" s="178" t="s">
        <v>720</v>
      </c>
      <c r="P282" s="178" t="s">
        <v>720</v>
      </c>
      <c r="Q282" s="184">
        <v>758.60843423213214</v>
      </c>
      <c r="R282" s="184">
        <v>3.4129539933928816</v>
      </c>
      <c r="S282" s="184">
        <v>0</v>
      </c>
      <c r="T282" s="184">
        <v>628.64564785900859</v>
      </c>
      <c r="V282" s="184">
        <v>0</v>
      </c>
      <c r="W282" s="184">
        <v>409.95249133465518</v>
      </c>
      <c r="Y282" s="178" t="s">
        <v>801</v>
      </c>
      <c r="Z282" s="178" t="s">
        <v>698</v>
      </c>
      <c r="AB282" s="178" t="s">
        <v>254</v>
      </c>
      <c r="AC282" s="178" t="s">
        <v>255</v>
      </c>
      <c r="AD282" s="178" t="s">
        <v>1225</v>
      </c>
      <c r="AF282" s="178" t="s">
        <v>1241</v>
      </c>
      <c r="AG282" s="178" t="s">
        <v>1231</v>
      </c>
      <c r="AH282" s="178">
        <v>1</v>
      </c>
      <c r="AI282" s="178" t="s">
        <v>799</v>
      </c>
      <c r="AJ282" s="178" t="s">
        <v>799</v>
      </c>
      <c r="AK282" s="178" t="s">
        <v>25</v>
      </c>
      <c r="AL282" s="178" t="s">
        <v>800</v>
      </c>
      <c r="AM282" s="178" t="s">
        <v>26</v>
      </c>
      <c r="AN282" s="178" t="s">
        <v>40</v>
      </c>
      <c r="AO282" s="178" t="s">
        <v>42</v>
      </c>
      <c r="AQ282" s="178">
        <v>155.22114761950826</v>
      </c>
      <c r="AR282" s="178">
        <v>31836</v>
      </c>
      <c r="AS282" s="178">
        <v>4.8756485619898312E-3</v>
      </c>
      <c r="AT282" s="178">
        <f t="shared" si="4"/>
        <v>0</v>
      </c>
    </row>
    <row r="283" spans="1:46">
      <c r="A283" s="178" t="s">
        <v>24</v>
      </c>
      <c r="B283" s="178">
        <v>313</v>
      </c>
      <c r="C283" s="178" t="s">
        <v>255</v>
      </c>
      <c r="D283" s="178" t="s">
        <v>40</v>
      </c>
      <c r="E283" s="178" t="s">
        <v>985</v>
      </c>
      <c r="F283" s="178" t="s">
        <v>16</v>
      </c>
      <c r="G283" s="178" t="s">
        <v>265</v>
      </c>
      <c r="H283" s="178" t="s">
        <v>42</v>
      </c>
      <c r="I283" s="178">
        <v>666</v>
      </c>
      <c r="J283" s="178">
        <v>144.68876978686276</v>
      </c>
      <c r="K283" s="178">
        <v>65.389910845277058</v>
      </c>
      <c r="L283" s="178">
        <v>876.07868063213982</v>
      </c>
      <c r="M283" s="178">
        <v>31836</v>
      </c>
      <c r="N283" s="178">
        <v>2.7518491036315488E-2</v>
      </c>
      <c r="O283" s="178" t="s">
        <v>720</v>
      </c>
      <c r="P283" s="178" t="s">
        <v>720</v>
      </c>
      <c r="Q283" s="184">
        <v>4281.6374338864407</v>
      </c>
      <c r="R283" s="184">
        <v>19.26294372542084</v>
      </c>
      <c r="S283" s="184">
        <v>0</v>
      </c>
      <c r="T283" s="184">
        <v>3548.118656560167</v>
      </c>
      <c r="V283" s="184">
        <v>0</v>
      </c>
      <c r="W283" s="184">
        <v>2313.7996544820367</v>
      </c>
      <c r="Y283" s="178" t="s">
        <v>986</v>
      </c>
      <c r="Z283" s="178" t="s">
        <v>698</v>
      </c>
      <c r="AB283" s="178" t="s">
        <v>254</v>
      </c>
      <c r="AC283" s="178" t="s">
        <v>255</v>
      </c>
      <c r="AD283" s="178" t="s">
        <v>1225</v>
      </c>
      <c r="AF283" s="178" t="s">
        <v>1241</v>
      </c>
      <c r="AG283" s="178" t="s">
        <v>1231</v>
      </c>
      <c r="AH283" s="178">
        <v>1</v>
      </c>
      <c r="AI283" s="178" t="s">
        <v>799</v>
      </c>
      <c r="AJ283" s="178" t="s">
        <v>799</v>
      </c>
      <c r="AK283" s="178" t="s">
        <v>25</v>
      </c>
      <c r="AL283" s="178" t="s">
        <v>985</v>
      </c>
      <c r="AM283" s="178" t="s">
        <v>265</v>
      </c>
      <c r="AN283" s="178" t="s">
        <v>40</v>
      </c>
      <c r="AO283" s="178" t="s">
        <v>42</v>
      </c>
      <c r="AQ283" s="178">
        <v>876.07868063213982</v>
      </c>
      <c r="AR283" s="178">
        <v>31836</v>
      </c>
      <c r="AS283" s="178">
        <v>2.7518491036315488E-2</v>
      </c>
      <c r="AT283" s="178">
        <f t="shared" si="4"/>
        <v>0</v>
      </c>
    </row>
    <row r="284" spans="1:46" ht="22.5">
      <c r="A284" s="178" t="s">
        <v>63</v>
      </c>
      <c r="B284" s="178">
        <v>314</v>
      </c>
      <c r="C284" s="178" t="s">
        <v>270</v>
      </c>
      <c r="D284" s="178" t="s">
        <v>18</v>
      </c>
      <c r="E284" s="178" t="s">
        <v>989</v>
      </c>
      <c r="F284" s="178" t="s">
        <v>23</v>
      </c>
      <c r="G284" s="178" t="s">
        <v>271</v>
      </c>
      <c r="H284" s="178" t="s">
        <v>65</v>
      </c>
      <c r="I284" s="178">
        <v>6281</v>
      </c>
      <c r="J284" s="178">
        <v>19.527971589446377</v>
      </c>
      <c r="K284" s="178">
        <v>333.69174056506495</v>
      </c>
      <c r="L284" s="178">
        <v>6634.2197121545114</v>
      </c>
      <c r="M284" s="178">
        <v>228779</v>
      </c>
      <c r="N284" s="178">
        <v>2.8998377089481601E-2</v>
      </c>
      <c r="O284" s="178" t="s">
        <v>720</v>
      </c>
      <c r="P284" s="178" t="s">
        <v>720</v>
      </c>
      <c r="Q284" s="184">
        <v>67235.594319082389</v>
      </c>
      <c r="R284" s="184">
        <v>0</v>
      </c>
      <c r="S284" s="184">
        <v>26868.589834225768</v>
      </c>
      <c r="T284" s="184">
        <v>0</v>
      </c>
      <c r="V284" s="184">
        <v>0</v>
      </c>
      <c r="W284" s="184">
        <v>27956.755384427423</v>
      </c>
      <c r="Y284" s="178" t="s">
        <v>818</v>
      </c>
      <c r="Z284" s="178" t="s">
        <v>699</v>
      </c>
      <c r="AB284" s="178" t="s">
        <v>269</v>
      </c>
      <c r="AC284" s="178" t="s">
        <v>270</v>
      </c>
      <c r="AD284" s="178" t="s">
        <v>1225</v>
      </c>
      <c r="AF284" s="178" t="s">
        <v>1230</v>
      </c>
      <c r="AG284" s="178" t="s">
        <v>1231</v>
      </c>
      <c r="AH284" s="178">
        <v>1</v>
      </c>
      <c r="AI284" s="178">
        <v>40</v>
      </c>
      <c r="AJ284" s="178" t="s">
        <v>816</v>
      </c>
      <c r="AK284" s="178" t="s">
        <v>64</v>
      </c>
      <c r="AL284" s="178" t="s">
        <v>989</v>
      </c>
      <c r="AM284" s="178" t="s">
        <v>271</v>
      </c>
      <c r="AN284" s="178" t="s">
        <v>18</v>
      </c>
      <c r="AO284" s="178" t="s">
        <v>65</v>
      </c>
      <c r="AQ284" s="178">
        <v>6634.2197121545114</v>
      </c>
      <c r="AR284" s="178">
        <v>225162</v>
      </c>
      <c r="AS284" s="178">
        <v>2.9464206714074806E-2</v>
      </c>
      <c r="AT284" s="178">
        <f t="shared" si="4"/>
        <v>0</v>
      </c>
    </row>
    <row r="285" spans="1:46" ht="22.5">
      <c r="A285" s="178" t="s">
        <v>24</v>
      </c>
      <c r="B285" s="178">
        <v>314</v>
      </c>
      <c r="C285" s="178" t="s">
        <v>270</v>
      </c>
      <c r="D285" s="178" t="s">
        <v>18</v>
      </c>
      <c r="E285" s="178" t="s">
        <v>990</v>
      </c>
      <c r="F285" s="178" t="s">
        <v>23</v>
      </c>
      <c r="G285" s="178" t="s">
        <v>272</v>
      </c>
      <c r="H285" s="178" t="s">
        <v>32</v>
      </c>
      <c r="I285" s="178">
        <v>113086</v>
      </c>
      <c r="J285" s="178">
        <v>351.59054213726046</v>
      </c>
      <c r="K285" s="178">
        <v>6007.9388908678447</v>
      </c>
      <c r="L285" s="178">
        <v>119445.52943300511</v>
      </c>
      <c r="M285" s="178">
        <v>228779</v>
      </c>
      <c r="N285" s="178">
        <v>0.52210005915317892</v>
      </c>
      <c r="O285" s="178" t="s">
        <v>720</v>
      </c>
      <c r="P285" s="178" t="s">
        <v>720</v>
      </c>
      <c r="Q285" s="184">
        <v>841847.91085028974</v>
      </c>
      <c r="R285" s="184">
        <v>0</v>
      </c>
      <c r="S285" s="184">
        <v>483754.39420367073</v>
      </c>
      <c r="T285" s="184">
        <v>0</v>
      </c>
      <c r="V285" s="184">
        <v>0</v>
      </c>
      <c r="W285" s="184">
        <v>503346.22502839676</v>
      </c>
      <c r="Y285" s="178" t="s">
        <v>991</v>
      </c>
      <c r="Z285" s="178" t="s">
        <v>699</v>
      </c>
      <c r="AB285" s="178" t="s">
        <v>269</v>
      </c>
      <c r="AC285" s="178" t="s">
        <v>270</v>
      </c>
      <c r="AD285" s="178" t="s">
        <v>1225</v>
      </c>
      <c r="AF285" s="178" t="s">
        <v>1230</v>
      </c>
      <c r="AG285" s="178" t="s">
        <v>1231</v>
      </c>
      <c r="AH285" s="178">
        <v>1</v>
      </c>
      <c r="AI285" s="178" t="s">
        <v>799</v>
      </c>
      <c r="AJ285" s="178" t="s">
        <v>799</v>
      </c>
      <c r="AK285" s="178" t="s">
        <v>25</v>
      </c>
      <c r="AL285" s="178" t="s">
        <v>990</v>
      </c>
      <c r="AM285" s="178" t="s">
        <v>272</v>
      </c>
      <c r="AN285" s="178" t="s">
        <v>18</v>
      </c>
      <c r="AO285" s="178" t="s">
        <v>32</v>
      </c>
      <c r="AQ285" s="178">
        <v>119445.52943300511</v>
      </c>
      <c r="AR285" s="178">
        <v>225162</v>
      </c>
      <c r="AS285" s="178">
        <v>0.53048706901255593</v>
      </c>
      <c r="AT285" s="178">
        <f t="shared" si="4"/>
        <v>0</v>
      </c>
    </row>
    <row r="286" spans="1:46" ht="22.5">
      <c r="A286" s="178" t="s">
        <v>24</v>
      </c>
      <c r="B286" s="178">
        <v>314</v>
      </c>
      <c r="C286" s="178" t="s">
        <v>270</v>
      </c>
      <c r="D286" s="178" t="s">
        <v>18</v>
      </c>
      <c r="E286" s="178" t="s">
        <v>990</v>
      </c>
      <c r="F286" s="178" t="s">
        <v>23</v>
      </c>
      <c r="G286" s="178" t="s">
        <v>272</v>
      </c>
      <c r="H286" s="178" t="s">
        <v>41</v>
      </c>
      <c r="I286" s="178">
        <v>32126</v>
      </c>
      <c r="J286" s="178">
        <v>99.881486273293149</v>
      </c>
      <c r="K286" s="178">
        <v>1706.7633907647312</v>
      </c>
      <c r="L286" s="178">
        <v>33932.644877038023</v>
      </c>
      <c r="M286" s="178">
        <v>228779</v>
      </c>
      <c r="N286" s="178">
        <v>0.14832062766704121</v>
      </c>
      <c r="O286" s="178" t="s">
        <v>720</v>
      </c>
      <c r="P286" s="178" t="s">
        <v>720</v>
      </c>
      <c r="Q286" s="184">
        <v>247884.41802928934</v>
      </c>
      <c r="R286" s="184">
        <v>0</v>
      </c>
      <c r="S286" s="184">
        <v>137427.21175200399</v>
      </c>
      <c r="T286" s="184">
        <v>0</v>
      </c>
      <c r="V286" s="184">
        <v>0</v>
      </c>
      <c r="W286" s="184">
        <v>142992.9507212411</v>
      </c>
      <c r="Y286" s="178" t="s">
        <v>991</v>
      </c>
      <c r="Z286" s="178" t="s">
        <v>699</v>
      </c>
      <c r="AB286" s="178" t="s">
        <v>269</v>
      </c>
      <c r="AC286" s="178" t="s">
        <v>270</v>
      </c>
      <c r="AD286" s="178" t="s">
        <v>1225</v>
      </c>
      <c r="AF286" s="178" t="s">
        <v>1230</v>
      </c>
      <c r="AG286" s="178" t="s">
        <v>1231</v>
      </c>
      <c r="AH286" s="178">
        <v>1</v>
      </c>
      <c r="AI286" s="178" t="s">
        <v>799</v>
      </c>
      <c r="AJ286" s="178" t="s">
        <v>799</v>
      </c>
      <c r="AK286" s="178" t="s">
        <v>25</v>
      </c>
      <c r="AL286" s="178" t="s">
        <v>990</v>
      </c>
      <c r="AM286" s="178" t="s">
        <v>272</v>
      </c>
      <c r="AN286" s="178" t="s">
        <v>18</v>
      </c>
      <c r="AO286" s="178" t="s">
        <v>41</v>
      </c>
      <c r="AQ286" s="178">
        <v>33932.644877038023</v>
      </c>
      <c r="AR286" s="178">
        <v>225162</v>
      </c>
      <c r="AS286" s="178">
        <v>0.15070324867001547</v>
      </c>
      <c r="AT286" s="178">
        <f t="shared" si="4"/>
        <v>0</v>
      </c>
    </row>
    <row r="287" spans="1:46" ht="22.5">
      <c r="A287" s="178" t="s">
        <v>24</v>
      </c>
      <c r="B287" s="178">
        <v>314</v>
      </c>
      <c r="C287" s="178" t="s">
        <v>270</v>
      </c>
      <c r="D287" s="178" t="s">
        <v>34</v>
      </c>
      <c r="E287" s="178" t="s">
        <v>990</v>
      </c>
      <c r="F287" s="178" t="s">
        <v>23</v>
      </c>
      <c r="G287" s="178" t="s">
        <v>272</v>
      </c>
      <c r="H287" s="178" t="s">
        <v>32</v>
      </c>
      <c r="I287" s="178">
        <v>50716</v>
      </c>
      <c r="J287" s="178">
        <v>0</v>
      </c>
      <c r="K287" s="178">
        <v>2694.3974390221038</v>
      </c>
      <c r="L287" s="178">
        <v>53410.397439022105</v>
      </c>
      <c r="M287" s="178">
        <v>228779</v>
      </c>
      <c r="N287" s="178">
        <v>0.2334584793141945</v>
      </c>
      <c r="O287" s="178" t="s">
        <v>720</v>
      </c>
      <c r="P287" s="178" t="s">
        <v>720</v>
      </c>
      <c r="Q287" s="184">
        <v>376434.61178631737</v>
      </c>
      <c r="R287" s="184">
        <v>0</v>
      </c>
      <c r="S287" s="184">
        <v>216312.1096280395</v>
      </c>
      <c r="T287" s="184">
        <v>0</v>
      </c>
      <c r="V287" s="184">
        <v>0</v>
      </c>
      <c r="W287" s="184">
        <v>225072.65073722866</v>
      </c>
      <c r="Y287" s="178" t="s">
        <v>991</v>
      </c>
      <c r="Z287" s="178" t="s">
        <v>699</v>
      </c>
      <c r="AB287" s="178" t="s">
        <v>269</v>
      </c>
      <c r="AC287" s="178" t="s">
        <v>270</v>
      </c>
      <c r="AD287" s="178" t="s">
        <v>1225</v>
      </c>
      <c r="AF287" s="178" t="s">
        <v>1230</v>
      </c>
      <c r="AG287" s="178" t="s">
        <v>1231</v>
      </c>
      <c r="AH287" s="178">
        <v>1</v>
      </c>
      <c r="AI287" s="178" t="s">
        <v>799</v>
      </c>
      <c r="AJ287" s="178" t="s">
        <v>799</v>
      </c>
      <c r="AK287" s="178" t="s">
        <v>25</v>
      </c>
      <c r="AL287" s="178" t="s">
        <v>990</v>
      </c>
      <c r="AM287" s="178" t="s">
        <v>272</v>
      </c>
      <c r="AN287" s="178" t="s">
        <v>34</v>
      </c>
      <c r="AO287" s="178" t="s">
        <v>32</v>
      </c>
      <c r="AQ287" s="178">
        <v>53410.397439022105</v>
      </c>
      <c r="AR287" s="178">
        <v>225162</v>
      </c>
      <c r="AS287" s="178">
        <v>0.23720875387064472</v>
      </c>
      <c r="AT287" s="178">
        <f t="shared" si="4"/>
        <v>0</v>
      </c>
    </row>
    <row r="288" spans="1:46" ht="22.5">
      <c r="A288" s="178" t="s">
        <v>24</v>
      </c>
      <c r="B288" s="178">
        <v>314</v>
      </c>
      <c r="C288" s="178" t="s">
        <v>270</v>
      </c>
      <c r="D288" s="178" t="s">
        <v>273</v>
      </c>
      <c r="E288" s="178" t="s">
        <v>990</v>
      </c>
      <c r="F288" s="178" t="s">
        <v>23</v>
      </c>
      <c r="G288" s="178" t="s">
        <v>272</v>
      </c>
      <c r="H288" s="178" t="s">
        <v>32</v>
      </c>
      <c r="I288" s="178">
        <v>11147</v>
      </c>
      <c r="J288" s="178">
        <v>0</v>
      </c>
      <c r="K288" s="178">
        <v>592.20853878025468</v>
      </c>
      <c r="L288" s="178">
        <v>11739.208538780254</v>
      </c>
      <c r="M288" s="178">
        <v>228779</v>
      </c>
      <c r="N288" s="178">
        <v>5.131243924827128E-2</v>
      </c>
      <c r="O288" s="178" t="s">
        <v>720</v>
      </c>
      <c r="P288" s="178" t="s">
        <v>720</v>
      </c>
      <c r="Q288" s="184">
        <v>82737.530909024354</v>
      </c>
      <c r="R288" s="184">
        <v>0</v>
      </c>
      <c r="S288" s="184">
        <v>47543.794582060029</v>
      </c>
      <c r="T288" s="184">
        <v>0</v>
      </c>
      <c r="V288" s="184">
        <v>0</v>
      </c>
      <c r="W288" s="184">
        <v>49469.296430473376</v>
      </c>
      <c r="Y288" s="178" t="s">
        <v>991</v>
      </c>
      <c r="Z288" s="178" t="s">
        <v>699</v>
      </c>
      <c r="AB288" s="178" t="s">
        <v>269</v>
      </c>
      <c r="AC288" s="178" t="s">
        <v>270</v>
      </c>
      <c r="AD288" s="178" t="s">
        <v>1225</v>
      </c>
      <c r="AF288" s="178" t="s">
        <v>1230</v>
      </c>
      <c r="AG288" s="178" t="s">
        <v>1231</v>
      </c>
      <c r="AH288" s="178">
        <v>1</v>
      </c>
      <c r="AI288" s="178" t="s">
        <v>799</v>
      </c>
      <c r="AJ288" s="178" t="s">
        <v>799</v>
      </c>
      <c r="AK288" s="178" t="s">
        <v>25</v>
      </c>
      <c r="AL288" s="178" t="s">
        <v>990</v>
      </c>
      <c r="AM288" s="178" t="s">
        <v>272</v>
      </c>
      <c r="AN288" s="178" t="s">
        <v>273</v>
      </c>
      <c r="AO288" s="178" t="s">
        <v>32</v>
      </c>
      <c r="AQ288" s="178">
        <v>11739.208538780254</v>
      </c>
      <c r="AR288" s="178">
        <v>225162</v>
      </c>
      <c r="AS288" s="178">
        <v>5.2136721732709133E-2</v>
      </c>
      <c r="AT288" s="178">
        <f t="shared" si="4"/>
        <v>0</v>
      </c>
    </row>
    <row r="289" spans="1:46" ht="22.5">
      <c r="A289" s="178" t="s">
        <v>17</v>
      </c>
      <c r="B289" s="178">
        <v>316</v>
      </c>
      <c r="C289" s="178" t="s">
        <v>275</v>
      </c>
      <c r="D289" s="178" t="s">
        <v>18</v>
      </c>
      <c r="E289" s="178" t="s">
        <v>797</v>
      </c>
      <c r="F289" s="178" t="s">
        <v>16</v>
      </c>
      <c r="G289" s="178" t="s">
        <v>763</v>
      </c>
      <c r="H289" s="178" t="s">
        <v>41</v>
      </c>
      <c r="I289" s="178">
        <v>283</v>
      </c>
      <c r="J289" s="178">
        <v>0</v>
      </c>
      <c r="K289" s="178">
        <v>0</v>
      </c>
      <c r="L289" s="178">
        <v>283</v>
      </c>
      <c r="M289" s="178">
        <v>1152</v>
      </c>
      <c r="N289" s="178">
        <v>0.24565972222222221</v>
      </c>
      <c r="O289" s="178" t="s">
        <v>720</v>
      </c>
      <c r="P289" s="178" t="s">
        <v>709</v>
      </c>
      <c r="Q289" s="184">
        <v>2067.3687699999996</v>
      </c>
      <c r="R289" s="184">
        <v>0</v>
      </c>
      <c r="S289" s="184">
        <v>0</v>
      </c>
      <c r="T289" s="184">
        <v>0</v>
      </c>
      <c r="V289" s="184">
        <v>0</v>
      </c>
      <c r="W289" s="184">
        <v>1265.1475694444443</v>
      </c>
      <c r="Y289" s="178" t="s">
        <v>798</v>
      </c>
      <c r="Z289" s="178" t="s">
        <v>698</v>
      </c>
      <c r="AB289" s="178" t="s">
        <v>274</v>
      </c>
      <c r="AC289" s="178" t="s">
        <v>275</v>
      </c>
      <c r="AD289" s="178" t="s">
        <v>1225</v>
      </c>
      <c r="AF289" s="178" t="s">
        <v>1241</v>
      </c>
      <c r="AG289" s="178" t="s">
        <v>1227</v>
      </c>
      <c r="AH289" s="178">
        <v>0</v>
      </c>
      <c r="AI289" s="178">
        <v>78</v>
      </c>
      <c r="AJ289" s="178" t="s">
        <v>796</v>
      </c>
      <c r="AK289" s="178" t="s">
        <v>1228</v>
      </c>
      <c r="AL289" s="178" t="s">
        <v>797</v>
      </c>
      <c r="AM289" s="178" t="s">
        <v>763</v>
      </c>
      <c r="AN289" s="178" t="s">
        <v>18</v>
      </c>
      <c r="AO289" s="178" t="s">
        <v>41</v>
      </c>
      <c r="AQ289" s="178">
        <v>283</v>
      </c>
      <c r="AR289" s="178">
        <v>1152</v>
      </c>
      <c r="AS289" s="178">
        <v>0.24565972222222221</v>
      </c>
      <c r="AT289" s="178">
        <f t="shared" si="4"/>
        <v>0</v>
      </c>
    </row>
    <row r="290" spans="1:46" ht="22.5">
      <c r="A290" s="178" t="s">
        <v>17</v>
      </c>
      <c r="B290" s="178">
        <v>316</v>
      </c>
      <c r="C290" s="178" t="s">
        <v>275</v>
      </c>
      <c r="D290" s="178" t="s">
        <v>18</v>
      </c>
      <c r="E290" s="178" t="s">
        <v>797</v>
      </c>
      <c r="F290" s="178" t="s">
        <v>16</v>
      </c>
      <c r="G290" s="178" t="s">
        <v>763</v>
      </c>
      <c r="H290" s="178" t="s">
        <v>19</v>
      </c>
      <c r="I290" s="178">
        <v>699</v>
      </c>
      <c r="J290" s="178">
        <v>0</v>
      </c>
      <c r="K290" s="178">
        <v>0</v>
      </c>
      <c r="L290" s="178">
        <v>699</v>
      </c>
      <c r="M290" s="178">
        <v>1152</v>
      </c>
      <c r="N290" s="178">
        <v>0.60677083333333337</v>
      </c>
      <c r="O290" s="178" t="s">
        <v>720</v>
      </c>
      <c r="P290" s="178" t="s">
        <v>709</v>
      </c>
      <c r="Q290" s="184">
        <v>3416.2052249999997</v>
      </c>
      <c r="R290" s="184">
        <v>0</v>
      </c>
      <c r="S290" s="184">
        <v>0</v>
      </c>
      <c r="T290" s="184">
        <v>0</v>
      </c>
      <c r="V290" s="184">
        <v>0</v>
      </c>
      <c r="W290" s="184">
        <v>3124.869791666667</v>
      </c>
      <c r="Y290" s="178" t="s">
        <v>798</v>
      </c>
      <c r="Z290" s="178" t="s">
        <v>698</v>
      </c>
      <c r="AB290" s="178" t="s">
        <v>274</v>
      </c>
      <c r="AC290" s="178" t="s">
        <v>275</v>
      </c>
      <c r="AD290" s="178" t="s">
        <v>1225</v>
      </c>
      <c r="AF290" s="178" t="s">
        <v>1241</v>
      </c>
      <c r="AG290" s="178" t="s">
        <v>1227</v>
      </c>
      <c r="AH290" s="178">
        <v>0</v>
      </c>
      <c r="AI290" s="178">
        <v>78</v>
      </c>
      <c r="AJ290" s="178" t="s">
        <v>796</v>
      </c>
      <c r="AK290" s="178" t="s">
        <v>1228</v>
      </c>
      <c r="AL290" s="178" t="s">
        <v>797</v>
      </c>
      <c r="AM290" s="178" t="s">
        <v>763</v>
      </c>
      <c r="AN290" s="178" t="s">
        <v>18</v>
      </c>
      <c r="AO290" s="178" t="s">
        <v>19</v>
      </c>
      <c r="AQ290" s="178">
        <v>699</v>
      </c>
      <c r="AR290" s="178">
        <v>1152</v>
      </c>
      <c r="AS290" s="178">
        <v>0.60677083333333337</v>
      </c>
      <c r="AT290" s="178">
        <f t="shared" si="4"/>
        <v>0</v>
      </c>
    </row>
    <row r="291" spans="1:46" ht="22.5">
      <c r="A291" s="178" t="s">
        <v>17</v>
      </c>
      <c r="B291" s="178">
        <v>316</v>
      </c>
      <c r="C291" s="178" t="s">
        <v>275</v>
      </c>
      <c r="D291" s="178" t="s">
        <v>18</v>
      </c>
      <c r="E291" s="178" t="s">
        <v>797</v>
      </c>
      <c r="F291" s="178" t="s">
        <v>16</v>
      </c>
      <c r="G291" s="178" t="s">
        <v>763</v>
      </c>
      <c r="H291" s="178" t="s">
        <v>42</v>
      </c>
      <c r="I291" s="178">
        <v>170</v>
      </c>
      <c r="J291" s="178">
        <v>0</v>
      </c>
      <c r="K291" s="178">
        <v>0</v>
      </c>
      <c r="L291" s="178">
        <v>170</v>
      </c>
      <c r="M291" s="178">
        <v>1152</v>
      </c>
      <c r="N291" s="178">
        <v>0.14756944444444445</v>
      </c>
      <c r="O291" s="178" t="s">
        <v>720</v>
      </c>
      <c r="P291" s="178" t="s">
        <v>709</v>
      </c>
      <c r="Q291" s="184">
        <v>830.83674999999994</v>
      </c>
      <c r="R291" s="184">
        <v>0</v>
      </c>
      <c r="S291" s="184">
        <v>0</v>
      </c>
      <c r="T291" s="184">
        <v>0</v>
      </c>
      <c r="V291" s="184">
        <v>0</v>
      </c>
      <c r="W291" s="184">
        <v>759.98263888888903</v>
      </c>
      <c r="Y291" s="178" t="s">
        <v>798</v>
      </c>
      <c r="Z291" s="178" t="s">
        <v>698</v>
      </c>
      <c r="AB291" s="178" t="s">
        <v>274</v>
      </c>
      <c r="AC291" s="178" t="s">
        <v>275</v>
      </c>
      <c r="AD291" s="178" t="s">
        <v>1225</v>
      </c>
      <c r="AF291" s="178" t="s">
        <v>1241</v>
      </c>
      <c r="AG291" s="178" t="s">
        <v>1227</v>
      </c>
      <c r="AH291" s="178">
        <v>0</v>
      </c>
      <c r="AI291" s="178">
        <v>78</v>
      </c>
      <c r="AJ291" s="178" t="s">
        <v>796</v>
      </c>
      <c r="AK291" s="178" t="s">
        <v>1228</v>
      </c>
      <c r="AL291" s="178" t="s">
        <v>797</v>
      </c>
      <c r="AM291" s="178" t="s">
        <v>763</v>
      </c>
      <c r="AN291" s="178" t="s">
        <v>18</v>
      </c>
      <c r="AO291" s="178" t="s">
        <v>42</v>
      </c>
      <c r="AQ291" s="178">
        <v>170</v>
      </c>
      <c r="AR291" s="178">
        <v>1152</v>
      </c>
      <c r="AS291" s="178">
        <v>0.14756944444444445</v>
      </c>
      <c r="AT291" s="178">
        <f t="shared" si="4"/>
        <v>0</v>
      </c>
    </row>
    <row r="292" spans="1:46" ht="22.5">
      <c r="A292" s="178" t="s">
        <v>17</v>
      </c>
      <c r="B292" s="178">
        <v>317</v>
      </c>
      <c r="C292" s="178" t="s">
        <v>992</v>
      </c>
      <c r="D292" s="178" t="s">
        <v>18</v>
      </c>
      <c r="E292" s="178" t="s">
        <v>810</v>
      </c>
      <c r="F292" s="178" t="s">
        <v>29</v>
      </c>
      <c r="G292" s="178" t="s">
        <v>757</v>
      </c>
      <c r="H292" s="178" t="s">
        <v>41</v>
      </c>
      <c r="I292" s="178">
        <v>141</v>
      </c>
      <c r="J292" s="178">
        <v>0</v>
      </c>
      <c r="K292" s="178">
        <v>2.8476304739052187</v>
      </c>
      <c r="L292" s="178">
        <v>143.84763047390521</v>
      </c>
      <c r="M292" s="178">
        <v>35714</v>
      </c>
      <c r="N292" s="178">
        <v>4.0277658753963492E-3</v>
      </c>
      <c r="O292" s="178" t="s">
        <v>720</v>
      </c>
      <c r="P292" s="178" t="s">
        <v>720</v>
      </c>
      <c r="Q292" s="184">
        <v>1050.8342716616673</v>
      </c>
      <c r="R292" s="184">
        <v>4.0277658753963488</v>
      </c>
      <c r="S292" s="184">
        <v>0</v>
      </c>
      <c r="T292" s="184">
        <v>582.58290341931615</v>
      </c>
      <c r="V292" s="184">
        <v>0</v>
      </c>
      <c r="W292" s="184">
        <v>356.77950124260866</v>
      </c>
      <c r="Y292" s="178" t="s">
        <v>811</v>
      </c>
      <c r="Z292" s="178" t="s">
        <v>701</v>
      </c>
      <c r="AB292" s="178" t="s">
        <v>276</v>
      </c>
      <c r="AC292" s="178" t="s">
        <v>992</v>
      </c>
      <c r="AD292" s="178" t="s">
        <v>1229</v>
      </c>
      <c r="AF292" s="178" t="s">
        <v>1226</v>
      </c>
      <c r="AG292" s="178" t="s">
        <v>1231</v>
      </c>
      <c r="AH292" s="178">
        <v>0</v>
      </c>
      <c r="AI292" s="178">
        <v>78</v>
      </c>
      <c r="AJ292" s="178" t="s">
        <v>796</v>
      </c>
      <c r="AK292" s="178" t="s">
        <v>1228</v>
      </c>
      <c r="AL292" s="178" t="s">
        <v>810</v>
      </c>
      <c r="AM292" s="178" t="s">
        <v>757</v>
      </c>
      <c r="AN292" s="178" t="s">
        <v>18</v>
      </c>
      <c r="AO292" s="178" t="s">
        <v>41</v>
      </c>
      <c r="AQ292" s="178">
        <v>143.84763047390521</v>
      </c>
      <c r="AR292" s="178">
        <v>35714</v>
      </c>
      <c r="AS292" s="178">
        <v>4.0277658753963492E-3</v>
      </c>
      <c r="AT292" s="178">
        <f t="shared" si="4"/>
        <v>0</v>
      </c>
    </row>
    <row r="293" spans="1:46" ht="22.5">
      <c r="A293" s="178" t="s">
        <v>754</v>
      </c>
      <c r="B293" s="178">
        <v>317</v>
      </c>
      <c r="C293" s="178" t="s">
        <v>992</v>
      </c>
      <c r="D293" s="178" t="s">
        <v>18</v>
      </c>
      <c r="E293" s="178" t="s">
        <v>944</v>
      </c>
      <c r="F293" s="178" t="s">
        <v>29</v>
      </c>
      <c r="G293" s="178" t="s">
        <v>209</v>
      </c>
      <c r="H293" s="178" t="s">
        <v>41</v>
      </c>
      <c r="I293" s="178">
        <v>13675</v>
      </c>
      <c r="J293" s="178">
        <v>0</v>
      </c>
      <c r="K293" s="178">
        <v>276.17976404719059</v>
      </c>
      <c r="L293" s="178">
        <v>13951.17976404719</v>
      </c>
      <c r="M293" s="178">
        <v>35714</v>
      </c>
      <c r="N293" s="178">
        <v>0.3906361584825892</v>
      </c>
      <c r="O293" s="178" t="s">
        <v>720</v>
      </c>
      <c r="P293" s="178" t="s">
        <v>720</v>
      </c>
      <c r="Q293" s="184">
        <v>101916.01890051988</v>
      </c>
      <c r="R293" s="184">
        <v>390.63615848258922</v>
      </c>
      <c r="S293" s="184">
        <v>0</v>
      </c>
      <c r="T293" s="184">
        <v>56502.278044391125</v>
      </c>
      <c r="V293" s="184">
        <v>0</v>
      </c>
      <c r="W293" s="184">
        <v>43505.148970205955</v>
      </c>
      <c r="Y293" s="178" t="s">
        <v>945</v>
      </c>
      <c r="Z293" s="178" t="s">
        <v>701</v>
      </c>
      <c r="AB293" s="178" t="s">
        <v>276</v>
      </c>
      <c r="AC293" s="178" t="s">
        <v>992</v>
      </c>
      <c r="AD293" s="178" t="s">
        <v>1229</v>
      </c>
      <c r="AF293" s="178" t="s">
        <v>1226</v>
      </c>
      <c r="AG293" s="178" t="s">
        <v>1231</v>
      </c>
      <c r="AH293" s="178">
        <v>0</v>
      </c>
      <c r="AI293" s="178">
        <v>80</v>
      </c>
      <c r="AJ293" s="178" t="s">
        <v>942</v>
      </c>
      <c r="AK293" s="178" t="s">
        <v>678</v>
      </c>
      <c r="AL293" s="178" t="s">
        <v>944</v>
      </c>
      <c r="AM293" s="178" t="s">
        <v>209</v>
      </c>
      <c r="AN293" s="178" t="s">
        <v>18</v>
      </c>
      <c r="AO293" s="178" t="s">
        <v>41</v>
      </c>
      <c r="AQ293" s="178">
        <v>13951.17976404719</v>
      </c>
      <c r="AR293" s="178">
        <v>35714</v>
      </c>
      <c r="AS293" s="178">
        <v>0.3906361584825892</v>
      </c>
      <c r="AT293" s="178">
        <f t="shared" si="4"/>
        <v>0</v>
      </c>
    </row>
    <row r="294" spans="1:46" ht="22.5">
      <c r="A294" s="178" t="s">
        <v>754</v>
      </c>
      <c r="B294" s="178">
        <v>317</v>
      </c>
      <c r="C294" s="178" t="s">
        <v>992</v>
      </c>
      <c r="D294" s="178" t="s">
        <v>34</v>
      </c>
      <c r="E294" s="178" t="s">
        <v>944</v>
      </c>
      <c r="F294" s="178" t="s">
        <v>29</v>
      </c>
      <c r="G294" s="178" t="s">
        <v>209</v>
      </c>
      <c r="H294" s="178" t="s">
        <v>41</v>
      </c>
      <c r="I294" s="178">
        <v>20830</v>
      </c>
      <c r="J294" s="178">
        <v>0</v>
      </c>
      <c r="K294" s="178">
        <v>420.68186362727454</v>
      </c>
      <c r="L294" s="178">
        <v>21250.681863627273</v>
      </c>
      <c r="M294" s="178">
        <v>35714</v>
      </c>
      <c r="N294" s="178">
        <v>0.59502385237238264</v>
      </c>
      <c r="O294" s="178" t="s">
        <v>720</v>
      </c>
      <c r="P294" s="178" t="s">
        <v>720</v>
      </c>
      <c r="Q294" s="184">
        <v>155240.2686433513</v>
      </c>
      <c r="R294" s="184">
        <v>595.02385237238263</v>
      </c>
      <c r="S294" s="184">
        <v>0</v>
      </c>
      <c r="T294" s="184">
        <v>86065.261547690461</v>
      </c>
      <c r="V294" s="184">
        <v>0</v>
      </c>
      <c r="W294" s="184">
        <v>66267.806438712243</v>
      </c>
      <c r="Y294" s="178" t="s">
        <v>945</v>
      </c>
      <c r="Z294" s="178" t="s">
        <v>701</v>
      </c>
      <c r="AB294" s="178" t="s">
        <v>276</v>
      </c>
      <c r="AC294" s="178" t="s">
        <v>992</v>
      </c>
      <c r="AD294" s="178" t="s">
        <v>1229</v>
      </c>
      <c r="AF294" s="178" t="s">
        <v>1226</v>
      </c>
      <c r="AG294" s="178" t="s">
        <v>1231</v>
      </c>
      <c r="AH294" s="178">
        <v>0</v>
      </c>
      <c r="AI294" s="178">
        <v>80</v>
      </c>
      <c r="AJ294" s="178" t="s">
        <v>942</v>
      </c>
      <c r="AK294" s="178" t="s">
        <v>678</v>
      </c>
      <c r="AL294" s="178" t="s">
        <v>944</v>
      </c>
      <c r="AM294" s="178" t="s">
        <v>209</v>
      </c>
      <c r="AN294" s="178" t="s">
        <v>34</v>
      </c>
      <c r="AO294" s="178" t="s">
        <v>41</v>
      </c>
      <c r="AQ294" s="178">
        <v>21250.681863627273</v>
      </c>
      <c r="AR294" s="178">
        <v>35714</v>
      </c>
      <c r="AS294" s="178">
        <v>0.59502385237238264</v>
      </c>
      <c r="AT294" s="178">
        <f t="shared" si="4"/>
        <v>0</v>
      </c>
    </row>
    <row r="295" spans="1:46" ht="22.5">
      <c r="A295" s="178" t="s">
        <v>754</v>
      </c>
      <c r="B295" s="178">
        <v>317</v>
      </c>
      <c r="C295" s="178" t="s">
        <v>992</v>
      </c>
      <c r="D295" s="178" t="s">
        <v>34</v>
      </c>
      <c r="E295" s="178" t="s">
        <v>944</v>
      </c>
      <c r="F295" s="178" t="s">
        <v>29</v>
      </c>
      <c r="G295" s="178" t="s">
        <v>209</v>
      </c>
      <c r="H295" s="178" t="s">
        <v>42</v>
      </c>
      <c r="I295" s="178">
        <v>361</v>
      </c>
      <c r="J295" s="178">
        <v>0</v>
      </c>
      <c r="K295" s="178">
        <v>7.290741851629674</v>
      </c>
      <c r="L295" s="178">
        <v>368.29074185162966</v>
      </c>
      <c r="M295" s="178">
        <v>35714</v>
      </c>
      <c r="N295" s="178">
        <v>1.0312223269631788E-2</v>
      </c>
      <c r="O295" s="178" t="s">
        <v>720</v>
      </c>
      <c r="P295" s="178" t="s">
        <v>720</v>
      </c>
      <c r="Q295" s="184">
        <v>1799.9381353829233</v>
      </c>
      <c r="R295" s="184">
        <v>10.312223269631788</v>
      </c>
      <c r="S295" s="184">
        <v>0</v>
      </c>
      <c r="T295" s="184">
        <v>1491.5775044991003</v>
      </c>
      <c r="V295" s="184">
        <v>0</v>
      </c>
      <c r="W295" s="184">
        <v>1148.4723055388922</v>
      </c>
      <c r="Y295" s="178" t="s">
        <v>945</v>
      </c>
      <c r="Z295" s="178" t="s">
        <v>701</v>
      </c>
      <c r="AB295" s="178" t="s">
        <v>276</v>
      </c>
      <c r="AC295" s="178" t="s">
        <v>992</v>
      </c>
      <c r="AD295" s="178" t="s">
        <v>1229</v>
      </c>
      <c r="AF295" s="178" t="s">
        <v>1226</v>
      </c>
      <c r="AG295" s="178" t="s">
        <v>1231</v>
      </c>
      <c r="AH295" s="178">
        <v>0</v>
      </c>
      <c r="AI295" s="178">
        <v>80</v>
      </c>
      <c r="AJ295" s="178" t="s">
        <v>942</v>
      </c>
      <c r="AK295" s="178" t="s">
        <v>678</v>
      </c>
      <c r="AL295" s="178" t="s">
        <v>944</v>
      </c>
      <c r="AM295" s="178" t="s">
        <v>209</v>
      </c>
      <c r="AN295" s="178" t="s">
        <v>34</v>
      </c>
      <c r="AO295" s="178" t="s">
        <v>42</v>
      </c>
      <c r="AQ295" s="178">
        <v>368.29074185162966</v>
      </c>
      <c r="AR295" s="178">
        <v>35714</v>
      </c>
      <c r="AS295" s="178">
        <v>1.0312223269631788E-2</v>
      </c>
      <c r="AT295" s="178">
        <f t="shared" si="4"/>
        <v>0</v>
      </c>
    </row>
    <row r="296" spans="1:46" ht="22.5">
      <c r="A296" s="178" t="s">
        <v>24</v>
      </c>
      <c r="B296" s="178">
        <v>318</v>
      </c>
      <c r="C296" s="178" t="s">
        <v>279</v>
      </c>
      <c r="D296" s="178" t="s">
        <v>18</v>
      </c>
      <c r="E296" s="178" t="s">
        <v>800</v>
      </c>
      <c r="F296" s="178" t="s">
        <v>16</v>
      </c>
      <c r="G296" s="178" t="s">
        <v>26</v>
      </c>
      <c r="H296" s="178" t="s">
        <v>19</v>
      </c>
      <c r="I296" s="178">
        <v>9651</v>
      </c>
      <c r="J296" s="178">
        <v>0</v>
      </c>
      <c r="K296" s="178">
        <v>0</v>
      </c>
      <c r="L296" s="178">
        <v>9651</v>
      </c>
      <c r="M296" s="178">
        <v>9651</v>
      </c>
      <c r="N296" s="178">
        <v>1</v>
      </c>
      <c r="O296" s="178" t="s">
        <v>720</v>
      </c>
      <c r="P296" s="178" t="s">
        <v>709</v>
      </c>
      <c r="Q296" s="184">
        <v>47167.091025000002</v>
      </c>
      <c r="R296" s="184">
        <v>0</v>
      </c>
      <c r="S296" s="184">
        <v>0</v>
      </c>
      <c r="T296" s="184">
        <v>0</v>
      </c>
      <c r="V296" s="184">
        <v>0</v>
      </c>
      <c r="W296" s="184">
        <v>1648</v>
      </c>
      <c r="Y296" s="178" t="s">
        <v>801</v>
      </c>
      <c r="Z296" s="178" t="s">
        <v>698</v>
      </c>
      <c r="AB296" s="178" t="s">
        <v>278</v>
      </c>
      <c r="AC296" s="178" t="s">
        <v>279</v>
      </c>
      <c r="AD296" s="178" t="s">
        <v>1225</v>
      </c>
      <c r="AF296" s="178" t="s">
        <v>1241</v>
      </c>
      <c r="AG296" s="178" t="s">
        <v>1227</v>
      </c>
      <c r="AH296" s="178">
        <v>0</v>
      </c>
      <c r="AI296" s="178" t="s">
        <v>799</v>
      </c>
      <c r="AJ296" s="178" t="s">
        <v>799</v>
      </c>
      <c r="AK296" s="178" t="s">
        <v>25</v>
      </c>
      <c r="AL296" s="178" t="s">
        <v>800</v>
      </c>
      <c r="AM296" s="178" t="s">
        <v>26</v>
      </c>
      <c r="AN296" s="178" t="s">
        <v>18</v>
      </c>
      <c r="AO296" s="178" t="s">
        <v>19</v>
      </c>
      <c r="AQ296" s="178">
        <v>9651</v>
      </c>
      <c r="AR296" s="178">
        <v>9651</v>
      </c>
      <c r="AS296" s="178">
        <v>1</v>
      </c>
      <c r="AT296" s="178">
        <f t="shared" si="4"/>
        <v>0</v>
      </c>
    </row>
    <row r="297" spans="1:46" ht="22.5">
      <c r="A297" s="178" t="s">
        <v>24</v>
      </c>
      <c r="B297" s="178">
        <v>319</v>
      </c>
      <c r="C297" s="178" t="s">
        <v>281</v>
      </c>
      <c r="D297" s="178" t="s">
        <v>18</v>
      </c>
      <c r="E297" s="178" t="s">
        <v>974</v>
      </c>
      <c r="F297" s="178" t="s">
        <v>16</v>
      </c>
      <c r="G297" s="178" t="s">
        <v>260</v>
      </c>
      <c r="H297" s="178" t="s">
        <v>41</v>
      </c>
      <c r="I297" s="178">
        <v>551</v>
      </c>
      <c r="J297" s="178">
        <v>0</v>
      </c>
      <c r="K297" s="178">
        <v>0</v>
      </c>
      <c r="L297" s="178">
        <v>551</v>
      </c>
      <c r="M297" s="178">
        <v>1004</v>
      </c>
      <c r="N297" s="178">
        <v>0.54880478087649398</v>
      </c>
      <c r="O297" s="178" t="s">
        <v>720</v>
      </c>
      <c r="P297" s="178" t="s">
        <v>709</v>
      </c>
      <c r="Q297" s="184">
        <v>4025.1596899999995</v>
      </c>
      <c r="R297" s="184">
        <v>0</v>
      </c>
      <c r="S297" s="184">
        <v>0</v>
      </c>
      <c r="T297" s="184">
        <v>0</v>
      </c>
      <c r="V297" s="184">
        <v>0</v>
      </c>
      <c r="W297" s="184">
        <v>2261.0756972111553</v>
      </c>
      <c r="Y297" s="178" t="s">
        <v>973</v>
      </c>
      <c r="Z297" s="178" t="s">
        <v>698</v>
      </c>
      <c r="AB297" s="178" t="s">
        <v>280</v>
      </c>
      <c r="AC297" s="178" t="s">
        <v>281</v>
      </c>
      <c r="AD297" s="178" t="s">
        <v>1225</v>
      </c>
      <c r="AF297" s="178" t="s">
        <v>1241</v>
      </c>
      <c r="AG297" s="178" t="s">
        <v>1227</v>
      </c>
      <c r="AH297" s="178">
        <v>0</v>
      </c>
      <c r="AI297" s="178" t="s">
        <v>799</v>
      </c>
      <c r="AJ297" s="178" t="s">
        <v>799</v>
      </c>
      <c r="AK297" s="178" t="s">
        <v>25</v>
      </c>
      <c r="AL297" s="178" t="s">
        <v>974</v>
      </c>
      <c r="AM297" s="178" t="s">
        <v>260</v>
      </c>
      <c r="AN297" s="178" t="s">
        <v>18</v>
      </c>
      <c r="AO297" s="178" t="s">
        <v>41</v>
      </c>
      <c r="AQ297" s="178">
        <v>551</v>
      </c>
      <c r="AR297" s="178">
        <v>1004</v>
      </c>
      <c r="AS297" s="178">
        <v>0.54880478087649398</v>
      </c>
      <c r="AT297" s="178">
        <f t="shared" si="4"/>
        <v>0</v>
      </c>
    </row>
    <row r="298" spans="1:46" ht="22.5">
      <c r="A298" s="178" t="s">
        <v>24</v>
      </c>
      <c r="B298" s="178">
        <v>319</v>
      </c>
      <c r="C298" s="178" t="s">
        <v>281</v>
      </c>
      <c r="D298" s="178" t="s">
        <v>18</v>
      </c>
      <c r="E298" s="178" t="s">
        <v>974</v>
      </c>
      <c r="F298" s="178" t="s">
        <v>16</v>
      </c>
      <c r="G298" s="178" t="s">
        <v>260</v>
      </c>
      <c r="H298" s="178" t="s">
        <v>42</v>
      </c>
      <c r="I298" s="178">
        <v>453</v>
      </c>
      <c r="J298" s="178">
        <v>0</v>
      </c>
      <c r="K298" s="178">
        <v>0</v>
      </c>
      <c r="L298" s="178">
        <v>453</v>
      </c>
      <c r="M298" s="178">
        <v>1004</v>
      </c>
      <c r="N298" s="178">
        <v>0.45119521912350596</v>
      </c>
      <c r="O298" s="178" t="s">
        <v>720</v>
      </c>
      <c r="P298" s="178" t="s">
        <v>709</v>
      </c>
      <c r="Q298" s="184">
        <v>2213.935575</v>
      </c>
      <c r="R298" s="184">
        <v>0</v>
      </c>
      <c r="S298" s="184">
        <v>0</v>
      </c>
      <c r="T298" s="184">
        <v>0</v>
      </c>
      <c r="V298" s="184">
        <v>0</v>
      </c>
      <c r="W298" s="184">
        <v>1858.9243027888447</v>
      </c>
      <c r="Y298" s="178" t="s">
        <v>973</v>
      </c>
      <c r="Z298" s="178" t="s">
        <v>698</v>
      </c>
      <c r="AB298" s="178" t="s">
        <v>280</v>
      </c>
      <c r="AC298" s="178" t="s">
        <v>281</v>
      </c>
      <c r="AD298" s="178" t="s">
        <v>1225</v>
      </c>
      <c r="AF298" s="178" t="s">
        <v>1241</v>
      </c>
      <c r="AG298" s="178" t="s">
        <v>1227</v>
      </c>
      <c r="AH298" s="178">
        <v>0</v>
      </c>
      <c r="AI298" s="178" t="s">
        <v>799</v>
      </c>
      <c r="AJ298" s="178" t="s">
        <v>799</v>
      </c>
      <c r="AK298" s="178" t="s">
        <v>25</v>
      </c>
      <c r="AL298" s="178" t="s">
        <v>974</v>
      </c>
      <c r="AM298" s="178" t="s">
        <v>260</v>
      </c>
      <c r="AN298" s="178" t="s">
        <v>18</v>
      </c>
      <c r="AO298" s="178" t="s">
        <v>42</v>
      </c>
      <c r="AQ298" s="178">
        <v>453</v>
      </c>
      <c r="AR298" s="178">
        <v>1004</v>
      </c>
      <c r="AS298" s="178">
        <v>0.45119521912350596</v>
      </c>
      <c r="AT298" s="178">
        <f t="shared" si="4"/>
        <v>0</v>
      </c>
    </row>
    <row r="299" spans="1:46" ht="22.5">
      <c r="A299" s="178" t="s">
        <v>24</v>
      </c>
      <c r="B299" s="178">
        <v>320</v>
      </c>
      <c r="C299" s="178" t="s">
        <v>283</v>
      </c>
      <c r="D299" s="178" t="s">
        <v>18</v>
      </c>
      <c r="E299" s="178" t="s">
        <v>993</v>
      </c>
      <c r="F299" s="178" t="s">
        <v>23</v>
      </c>
      <c r="G299" s="178" t="s">
        <v>284</v>
      </c>
      <c r="H299" s="178" t="s">
        <v>19</v>
      </c>
      <c r="I299" s="178">
        <v>5588</v>
      </c>
      <c r="J299" s="178">
        <v>0</v>
      </c>
      <c r="K299" s="178">
        <v>337</v>
      </c>
      <c r="L299" s="178">
        <v>5925</v>
      </c>
      <c r="M299" s="178">
        <v>5925</v>
      </c>
      <c r="N299" s="178">
        <v>1</v>
      </c>
      <c r="O299" s="178" t="s">
        <v>720</v>
      </c>
      <c r="P299" s="178" t="s">
        <v>720</v>
      </c>
      <c r="Q299" s="184">
        <v>28957.104374999999</v>
      </c>
      <c r="R299" s="184">
        <v>0</v>
      </c>
      <c r="S299" s="184">
        <v>23996.25</v>
      </c>
      <c r="T299" s="184">
        <v>0</v>
      </c>
      <c r="V299" s="184">
        <v>0</v>
      </c>
      <c r="W299" s="184">
        <v>77250</v>
      </c>
      <c r="Y299" s="178" t="s">
        <v>815</v>
      </c>
      <c r="Z299" s="178" t="s">
        <v>699</v>
      </c>
      <c r="AB299" s="178" t="s">
        <v>282</v>
      </c>
      <c r="AC299" s="178" t="s">
        <v>283</v>
      </c>
      <c r="AD299" s="178" t="s">
        <v>1225</v>
      </c>
      <c r="AF299" s="178" t="s">
        <v>1230</v>
      </c>
      <c r="AG299" s="178" t="s">
        <v>1231</v>
      </c>
      <c r="AH299" s="178">
        <v>1</v>
      </c>
      <c r="AI299" s="178" t="s">
        <v>799</v>
      </c>
      <c r="AJ299" s="178" t="s">
        <v>799</v>
      </c>
      <c r="AK299" s="178" t="s">
        <v>25</v>
      </c>
      <c r="AL299" s="178" t="s">
        <v>993</v>
      </c>
      <c r="AM299" s="178" t="s">
        <v>284</v>
      </c>
      <c r="AN299" s="178" t="s">
        <v>18</v>
      </c>
      <c r="AO299" s="178" t="s">
        <v>19</v>
      </c>
      <c r="AQ299" s="178">
        <v>5925</v>
      </c>
      <c r="AR299" s="178">
        <v>5925</v>
      </c>
      <c r="AS299" s="178">
        <v>1</v>
      </c>
      <c r="AT299" s="178">
        <f t="shared" si="4"/>
        <v>0</v>
      </c>
    </row>
    <row r="300" spans="1:46" ht="22.5">
      <c r="A300" s="178" t="s">
        <v>24</v>
      </c>
      <c r="B300" s="178">
        <v>321</v>
      </c>
      <c r="C300" s="178" t="s">
        <v>286</v>
      </c>
      <c r="D300" s="178" t="s">
        <v>18</v>
      </c>
      <c r="E300" s="178" t="s">
        <v>993</v>
      </c>
      <c r="F300" s="178" t="s">
        <v>29</v>
      </c>
      <c r="G300" s="178" t="s">
        <v>284</v>
      </c>
      <c r="H300" s="178" t="s">
        <v>41</v>
      </c>
      <c r="I300" s="178">
        <v>189</v>
      </c>
      <c r="J300" s="178">
        <v>0</v>
      </c>
      <c r="K300" s="178">
        <v>1.3816082212098741</v>
      </c>
      <c r="L300" s="178">
        <v>190.38160822120989</v>
      </c>
      <c r="M300" s="178">
        <v>9508</v>
      </c>
      <c r="N300" s="178">
        <v>2.002330755376629E-2</v>
      </c>
      <c r="O300" s="178" t="s">
        <v>720</v>
      </c>
      <c r="P300" s="178" t="s">
        <v>720</v>
      </c>
      <c r="Q300" s="184">
        <v>1390.7738205615001</v>
      </c>
      <c r="R300" s="184">
        <v>0</v>
      </c>
      <c r="S300" s="184">
        <v>0</v>
      </c>
      <c r="T300" s="184">
        <v>771.04551329590026</v>
      </c>
      <c r="V300" s="184">
        <v>0</v>
      </c>
      <c r="W300" s="184">
        <v>76.308825087403335</v>
      </c>
      <c r="Y300" s="178" t="s">
        <v>815</v>
      </c>
      <c r="Z300" s="178" t="s">
        <v>699</v>
      </c>
      <c r="AB300" s="178" t="s">
        <v>285</v>
      </c>
      <c r="AC300" s="178" t="s">
        <v>286</v>
      </c>
      <c r="AD300" s="178" t="s">
        <v>1225</v>
      </c>
      <c r="AF300" s="178" t="s">
        <v>1226</v>
      </c>
      <c r="AG300" s="178" t="s">
        <v>1231</v>
      </c>
      <c r="AH300" s="178">
        <v>1</v>
      </c>
      <c r="AI300" s="178" t="s">
        <v>799</v>
      </c>
      <c r="AJ300" s="178" t="s">
        <v>799</v>
      </c>
      <c r="AK300" s="178" t="s">
        <v>25</v>
      </c>
      <c r="AL300" s="178" t="s">
        <v>993</v>
      </c>
      <c r="AM300" s="178" t="s">
        <v>284</v>
      </c>
      <c r="AN300" s="178" t="s">
        <v>18</v>
      </c>
      <c r="AO300" s="178" t="s">
        <v>41</v>
      </c>
      <c r="AQ300" s="178">
        <v>190.38160822120989</v>
      </c>
      <c r="AR300" s="178">
        <v>9508</v>
      </c>
      <c r="AS300" s="178">
        <v>2.002330755376629E-2</v>
      </c>
      <c r="AT300" s="178">
        <f t="shared" si="4"/>
        <v>0</v>
      </c>
    </row>
    <row r="301" spans="1:46" ht="22.5">
      <c r="A301" s="178" t="s">
        <v>24</v>
      </c>
      <c r="B301" s="178">
        <v>321</v>
      </c>
      <c r="C301" s="178" t="s">
        <v>286</v>
      </c>
      <c r="D301" s="178" t="s">
        <v>18</v>
      </c>
      <c r="E301" s="178" t="s">
        <v>993</v>
      </c>
      <c r="F301" s="178" t="s">
        <v>29</v>
      </c>
      <c r="G301" s="178" t="s">
        <v>284</v>
      </c>
      <c r="H301" s="178" t="s">
        <v>42</v>
      </c>
      <c r="I301" s="178">
        <v>5530</v>
      </c>
      <c r="J301" s="178">
        <v>0</v>
      </c>
      <c r="K301" s="178">
        <v>40.424833139103718</v>
      </c>
      <c r="L301" s="178">
        <v>5570.4248331391036</v>
      </c>
      <c r="M301" s="178">
        <v>9508</v>
      </c>
      <c r="N301" s="178">
        <v>0.58586714694353215</v>
      </c>
      <c r="O301" s="178" t="s">
        <v>720</v>
      </c>
      <c r="P301" s="178" t="s">
        <v>720</v>
      </c>
      <c r="Q301" s="184">
        <v>27224.198026379912</v>
      </c>
      <c r="R301" s="184">
        <v>0</v>
      </c>
      <c r="S301" s="184">
        <v>0</v>
      </c>
      <c r="T301" s="184">
        <v>22560.220574213374</v>
      </c>
      <c r="V301" s="184">
        <v>0</v>
      </c>
      <c r="W301" s="184">
        <v>2232.7396970018012</v>
      </c>
      <c r="Y301" s="178" t="s">
        <v>815</v>
      </c>
      <c r="Z301" s="178" t="s">
        <v>699</v>
      </c>
      <c r="AB301" s="178" t="s">
        <v>285</v>
      </c>
      <c r="AC301" s="178" t="s">
        <v>286</v>
      </c>
      <c r="AD301" s="178" t="s">
        <v>1225</v>
      </c>
      <c r="AF301" s="178" t="s">
        <v>1226</v>
      </c>
      <c r="AG301" s="178" t="s">
        <v>1231</v>
      </c>
      <c r="AH301" s="178">
        <v>1</v>
      </c>
      <c r="AI301" s="178" t="s">
        <v>799</v>
      </c>
      <c r="AJ301" s="178" t="s">
        <v>799</v>
      </c>
      <c r="AK301" s="178" t="s">
        <v>25</v>
      </c>
      <c r="AL301" s="178" t="s">
        <v>993</v>
      </c>
      <c r="AM301" s="178" t="s">
        <v>284</v>
      </c>
      <c r="AN301" s="178" t="s">
        <v>18</v>
      </c>
      <c r="AO301" s="178" t="s">
        <v>42</v>
      </c>
      <c r="AQ301" s="178">
        <v>5570.4248331391036</v>
      </c>
      <c r="AR301" s="178">
        <v>9508</v>
      </c>
      <c r="AS301" s="178">
        <v>0.58586714694353215</v>
      </c>
      <c r="AT301" s="178">
        <f t="shared" si="4"/>
        <v>0</v>
      </c>
    </row>
    <row r="302" spans="1:46" ht="22.5">
      <c r="A302" s="178" t="s">
        <v>24</v>
      </c>
      <c r="B302" s="178">
        <v>321</v>
      </c>
      <c r="C302" s="178" t="s">
        <v>286</v>
      </c>
      <c r="D302" s="178" t="s">
        <v>34</v>
      </c>
      <c r="E302" s="178" t="s">
        <v>993</v>
      </c>
      <c r="F302" s="178" t="s">
        <v>29</v>
      </c>
      <c r="G302" s="178" t="s">
        <v>284</v>
      </c>
      <c r="H302" s="178" t="s">
        <v>42</v>
      </c>
      <c r="I302" s="178">
        <v>3720</v>
      </c>
      <c r="J302" s="178">
        <v>0</v>
      </c>
      <c r="K302" s="178">
        <v>27.193558639686408</v>
      </c>
      <c r="L302" s="178">
        <v>3747.1935586396862</v>
      </c>
      <c r="M302" s="178">
        <v>9508</v>
      </c>
      <c r="N302" s="178">
        <v>0.39410954550270155</v>
      </c>
      <c r="O302" s="178" t="s">
        <v>720</v>
      </c>
      <c r="P302" s="178" t="s">
        <v>720</v>
      </c>
      <c r="Q302" s="184">
        <v>18313.565399300773</v>
      </c>
      <c r="R302" s="184">
        <v>0</v>
      </c>
      <c r="S302" s="184">
        <v>0</v>
      </c>
      <c r="T302" s="184">
        <v>15176.133912490734</v>
      </c>
      <c r="V302" s="184">
        <v>0</v>
      </c>
      <c r="W302" s="184">
        <v>1501.9514779107956</v>
      </c>
      <c r="Y302" s="178" t="s">
        <v>815</v>
      </c>
      <c r="Z302" s="178" t="s">
        <v>699</v>
      </c>
      <c r="AB302" s="178" t="s">
        <v>285</v>
      </c>
      <c r="AC302" s="178" t="s">
        <v>286</v>
      </c>
      <c r="AD302" s="178" t="s">
        <v>1225</v>
      </c>
      <c r="AF302" s="178" t="s">
        <v>1226</v>
      </c>
      <c r="AG302" s="178" t="s">
        <v>1231</v>
      </c>
      <c r="AH302" s="178">
        <v>1</v>
      </c>
      <c r="AI302" s="178" t="s">
        <v>799</v>
      </c>
      <c r="AJ302" s="178" t="s">
        <v>799</v>
      </c>
      <c r="AK302" s="178" t="s">
        <v>25</v>
      </c>
      <c r="AL302" s="178" t="s">
        <v>993</v>
      </c>
      <c r="AM302" s="178" t="s">
        <v>284</v>
      </c>
      <c r="AN302" s="178" t="s">
        <v>34</v>
      </c>
      <c r="AO302" s="178" t="s">
        <v>42</v>
      </c>
      <c r="AQ302" s="178">
        <v>3747.1935586396862</v>
      </c>
      <c r="AR302" s="178">
        <v>9508</v>
      </c>
      <c r="AS302" s="178">
        <v>0.39410954550270155</v>
      </c>
      <c r="AT302" s="178">
        <f t="shared" si="4"/>
        <v>0</v>
      </c>
    </row>
    <row r="303" spans="1:46" ht="22.5">
      <c r="A303" s="178" t="s">
        <v>63</v>
      </c>
      <c r="B303" s="178">
        <v>322</v>
      </c>
      <c r="C303" s="178" t="s">
        <v>288</v>
      </c>
      <c r="D303" s="178" t="s">
        <v>18</v>
      </c>
      <c r="E303" s="178" t="s">
        <v>994</v>
      </c>
      <c r="F303" s="178" t="s">
        <v>29</v>
      </c>
      <c r="G303" s="178" t="s">
        <v>293</v>
      </c>
      <c r="H303" s="178" t="s">
        <v>65</v>
      </c>
      <c r="I303" s="178">
        <v>785</v>
      </c>
      <c r="J303" s="178">
        <v>33.816284702813491</v>
      </c>
      <c r="K303" s="178">
        <v>195.21633958877919</v>
      </c>
      <c r="L303" s="178">
        <v>1014.0326242915927</v>
      </c>
      <c r="M303" s="178">
        <v>74031.000000000015</v>
      </c>
      <c r="N303" s="178">
        <v>1.3697405469216849E-2</v>
      </c>
      <c r="O303" s="178" t="s">
        <v>720</v>
      </c>
      <c r="P303" s="178" t="s">
        <v>720</v>
      </c>
      <c r="Q303" s="184">
        <v>10276.880946266152</v>
      </c>
      <c r="R303" s="184">
        <v>2314.8615242976475</v>
      </c>
      <c r="S303" s="184">
        <v>0</v>
      </c>
      <c r="T303" s="184">
        <v>4106.832128380951</v>
      </c>
      <c r="V303" s="184">
        <v>0</v>
      </c>
      <c r="W303" s="184">
        <v>2532.0243633261584</v>
      </c>
      <c r="Y303" s="178" t="s">
        <v>995</v>
      </c>
      <c r="Z303" s="178" t="s">
        <v>700</v>
      </c>
      <c r="AB303" s="178" t="s">
        <v>287</v>
      </c>
      <c r="AC303" s="178" t="s">
        <v>288</v>
      </c>
      <c r="AD303" s="178" t="s">
        <v>1225</v>
      </c>
      <c r="AF303" s="178" t="s">
        <v>1226</v>
      </c>
      <c r="AG303" s="178" t="s">
        <v>1231</v>
      </c>
      <c r="AH303" s="178">
        <v>1</v>
      </c>
      <c r="AI303" s="178">
        <v>40</v>
      </c>
      <c r="AJ303" s="178" t="s">
        <v>816</v>
      </c>
      <c r="AK303" s="178" t="s">
        <v>64</v>
      </c>
      <c r="AL303" s="178" t="s">
        <v>994</v>
      </c>
      <c r="AM303" s="178" t="s">
        <v>293</v>
      </c>
      <c r="AN303" s="178" t="s">
        <v>18</v>
      </c>
      <c r="AO303" s="178" t="s">
        <v>65</v>
      </c>
      <c r="AQ303" s="178">
        <v>1014.0326242915927</v>
      </c>
      <c r="AR303" s="178">
        <v>74031</v>
      </c>
      <c r="AS303" s="178">
        <v>1.369740546921685E-2</v>
      </c>
      <c r="AT303" s="178">
        <f t="shared" si="4"/>
        <v>0</v>
      </c>
    </row>
    <row r="304" spans="1:46" ht="22.5">
      <c r="A304" s="178" t="s">
        <v>140</v>
      </c>
      <c r="B304" s="178">
        <v>322</v>
      </c>
      <c r="C304" s="178" t="s">
        <v>288</v>
      </c>
      <c r="D304" s="178" t="s">
        <v>18</v>
      </c>
      <c r="E304" s="178" t="s">
        <v>996</v>
      </c>
      <c r="F304" s="178" t="s">
        <v>29</v>
      </c>
      <c r="G304" s="178" t="s">
        <v>290</v>
      </c>
      <c r="H304" s="178" t="s">
        <v>41</v>
      </c>
      <c r="I304" s="178">
        <v>2853.6250000000005</v>
      </c>
      <c r="J304" s="178">
        <v>122.92865660517978</v>
      </c>
      <c r="K304" s="178">
        <v>709.64869689048408</v>
      </c>
      <c r="L304" s="178">
        <v>3686.2023534956643</v>
      </c>
      <c r="M304" s="178">
        <v>74031.000000000015</v>
      </c>
      <c r="N304" s="178">
        <v>4.9792686219227937E-2</v>
      </c>
      <c r="O304" s="178" t="s">
        <v>720</v>
      </c>
      <c r="P304" s="178" t="s">
        <v>720</v>
      </c>
      <c r="Q304" s="184">
        <v>26928.408570732987</v>
      </c>
      <c r="R304" s="184">
        <v>8414.9639710495212</v>
      </c>
      <c r="S304" s="184">
        <v>0</v>
      </c>
      <c r="T304" s="184">
        <v>14929.119531657441</v>
      </c>
      <c r="V304" s="184">
        <v>0</v>
      </c>
      <c r="W304" s="184">
        <v>9204.3923870020499</v>
      </c>
      <c r="Y304" s="178" t="s">
        <v>997</v>
      </c>
      <c r="Z304" s="178" t="s">
        <v>700</v>
      </c>
      <c r="AB304" s="178" t="s">
        <v>287</v>
      </c>
      <c r="AC304" s="178" t="s">
        <v>288</v>
      </c>
      <c r="AD304" s="178" t="s">
        <v>1225</v>
      </c>
      <c r="AF304" s="178" t="s">
        <v>1226</v>
      </c>
      <c r="AG304" s="178" t="s">
        <v>1231</v>
      </c>
      <c r="AH304" s="178">
        <v>1</v>
      </c>
      <c r="AI304" s="178">
        <v>25</v>
      </c>
      <c r="AJ304" s="178" t="s">
        <v>911</v>
      </c>
      <c r="AK304" s="178" t="s">
        <v>1235</v>
      </c>
      <c r="AL304" s="178" t="s">
        <v>996</v>
      </c>
      <c r="AM304" s="178" t="s">
        <v>290</v>
      </c>
      <c r="AN304" s="178" t="s">
        <v>18</v>
      </c>
      <c r="AO304" s="178" t="s">
        <v>41</v>
      </c>
      <c r="AQ304" s="178">
        <v>3686.2023534956643</v>
      </c>
      <c r="AR304" s="178">
        <v>74031</v>
      </c>
      <c r="AS304" s="178">
        <v>4.9792686219227951E-2</v>
      </c>
      <c r="AT304" s="178">
        <f t="shared" si="4"/>
        <v>0</v>
      </c>
    </row>
    <row r="305" spans="1:46" ht="22.5">
      <c r="A305" s="178" t="s">
        <v>63</v>
      </c>
      <c r="B305" s="178">
        <v>322</v>
      </c>
      <c r="C305" s="178" t="s">
        <v>288</v>
      </c>
      <c r="D305" s="178" t="s">
        <v>18</v>
      </c>
      <c r="E305" s="178" t="s">
        <v>994</v>
      </c>
      <c r="F305" s="178" t="s">
        <v>29</v>
      </c>
      <c r="G305" s="178" t="s">
        <v>293</v>
      </c>
      <c r="H305" s="178" t="s">
        <v>41</v>
      </c>
      <c r="I305" s="178">
        <v>926</v>
      </c>
      <c r="J305" s="178">
        <v>39.890292528414385</v>
      </c>
      <c r="K305" s="178">
        <v>230.28067574421598</v>
      </c>
      <c r="L305" s="178">
        <v>1196.1709682726305</v>
      </c>
      <c r="M305" s="178">
        <v>74031.000000000015</v>
      </c>
      <c r="N305" s="178">
        <v>1.6157703776426502E-2</v>
      </c>
      <c r="O305" s="178" t="s">
        <v>720</v>
      </c>
      <c r="P305" s="178" t="s">
        <v>720</v>
      </c>
      <c r="Q305" s="184">
        <v>8738.2561957155358</v>
      </c>
      <c r="R305" s="184">
        <v>2730.6519382160786</v>
      </c>
      <c r="S305" s="184">
        <v>0</v>
      </c>
      <c r="T305" s="184">
        <v>4844.4924215041547</v>
      </c>
      <c r="V305" s="184">
        <v>0</v>
      </c>
      <c r="W305" s="184">
        <v>2986.8210961019399</v>
      </c>
      <c r="Y305" s="178" t="s">
        <v>995</v>
      </c>
      <c r="Z305" s="178" t="s">
        <v>700</v>
      </c>
      <c r="AB305" s="178" t="s">
        <v>287</v>
      </c>
      <c r="AC305" s="178" t="s">
        <v>288</v>
      </c>
      <c r="AD305" s="178" t="s">
        <v>1225</v>
      </c>
      <c r="AF305" s="178" t="s">
        <v>1226</v>
      </c>
      <c r="AG305" s="178" t="s">
        <v>1231</v>
      </c>
      <c r="AH305" s="178">
        <v>1</v>
      </c>
      <c r="AI305" s="178">
        <v>40</v>
      </c>
      <c r="AJ305" s="178" t="s">
        <v>816</v>
      </c>
      <c r="AK305" s="178" t="s">
        <v>64</v>
      </c>
      <c r="AL305" s="178" t="s">
        <v>994</v>
      </c>
      <c r="AM305" s="178" t="s">
        <v>293</v>
      </c>
      <c r="AN305" s="178" t="s">
        <v>18</v>
      </c>
      <c r="AO305" s="178" t="s">
        <v>41</v>
      </c>
      <c r="AQ305" s="178">
        <v>1196.1709682726305</v>
      </c>
      <c r="AR305" s="178">
        <v>74031</v>
      </c>
      <c r="AS305" s="178">
        <v>1.6157703776426502E-2</v>
      </c>
      <c r="AT305" s="178">
        <f t="shared" si="4"/>
        <v>0</v>
      </c>
    </row>
    <row r="306" spans="1:46" ht="22.5">
      <c r="A306" s="178" t="s">
        <v>63</v>
      </c>
      <c r="B306" s="178">
        <v>322</v>
      </c>
      <c r="C306" s="178" t="s">
        <v>288</v>
      </c>
      <c r="D306" s="178" t="s">
        <v>18</v>
      </c>
      <c r="E306" s="178" t="s">
        <v>881</v>
      </c>
      <c r="F306" s="178" t="s">
        <v>29</v>
      </c>
      <c r="G306" s="178" t="s">
        <v>105</v>
      </c>
      <c r="H306" s="178" t="s">
        <v>41</v>
      </c>
      <c r="I306" s="178">
        <v>151</v>
      </c>
      <c r="J306" s="178">
        <v>6.5047885224520217</v>
      </c>
      <c r="K306" s="178">
        <v>37.551168506886192</v>
      </c>
      <c r="L306" s="178">
        <v>195.05595702933823</v>
      </c>
      <c r="M306" s="178">
        <v>74031.000000000015</v>
      </c>
      <c r="N306" s="178">
        <v>2.6347875488557252E-3</v>
      </c>
      <c r="O306" s="178" t="s">
        <v>720</v>
      </c>
      <c r="P306" s="178" t="s">
        <v>720</v>
      </c>
      <c r="Q306" s="184">
        <v>1424.920826731151</v>
      </c>
      <c r="R306" s="184">
        <v>445.27909575661755</v>
      </c>
      <c r="S306" s="184">
        <v>0</v>
      </c>
      <c r="T306" s="184">
        <v>789.97662596881992</v>
      </c>
      <c r="V306" s="184">
        <v>0</v>
      </c>
      <c r="W306" s="184">
        <v>487.05182020668786</v>
      </c>
      <c r="Y306" s="178" t="s">
        <v>882</v>
      </c>
      <c r="Z306" s="178" t="s">
        <v>700</v>
      </c>
      <c r="AB306" s="178" t="s">
        <v>287</v>
      </c>
      <c r="AC306" s="178" t="s">
        <v>288</v>
      </c>
      <c r="AD306" s="178" t="s">
        <v>1225</v>
      </c>
      <c r="AF306" s="178" t="s">
        <v>1226</v>
      </c>
      <c r="AG306" s="178" t="s">
        <v>1231</v>
      </c>
      <c r="AH306" s="178">
        <v>1</v>
      </c>
      <c r="AI306" s="178">
        <v>40</v>
      </c>
      <c r="AJ306" s="178" t="s">
        <v>816</v>
      </c>
      <c r="AK306" s="178" t="s">
        <v>64</v>
      </c>
      <c r="AL306" s="178" t="s">
        <v>881</v>
      </c>
      <c r="AM306" s="178" t="s">
        <v>105</v>
      </c>
      <c r="AN306" s="178" t="s">
        <v>18</v>
      </c>
      <c r="AO306" s="178" t="s">
        <v>41</v>
      </c>
      <c r="AQ306" s="178">
        <v>195.05595702933823</v>
      </c>
      <c r="AR306" s="178">
        <v>74031</v>
      </c>
      <c r="AS306" s="178">
        <v>2.6347875488557256E-3</v>
      </c>
      <c r="AT306" s="178">
        <f t="shared" si="4"/>
        <v>0</v>
      </c>
    </row>
    <row r="307" spans="1:46" ht="22.5">
      <c r="A307" s="178" t="s">
        <v>63</v>
      </c>
      <c r="B307" s="178">
        <v>322</v>
      </c>
      <c r="C307" s="178" t="s">
        <v>288</v>
      </c>
      <c r="D307" s="178" t="s">
        <v>18</v>
      </c>
      <c r="E307" s="178" t="s">
        <v>998</v>
      </c>
      <c r="F307" s="178" t="s">
        <v>29</v>
      </c>
      <c r="G307" s="178" t="s">
        <v>297</v>
      </c>
      <c r="H307" s="178" t="s">
        <v>41</v>
      </c>
      <c r="I307" s="178">
        <v>1081.46</v>
      </c>
      <c r="J307" s="178">
        <v>46.587209241662009</v>
      </c>
      <c r="K307" s="178">
        <v>268.94097147984866</v>
      </c>
      <c r="L307" s="178">
        <v>1396.9881807215108</v>
      </c>
      <c r="M307" s="178">
        <v>74031.000000000015</v>
      </c>
      <c r="N307" s="178">
        <v>1.8870313527056377E-2</v>
      </c>
      <c r="O307" s="178" t="s">
        <v>720</v>
      </c>
      <c r="P307" s="178" t="s">
        <v>720</v>
      </c>
      <c r="Q307" s="184">
        <v>10205.264087924972</v>
      </c>
      <c r="R307" s="184">
        <v>3189.082986072528</v>
      </c>
      <c r="S307" s="184">
        <v>0</v>
      </c>
      <c r="T307" s="184">
        <v>5657.8021319221198</v>
      </c>
      <c r="V307" s="184">
        <v>0</v>
      </c>
      <c r="W307" s="184">
        <v>3488.2586853028124</v>
      </c>
      <c r="Y307" s="178" t="s">
        <v>882</v>
      </c>
      <c r="Z307" s="178" t="s">
        <v>700</v>
      </c>
      <c r="AB307" s="178" t="s">
        <v>287</v>
      </c>
      <c r="AC307" s="178" t="s">
        <v>288</v>
      </c>
      <c r="AD307" s="178" t="s">
        <v>1225</v>
      </c>
      <c r="AF307" s="178" t="s">
        <v>1226</v>
      </c>
      <c r="AG307" s="178" t="s">
        <v>1231</v>
      </c>
      <c r="AH307" s="178">
        <v>1</v>
      </c>
      <c r="AI307" s="178">
        <v>40</v>
      </c>
      <c r="AJ307" s="178" t="s">
        <v>816</v>
      </c>
      <c r="AK307" s="178" t="s">
        <v>64</v>
      </c>
      <c r="AL307" s="178" t="s">
        <v>998</v>
      </c>
      <c r="AM307" s="178" t="s">
        <v>297</v>
      </c>
      <c r="AN307" s="178" t="s">
        <v>18</v>
      </c>
      <c r="AO307" s="178" t="s">
        <v>41</v>
      </c>
      <c r="AQ307" s="178">
        <v>1396.9881807215108</v>
      </c>
      <c r="AR307" s="178">
        <v>74031</v>
      </c>
      <c r="AS307" s="178">
        <v>1.8870313527056381E-2</v>
      </c>
      <c r="AT307" s="178">
        <f t="shared" si="4"/>
        <v>0</v>
      </c>
    </row>
    <row r="308" spans="1:46" ht="22.5">
      <c r="A308" s="178" t="s">
        <v>63</v>
      </c>
      <c r="B308" s="178">
        <v>322</v>
      </c>
      <c r="C308" s="178" t="s">
        <v>288</v>
      </c>
      <c r="D308" s="178" t="s">
        <v>18</v>
      </c>
      <c r="E308" s="178" t="s">
        <v>999</v>
      </c>
      <c r="F308" s="178" t="s">
        <v>29</v>
      </c>
      <c r="G308" s="178" t="s">
        <v>298</v>
      </c>
      <c r="H308" s="178" t="s">
        <v>41</v>
      </c>
      <c r="I308" s="178">
        <v>1179.75</v>
      </c>
      <c r="J308" s="178">
        <v>50.821352711011734</v>
      </c>
      <c r="K308" s="178">
        <v>293.38404666224494</v>
      </c>
      <c r="L308" s="178">
        <v>1523.9553993732566</v>
      </c>
      <c r="M308" s="178">
        <v>74031.000000000015</v>
      </c>
      <c r="N308" s="178">
        <v>2.0585368283195637E-2</v>
      </c>
      <c r="O308" s="178" t="s">
        <v>720</v>
      </c>
      <c r="P308" s="178" t="s">
        <v>720</v>
      </c>
      <c r="Q308" s="184">
        <v>11132.783743947519</v>
      </c>
      <c r="R308" s="184">
        <v>3478.9272398600624</v>
      </c>
      <c r="S308" s="184">
        <v>0</v>
      </c>
      <c r="T308" s="184">
        <v>6172.0193674616894</v>
      </c>
      <c r="V308" s="184">
        <v>0</v>
      </c>
      <c r="W308" s="184">
        <v>3805.293939661191</v>
      </c>
      <c r="Y308" s="178" t="s">
        <v>882</v>
      </c>
      <c r="Z308" s="178" t="s">
        <v>700</v>
      </c>
      <c r="AB308" s="178" t="s">
        <v>287</v>
      </c>
      <c r="AC308" s="178" t="s">
        <v>288</v>
      </c>
      <c r="AD308" s="178" t="s">
        <v>1225</v>
      </c>
      <c r="AF308" s="178" t="s">
        <v>1226</v>
      </c>
      <c r="AG308" s="178" t="s">
        <v>1231</v>
      </c>
      <c r="AH308" s="178">
        <v>1</v>
      </c>
      <c r="AI308" s="178">
        <v>40</v>
      </c>
      <c r="AJ308" s="178" t="s">
        <v>816</v>
      </c>
      <c r="AK308" s="178" t="s">
        <v>64</v>
      </c>
      <c r="AL308" s="178" t="s">
        <v>999</v>
      </c>
      <c r="AM308" s="178" t="s">
        <v>298</v>
      </c>
      <c r="AN308" s="178" t="s">
        <v>18</v>
      </c>
      <c r="AO308" s="178" t="s">
        <v>41</v>
      </c>
      <c r="AQ308" s="178">
        <v>1523.9553993732566</v>
      </c>
      <c r="AR308" s="178">
        <v>74031</v>
      </c>
      <c r="AS308" s="178">
        <v>2.058536828319564E-2</v>
      </c>
      <c r="AT308" s="178">
        <f t="shared" si="4"/>
        <v>0</v>
      </c>
    </row>
    <row r="309" spans="1:46" ht="22.5">
      <c r="A309" s="178" t="s">
        <v>63</v>
      </c>
      <c r="B309" s="178">
        <v>322</v>
      </c>
      <c r="C309" s="178" t="s">
        <v>288</v>
      </c>
      <c r="D309" s="178" t="s">
        <v>18</v>
      </c>
      <c r="E309" s="178" t="s">
        <v>1000</v>
      </c>
      <c r="F309" s="178" t="s">
        <v>29</v>
      </c>
      <c r="G309" s="178" t="s">
        <v>299</v>
      </c>
      <c r="H309" s="178" t="s">
        <v>41</v>
      </c>
      <c r="I309" s="178">
        <v>99.63</v>
      </c>
      <c r="J309" s="178">
        <v>4.2918680827277802</v>
      </c>
      <c r="K309" s="178">
        <v>24.776310717490539</v>
      </c>
      <c r="L309" s="178">
        <v>128.6981788002183</v>
      </c>
      <c r="M309" s="178">
        <v>74031.000000000015</v>
      </c>
      <c r="N309" s="178">
        <v>1.73843631451984E-3</v>
      </c>
      <c r="O309" s="178" t="s">
        <v>720</v>
      </c>
      <c r="P309" s="178" t="s">
        <v>720</v>
      </c>
      <c r="Q309" s="184">
        <v>940.16464878956651</v>
      </c>
      <c r="R309" s="184">
        <v>293.79573715385294</v>
      </c>
      <c r="S309" s="184">
        <v>0</v>
      </c>
      <c r="T309" s="184">
        <v>521.22762414088413</v>
      </c>
      <c r="V309" s="184">
        <v>0</v>
      </c>
      <c r="W309" s="184">
        <v>321.35743607412115</v>
      </c>
      <c r="Y309" s="178" t="s">
        <v>882</v>
      </c>
      <c r="Z309" s="178" t="s">
        <v>700</v>
      </c>
      <c r="AB309" s="178" t="s">
        <v>287</v>
      </c>
      <c r="AC309" s="178" t="s">
        <v>288</v>
      </c>
      <c r="AD309" s="178" t="s">
        <v>1225</v>
      </c>
      <c r="AF309" s="178" t="s">
        <v>1226</v>
      </c>
      <c r="AG309" s="178" t="s">
        <v>1231</v>
      </c>
      <c r="AH309" s="178">
        <v>1</v>
      </c>
      <c r="AI309" s="178">
        <v>40</v>
      </c>
      <c r="AJ309" s="178" t="s">
        <v>816</v>
      </c>
      <c r="AK309" s="178" t="s">
        <v>64</v>
      </c>
      <c r="AL309" s="178" t="s">
        <v>1000</v>
      </c>
      <c r="AM309" s="178" t="s">
        <v>299</v>
      </c>
      <c r="AN309" s="178" t="s">
        <v>18</v>
      </c>
      <c r="AO309" s="178" t="s">
        <v>41</v>
      </c>
      <c r="AQ309" s="178">
        <v>128.6981788002183</v>
      </c>
      <c r="AR309" s="178">
        <v>74031</v>
      </c>
      <c r="AS309" s="178">
        <v>1.7384363145198404E-3</v>
      </c>
      <c r="AT309" s="178">
        <f t="shared" si="4"/>
        <v>0</v>
      </c>
    </row>
    <row r="310" spans="1:46" ht="22.5">
      <c r="A310" s="178" t="s">
        <v>63</v>
      </c>
      <c r="B310" s="178">
        <v>322</v>
      </c>
      <c r="C310" s="178" t="s">
        <v>288</v>
      </c>
      <c r="D310" s="178" t="s">
        <v>18</v>
      </c>
      <c r="E310" s="178" t="s">
        <v>1001</v>
      </c>
      <c r="F310" s="178" t="s">
        <v>29</v>
      </c>
      <c r="G310" s="178" t="s">
        <v>300</v>
      </c>
      <c r="H310" s="178" t="s">
        <v>41</v>
      </c>
      <c r="I310" s="178">
        <v>899.41000000000008</v>
      </c>
      <c r="J310" s="178">
        <v>38.744846655487244</v>
      </c>
      <c r="K310" s="178">
        <v>223.66818852171204</v>
      </c>
      <c r="L310" s="178">
        <v>1161.8230351771992</v>
      </c>
      <c r="M310" s="178">
        <v>74031.000000000015</v>
      </c>
      <c r="N310" s="178">
        <v>1.5693736882889588E-2</v>
      </c>
      <c r="O310" s="178" t="s">
        <v>720</v>
      </c>
      <c r="P310" s="178" t="s">
        <v>720</v>
      </c>
      <c r="Q310" s="184">
        <v>8487.3380183461231</v>
      </c>
      <c r="R310" s="184">
        <v>2652.2415332083401</v>
      </c>
      <c r="S310" s="184">
        <v>0</v>
      </c>
      <c r="T310" s="184">
        <v>4705.3832924676581</v>
      </c>
      <c r="V310" s="184">
        <v>0</v>
      </c>
      <c r="W310" s="184">
        <v>2901.0548186231595</v>
      </c>
      <c r="Y310" s="178" t="s">
        <v>882</v>
      </c>
      <c r="Z310" s="178" t="s">
        <v>700</v>
      </c>
      <c r="AB310" s="178" t="s">
        <v>287</v>
      </c>
      <c r="AC310" s="178" t="s">
        <v>288</v>
      </c>
      <c r="AD310" s="178" t="s">
        <v>1225</v>
      </c>
      <c r="AF310" s="178" t="s">
        <v>1226</v>
      </c>
      <c r="AG310" s="178" t="s">
        <v>1231</v>
      </c>
      <c r="AH310" s="178">
        <v>1</v>
      </c>
      <c r="AI310" s="178">
        <v>40</v>
      </c>
      <c r="AJ310" s="178" t="s">
        <v>816</v>
      </c>
      <c r="AK310" s="178" t="s">
        <v>64</v>
      </c>
      <c r="AL310" s="178" t="s">
        <v>1001</v>
      </c>
      <c r="AM310" s="178" t="s">
        <v>300</v>
      </c>
      <c r="AN310" s="178" t="s">
        <v>18</v>
      </c>
      <c r="AO310" s="178" t="s">
        <v>41</v>
      </c>
      <c r="AQ310" s="178">
        <v>1161.8230351771992</v>
      </c>
      <c r="AR310" s="178">
        <v>74031</v>
      </c>
      <c r="AS310" s="178">
        <v>1.5693736882889591E-2</v>
      </c>
      <c r="AT310" s="178">
        <f t="shared" si="4"/>
        <v>0</v>
      </c>
    </row>
    <row r="311" spans="1:46" ht="22.5">
      <c r="A311" s="178" t="s">
        <v>63</v>
      </c>
      <c r="B311" s="178">
        <v>322</v>
      </c>
      <c r="C311" s="178" t="s">
        <v>288</v>
      </c>
      <c r="D311" s="178" t="s">
        <v>18</v>
      </c>
      <c r="E311" s="178" t="s">
        <v>1002</v>
      </c>
      <c r="F311" s="178" t="s">
        <v>29</v>
      </c>
      <c r="G311" s="178" t="s">
        <v>301</v>
      </c>
      <c r="H311" s="178" t="s">
        <v>41</v>
      </c>
      <c r="I311" s="178">
        <v>1175.75</v>
      </c>
      <c r="J311" s="178">
        <v>50.649040432271292</v>
      </c>
      <c r="K311" s="178">
        <v>292.38931372166519</v>
      </c>
      <c r="L311" s="178">
        <v>1518.7883541539363</v>
      </c>
      <c r="M311" s="178">
        <v>74031.000000000015</v>
      </c>
      <c r="N311" s="178">
        <v>2.0515572586537207E-2</v>
      </c>
      <c r="O311" s="178" t="s">
        <v>720</v>
      </c>
      <c r="P311" s="178" t="s">
        <v>720</v>
      </c>
      <c r="Q311" s="184">
        <v>11095.037496881792</v>
      </c>
      <c r="R311" s="184">
        <v>3467.131767124788</v>
      </c>
      <c r="S311" s="184">
        <v>0</v>
      </c>
      <c r="T311" s="184">
        <v>6151.0928343234427</v>
      </c>
      <c r="V311" s="184">
        <v>0</v>
      </c>
      <c r="W311" s="184">
        <v>3792.3919046888282</v>
      </c>
      <c r="Y311" s="178" t="s">
        <v>882</v>
      </c>
      <c r="Z311" s="178" t="s">
        <v>700</v>
      </c>
      <c r="AB311" s="178" t="s">
        <v>287</v>
      </c>
      <c r="AC311" s="178" t="s">
        <v>288</v>
      </c>
      <c r="AD311" s="178" t="s">
        <v>1225</v>
      </c>
      <c r="AF311" s="178" t="s">
        <v>1226</v>
      </c>
      <c r="AG311" s="178" t="s">
        <v>1231</v>
      </c>
      <c r="AH311" s="178">
        <v>1</v>
      </c>
      <c r="AI311" s="178">
        <v>40</v>
      </c>
      <c r="AJ311" s="178" t="s">
        <v>816</v>
      </c>
      <c r="AK311" s="178" t="s">
        <v>64</v>
      </c>
      <c r="AL311" s="178" t="s">
        <v>1002</v>
      </c>
      <c r="AM311" s="178" t="s">
        <v>301</v>
      </c>
      <c r="AN311" s="178" t="s">
        <v>18</v>
      </c>
      <c r="AO311" s="178" t="s">
        <v>41</v>
      </c>
      <c r="AQ311" s="178">
        <v>1518.7883541539363</v>
      </c>
      <c r="AR311" s="178">
        <v>74031</v>
      </c>
      <c r="AS311" s="178">
        <v>2.051557258653721E-2</v>
      </c>
      <c r="AT311" s="178">
        <f t="shared" si="4"/>
        <v>0</v>
      </c>
    </row>
    <row r="312" spans="1:46" ht="22.5">
      <c r="A312" s="178" t="s">
        <v>1215</v>
      </c>
      <c r="B312" s="178">
        <v>322</v>
      </c>
      <c r="C312" s="178" t="s">
        <v>288</v>
      </c>
      <c r="D312" s="178" t="s">
        <v>18</v>
      </c>
      <c r="E312" s="178" t="s">
        <v>771</v>
      </c>
      <c r="F312" s="178" t="s">
        <v>29</v>
      </c>
      <c r="G312" s="178" t="s">
        <v>77</v>
      </c>
      <c r="H312" s="178" t="s">
        <v>41</v>
      </c>
      <c r="I312" s="178">
        <v>5784</v>
      </c>
      <c r="J312" s="178">
        <v>249.163555058692</v>
      </c>
      <c r="K312" s="178">
        <v>1438.3838320783427</v>
      </c>
      <c r="L312" s="178">
        <v>7471.5473871370341</v>
      </c>
      <c r="M312" s="178">
        <v>74031.000000000015</v>
      </c>
      <c r="N312" s="178">
        <v>0.10092457736808949</v>
      </c>
      <c r="O312" s="178" t="s">
        <v>709</v>
      </c>
      <c r="P312" s="178" t="s">
        <v>720</v>
      </c>
      <c r="Q312" s="184">
        <v>0</v>
      </c>
      <c r="R312" s="184">
        <v>0</v>
      </c>
      <c r="S312" s="184">
        <v>0</v>
      </c>
      <c r="T312" s="184">
        <v>0</v>
      </c>
      <c r="V312" s="184">
        <v>0</v>
      </c>
      <c r="W312" s="184">
        <v>0</v>
      </c>
      <c r="Y312" s="178" t="s">
        <v>806</v>
      </c>
      <c r="Z312" s="178" t="s">
        <v>700</v>
      </c>
      <c r="AB312" s="178" t="s">
        <v>287</v>
      </c>
      <c r="AC312" s="178" t="s">
        <v>288</v>
      </c>
      <c r="AD312" s="178" t="s">
        <v>1225</v>
      </c>
      <c r="AF312" s="178" t="s">
        <v>1226</v>
      </c>
      <c r="AG312" s="178" t="s">
        <v>1231</v>
      </c>
      <c r="AH312" s="178">
        <v>1</v>
      </c>
      <c r="AI312" s="178">
        <v>99</v>
      </c>
      <c r="AJ312" s="178" t="s">
        <v>796</v>
      </c>
      <c r="AK312" s="178" t="s">
        <v>1228</v>
      </c>
      <c r="AL312" s="178" t="s">
        <v>771</v>
      </c>
      <c r="AM312" s="178" t="s">
        <v>77</v>
      </c>
      <c r="AN312" s="178" t="s">
        <v>18</v>
      </c>
      <c r="AO312" s="178" t="s">
        <v>41</v>
      </c>
      <c r="AQ312" s="178">
        <v>7471.5473871370341</v>
      </c>
      <c r="AR312" s="178">
        <v>74031</v>
      </c>
      <c r="AS312" s="178">
        <v>0.1009245773680895</v>
      </c>
      <c r="AT312" s="178">
        <f t="shared" si="4"/>
        <v>0</v>
      </c>
    </row>
    <row r="313" spans="1:46" ht="33.75">
      <c r="A313" s="178" t="s">
        <v>63</v>
      </c>
      <c r="B313" s="178">
        <v>322</v>
      </c>
      <c r="C313" s="178" t="s">
        <v>288</v>
      </c>
      <c r="D313" s="178" t="s">
        <v>18</v>
      </c>
      <c r="E313" s="178" t="s">
        <v>1003</v>
      </c>
      <c r="F313" s="178" t="s">
        <v>29</v>
      </c>
      <c r="G313" s="178" t="s">
        <v>292</v>
      </c>
      <c r="H313" s="178" t="s">
        <v>41</v>
      </c>
      <c r="I313" s="178">
        <v>10864.375</v>
      </c>
      <c r="J313" s="178">
        <v>468.0163033351966</v>
      </c>
      <c r="K313" s="178">
        <v>2701.7879228278257</v>
      </c>
      <c r="L313" s="178">
        <v>14034.179226163022</v>
      </c>
      <c r="M313" s="178">
        <v>74031.000000000015</v>
      </c>
      <c r="N313" s="178">
        <v>0.18957165547085705</v>
      </c>
      <c r="O313" s="178" t="s">
        <v>720</v>
      </c>
      <c r="P313" s="178" t="s">
        <v>720</v>
      </c>
      <c r="Q313" s="184">
        <v>102522.34574117382</v>
      </c>
      <c r="R313" s="184">
        <v>32037.609774574841</v>
      </c>
      <c r="S313" s="184">
        <v>0</v>
      </c>
      <c r="T313" s="184">
        <v>56838.425865960242</v>
      </c>
      <c r="V313" s="184">
        <v>0</v>
      </c>
      <c r="W313" s="184">
        <v>35043.136550715448</v>
      </c>
      <c r="Y313" s="178" t="s">
        <v>1004</v>
      </c>
      <c r="Z313" s="178" t="s">
        <v>700</v>
      </c>
      <c r="AB313" s="178" t="s">
        <v>287</v>
      </c>
      <c r="AC313" s="178" t="s">
        <v>288</v>
      </c>
      <c r="AD313" s="178" t="s">
        <v>1225</v>
      </c>
      <c r="AF313" s="178" t="s">
        <v>1226</v>
      </c>
      <c r="AG313" s="178" t="s">
        <v>1231</v>
      </c>
      <c r="AH313" s="178">
        <v>1</v>
      </c>
      <c r="AI313" s="178">
        <v>40</v>
      </c>
      <c r="AJ313" s="178" t="s">
        <v>816</v>
      </c>
      <c r="AK313" s="178" t="s">
        <v>64</v>
      </c>
      <c r="AL313" s="178" t="s">
        <v>1003</v>
      </c>
      <c r="AM313" s="178" t="s">
        <v>292</v>
      </c>
      <c r="AN313" s="178" t="s">
        <v>18</v>
      </c>
      <c r="AO313" s="178" t="s">
        <v>41</v>
      </c>
      <c r="AQ313" s="178">
        <v>14034.179226163022</v>
      </c>
      <c r="AR313" s="178">
        <v>74031</v>
      </c>
      <c r="AS313" s="178">
        <v>0.18957165547085711</v>
      </c>
      <c r="AT313" s="178">
        <f t="shared" si="4"/>
        <v>0</v>
      </c>
    </row>
    <row r="314" spans="1:46" ht="22.5">
      <c r="A314" s="178" t="s">
        <v>17</v>
      </c>
      <c r="B314" s="178">
        <v>322</v>
      </c>
      <c r="C314" s="178" t="s">
        <v>288</v>
      </c>
      <c r="D314" s="178" t="s">
        <v>18</v>
      </c>
      <c r="E314" s="178" t="s">
        <v>762</v>
      </c>
      <c r="F314" s="178" t="s">
        <v>29</v>
      </c>
      <c r="G314" s="178" t="s">
        <v>1005</v>
      </c>
      <c r="H314" s="178" t="s">
        <v>42</v>
      </c>
      <c r="I314" s="178">
        <v>1035</v>
      </c>
      <c r="J314" s="178">
        <v>44.585802124091671</v>
      </c>
      <c r="K314" s="178">
        <v>257.38714837501465</v>
      </c>
      <c r="L314" s="178">
        <v>1336.9729504991064</v>
      </c>
      <c r="M314" s="178">
        <v>74031.000000000015</v>
      </c>
      <c r="N314" s="178">
        <v>1.8059636510368713E-2</v>
      </c>
      <c r="O314" s="178" t="s">
        <v>709</v>
      </c>
      <c r="P314" s="178" t="s">
        <v>720</v>
      </c>
      <c r="Q314" s="184">
        <v>0</v>
      </c>
      <c r="R314" s="184">
        <v>0</v>
      </c>
      <c r="S314" s="184">
        <v>0</v>
      </c>
      <c r="T314" s="184">
        <v>0</v>
      </c>
      <c r="V314" s="184">
        <v>0</v>
      </c>
      <c r="W314" s="184">
        <v>0</v>
      </c>
      <c r="Y314" s="178" t="s">
        <v>806</v>
      </c>
      <c r="Z314" s="178" t="s">
        <v>700</v>
      </c>
      <c r="AB314" s="178" t="s">
        <v>287</v>
      </c>
      <c r="AC314" s="178" t="s">
        <v>288</v>
      </c>
      <c r="AD314" s="178" t="s">
        <v>1225</v>
      </c>
      <c r="AF314" s="178" t="s">
        <v>1226</v>
      </c>
      <c r="AG314" s="178" t="s">
        <v>1231</v>
      </c>
      <c r="AH314" s="178">
        <v>1</v>
      </c>
      <c r="AI314" s="178">
        <v>95</v>
      </c>
      <c r="AJ314" s="178" t="s">
        <v>796</v>
      </c>
      <c r="AK314" s="178" t="s">
        <v>1228</v>
      </c>
      <c r="AL314" s="178" t="s">
        <v>1017</v>
      </c>
      <c r="AM314" s="178" t="s">
        <v>1018</v>
      </c>
      <c r="AN314" s="178" t="s">
        <v>18</v>
      </c>
      <c r="AO314" s="178" t="s">
        <v>42</v>
      </c>
      <c r="AQ314" s="178">
        <v>1336.9729504991064</v>
      </c>
      <c r="AR314" s="178">
        <v>74031</v>
      </c>
      <c r="AS314" s="178">
        <v>1.8059636510368716E-2</v>
      </c>
      <c r="AT314" s="178">
        <f t="shared" si="4"/>
        <v>0</v>
      </c>
    </row>
    <row r="315" spans="1:46" ht="22.5">
      <c r="A315" s="178" t="s">
        <v>63</v>
      </c>
      <c r="B315" s="178">
        <v>322</v>
      </c>
      <c r="C315" s="178" t="s">
        <v>288</v>
      </c>
      <c r="D315" s="178" t="s">
        <v>34</v>
      </c>
      <c r="E315" s="178" t="s">
        <v>994</v>
      </c>
      <c r="F315" s="178" t="s">
        <v>29</v>
      </c>
      <c r="G315" s="178" t="s">
        <v>293</v>
      </c>
      <c r="H315" s="178" t="s">
        <v>65</v>
      </c>
      <c r="I315" s="178">
        <v>903</v>
      </c>
      <c r="J315" s="178">
        <v>257.70697801199344</v>
      </c>
      <c r="K315" s="178">
        <v>224.56096133588235</v>
      </c>
      <c r="L315" s="178">
        <v>1385.2679393478759</v>
      </c>
      <c r="M315" s="178">
        <v>74031.000000000015</v>
      </c>
      <c r="N315" s="178">
        <v>1.8711998208154362E-2</v>
      </c>
      <c r="O315" s="178" t="s">
        <v>720</v>
      </c>
      <c r="P315" s="178" t="s">
        <v>720</v>
      </c>
      <c r="Q315" s="184">
        <v>14039.226500531038</v>
      </c>
      <c r="R315" s="184">
        <v>3162.3276971780874</v>
      </c>
      <c r="S315" s="184">
        <v>0</v>
      </c>
      <c r="T315" s="184">
        <v>5610.3351543588979</v>
      </c>
      <c r="V315" s="184">
        <v>0</v>
      </c>
      <c r="W315" s="184">
        <v>3458.9934171139917</v>
      </c>
      <c r="Y315" s="178" t="s">
        <v>995</v>
      </c>
      <c r="Z315" s="178" t="s">
        <v>700</v>
      </c>
      <c r="AB315" s="178" t="s">
        <v>287</v>
      </c>
      <c r="AC315" s="178" t="s">
        <v>288</v>
      </c>
      <c r="AD315" s="178" t="s">
        <v>1225</v>
      </c>
      <c r="AF315" s="178" t="s">
        <v>1226</v>
      </c>
      <c r="AG315" s="178" t="s">
        <v>1231</v>
      </c>
      <c r="AH315" s="178">
        <v>1</v>
      </c>
      <c r="AI315" s="178">
        <v>40</v>
      </c>
      <c r="AJ315" s="178" t="s">
        <v>816</v>
      </c>
      <c r="AK315" s="178" t="s">
        <v>64</v>
      </c>
      <c r="AL315" s="178" t="s">
        <v>994</v>
      </c>
      <c r="AM315" s="178" t="s">
        <v>293</v>
      </c>
      <c r="AN315" s="178" t="s">
        <v>34</v>
      </c>
      <c r="AO315" s="178" t="s">
        <v>65</v>
      </c>
      <c r="AQ315" s="178">
        <v>1385.2679393478759</v>
      </c>
      <c r="AR315" s="178">
        <v>74031</v>
      </c>
      <c r="AS315" s="178">
        <v>1.8711998208154366E-2</v>
      </c>
      <c r="AT315" s="178">
        <f t="shared" si="4"/>
        <v>0</v>
      </c>
    </row>
    <row r="316" spans="1:46" ht="22.5">
      <c r="A316" s="178" t="s">
        <v>63</v>
      </c>
      <c r="B316" s="178">
        <v>322</v>
      </c>
      <c r="C316" s="178" t="s">
        <v>288</v>
      </c>
      <c r="D316" s="178" t="s">
        <v>34</v>
      </c>
      <c r="E316" s="178" t="s">
        <v>1006</v>
      </c>
      <c r="F316" s="178" t="s">
        <v>29</v>
      </c>
      <c r="G316" s="178" t="s">
        <v>294</v>
      </c>
      <c r="H316" s="178" t="s">
        <v>65</v>
      </c>
      <c r="I316" s="178">
        <v>1690</v>
      </c>
      <c r="J316" s="178">
        <v>482.30874068689803</v>
      </c>
      <c r="K316" s="178">
        <v>420.27466739495139</v>
      </c>
      <c r="L316" s="178">
        <v>2592.5834080818495</v>
      </c>
      <c r="M316" s="178">
        <v>74031.000000000015</v>
      </c>
      <c r="N316" s="178">
        <v>3.5020240278827101E-2</v>
      </c>
      <c r="O316" s="178" t="s">
        <v>720</v>
      </c>
      <c r="P316" s="178" t="s">
        <v>720</v>
      </c>
      <c r="Q316" s="184">
        <v>26274.964325467834</v>
      </c>
      <c r="R316" s="184">
        <v>5918.4206071217804</v>
      </c>
      <c r="S316" s="184">
        <v>0</v>
      </c>
      <c r="T316" s="184">
        <v>10499.962802731492</v>
      </c>
      <c r="V316" s="184">
        <v>0</v>
      </c>
      <c r="W316" s="184">
        <v>6473.6421649198737</v>
      </c>
      <c r="Y316" s="178" t="s">
        <v>822</v>
      </c>
      <c r="Z316" s="178" t="s">
        <v>700</v>
      </c>
      <c r="AB316" s="178" t="s">
        <v>287</v>
      </c>
      <c r="AC316" s="178" t="s">
        <v>288</v>
      </c>
      <c r="AD316" s="178" t="s">
        <v>1225</v>
      </c>
      <c r="AF316" s="178" t="s">
        <v>1226</v>
      </c>
      <c r="AG316" s="178" t="s">
        <v>1231</v>
      </c>
      <c r="AH316" s="178">
        <v>1</v>
      </c>
      <c r="AI316" s="178">
        <v>40</v>
      </c>
      <c r="AJ316" s="178" t="s">
        <v>816</v>
      </c>
      <c r="AK316" s="178" t="s">
        <v>64</v>
      </c>
      <c r="AL316" s="178" t="s">
        <v>1006</v>
      </c>
      <c r="AM316" s="178" t="s">
        <v>294</v>
      </c>
      <c r="AN316" s="178" t="s">
        <v>34</v>
      </c>
      <c r="AO316" s="178" t="s">
        <v>65</v>
      </c>
      <c r="AQ316" s="178">
        <v>2592.5834080818495</v>
      </c>
      <c r="AR316" s="178">
        <v>74031</v>
      </c>
      <c r="AS316" s="178">
        <v>3.5020240278827108E-2</v>
      </c>
      <c r="AT316" s="178">
        <f t="shared" si="4"/>
        <v>0</v>
      </c>
    </row>
    <row r="317" spans="1:46" ht="22.5">
      <c r="A317" s="178" t="s">
        <v>63</v>
      </c>
      <c r="B317" s="178">
        <v>322</v>
      </c>
      <c r="C317" s="178" t="s">
        <v>288</v>
      </c>
      <c r="D317" s="178" t="s">
        <v>34</v>
      </c>
      <c r="E317" s="178" t="s">
        <v>1007</v>
      </c>
      <c r="F317" s="178" t="s">
        <v>29</v>
      </c>
      <c r="G317" s="178" t="s">
        <v>295</v>
      </c>
      <c r="H317" s="178" t="s">
        <v>65</v>
      </c>
      <c r="I317" s="178">
        <v>3239</v>
      </c>
      <c r="J317" s="178">
        <v>924.3775213519898</v>
      </c>
      <c r="K317" s="178">
        <v>805.48499863446602</v>
      </c>
      <c r="L317" s="178">
        <v>4968.8625199864555</v>
      </c>
      <c r="M317" s="178">
        <v>74031.000000000015</v>
      </c>
      <c r="N317" s="178">
        <v>6.7118673528473949E-2</v>
      </c>
      <c r="O317" s="178" t="s">
        <v>720</v>
      </c>
      <c r="P317" s="178" t="s">
        <v>720</v>
      </c>
      <c r="Q317" s="184">
        <v>50357.757071118525</v>
      </c>
      <c r="R317" s="184">
        <v>11343.055826312097</v>
      </c>
      <c r="S317" s="184">
        <v>0</v>
      </c>
      <c r="T317" s="184">
        <v>20123.893205945151</v>
      </c>
      <c r="V317" s="184">
        <v>0</v>
      </c>
      <c r="W317" s="184">
        <v>12407.175723180751</v>
      </c>
      <c r="Y317" s="178" t="s">
        <v>899</v>
      </c>
      <c r="Z317" s="178" t="s">
        <v>700</v>
      </c>
      <c r="AB317" s="178" t="s">
        <v>287</v>
      </c>
      <c r="AC317" s="178" t="s">
        <v>288</v>
      </c>
      <c r="AD317" s="178" t="s">
        <v>1225</v>
      </c>
      <c r="AF317" s="178" t="s">
        <v>1226</v>
      </c>
      <c r="AG317" s="178" t="s">
        <v>1231</v>
      </c>
      <c r="AH317" s="178">
        <v>1</v>
      </c>
      <c r="AI317" s="178">
        <v>40</v>
      </c>
      <c r="AJ317" s="178" t="s">
        <v>816</v>
      </c>
      <c r="AK317" s="178" t="s">
        <v>64</v>
      </c>
      <c r="AL317" s="178" t="s">
        <v>1007</v>
      </c>
      <c r="AM317" s="178" t="s">
        <v>295</v>
      </c>
      <c r="AN317" s="178" t="s">
        <v>34</v>
      </c>
      <c r="AO317" s="178" t="s">
        <v>65</v>
      </c>
      <c r="AQ317" s="178">
        <v>4968.8625199864555</v>
      </c>
      <c r="AR317" s="178">
        <v>74031</v>
      </c>
      <c r="AS317" s="178">
        <v>6.7118673528473963E-2</v>
      </c>
      <c r="AT317" s="178">
        <f t="shared" si="4"/>
        <v>0</v>
      </c>
    </row>
    <row r="318" spans="1:46" ht="22.5">
      <c r="A318" s="178" t="s">
        <v>63</v>
      </c>
      <c r="B318" s="178">
        <v>322</v>
      </c>
      <c r="C318" s="178" t="s">
        <v>288</v>
      </c>
      <c r="D318" s="178" t="s">
        <v>34</v>
      </c>
      <c r="E318" s="178" t="s">
        <v>1008</v>
      </c>
      <c r="F318" s="178" t="s">
        <v>29</v>
      </c>
      <c r="G318" s="178" t="s">
        <v>296</v>
      </c>
      <c r="H318" s="178" t="s">
        <v>65</v>
      </c>
      <c r="I318" s="178">
        <v>554</v>
      </c>
      <c r="J318" s="178">
        <v>158.10594221333818</v>
      </c>
      <c r="K318" s="178">
        <v>137.7705122702977</v>
      </c>
      <c r="L318" s="178">
        <v>849.87645448363583</v>
      </c>
      <c r="M318" s="178">
        <v>74031.000000000015</v>
      </c>
      <c r="N318" s="178">
        <v>1.1480007760041546E-2</v>
      </c>
      <c r="O318" s="178" t="s">
        <v>720</v>
      </c>
      <c r="P318" s="178" t="s">
        <v>720</v>
      </c>
      <c r="Q318" s="184">
        <v>8613.2131575793956</v>
      </c>
      <c r="R318" s="184">
        <v>1940.1213114470213</v>
      </c>
      <c r="S318" s="184">
        <v>0</v>
      </c>
      <c r="T318" s="184">
        <v>3441.9996406587256</v>
      </c>
      <c r="V318" s="184">
        <v>0</v>
      </c>
      <c r="W318" s="184">
        <v>2122.128851695627</v>
      </c>
      <c r="Y318" s="178" t="s">
        <v>836</v>
      </c>
      <c r="Z318" s="178" t="s">
        <v>700</v>
      </c>
      <c r="AB318" s="178" t="s">
        <v>287</v>
      </c>
      <c r="AC318" s="178" t="s">
        <v>288</v>
      </c>
      <c r="AD318" s="178" t="s">
        <v>1225</v>
      </c>
      <c r="AF318" s="178" t="s">
        <v>1226</v>
      </c>
      <c r="AG318" s="178" t="s">
        <v>1231</v>
      </c>
      <c r="AH318" s="178">
        <v>1</v>
      </c>
      <c r="AI318" s="178">
        <v>40</v>
      </c>
      <c r="AJ318" s="178" t="s">
        <v>816</v>
      </c>
      <c r="AK318" s="178" t="s">
        <v>64</v>
      </c>
      <c r="AL318" s="178" t="s">
        <v>1008</v>
      </c>
      <c r="AM318" s="178" t="s">
        <v>296</v>
      </c>
      <c r="AN318" s="178" t="s">
        <v>34</v>
      </c>
      <c r="AO318" s="178" t="s">
        <v>65</v>
      </c>
      <c r="AQ318" s="178">
        <v>849.87645448363583</v>
      </c>
      <c r="AR318" s="178">
        <v>74031</v>
      </c>
      <c r="AS318" s="178">
        <v>1.1480007760041547E-2</v>
      </c>
      <c r="AT318" s="178">
        <f t="shared" si="4"/>
        <v>0</v>
      </c>
    </row>
    <row r="319" spans="1:46" ht="22.5">
      <c r="A319" s="178" t="s">
        <v>63</v>
      </c>
      <c r="B319" s="178">
        <v>322</v>
      </c>
      <c r="C319" s="178" t="s">
        <v>288</v>
      </c>
      <c r="D319" s="178" t="s">
        <v>34</v>
      </c>
      <c r="E319" s="178" t="s">
        <v>1006</v>
      </c>
      <c r="F319" s="178" t="s">
        <v>29</v>
      </c>
      <c r="G319" s="178" t="s">
        <v>294</v>
      </c>
      <c r="H319" s="178" t="s">
        <v>41</v>
      </c>
      <c r="I319" s="178">
        <v>645</v>
      </c>
      <c r="J319" s="178">
        <v>184.07641286570961</v>
      </c>
      <c r="K319" s="178">
        <v>160.40068666848737</v>
      </c>
      <c r="L319" s="178">
        <v>989.4770995341969</v>
      </c>
      <c r="M319" s="178">
        <v>74031.000000000015</v>
      </c>
      <c r="N319" s="178">
        <v>1.3365713005824542E-2</v>
      </c>
      <c r="O319" s="178" t="s">
        <v>720</v>
      </c>
      <c r="P319" s="178" t="s">
        <v>720</v>
      </c>
      <c r="Q319" s="184">
        <v>7228.3182127462187</v>
      </c>
      <c r="R319" s="184">
        <v>2258.8054979843478</v>
      </c>
      <c r="S319" s="184">
        <v>0</v>
      </c>
      <c r="T319" s="184">
        <v>4007.3822531134979</v>
      </c>
      <c r="V319" s="184">
        <v>0</v>
      </c>
      <c r="W319" s="184">
        <v>2470.7095836528511</v>
      </c>
      <c r="Y319" s="178" t="s">
        <v>822</v>
      </c>
      <c r="Z319" s="178" t="s">
        <v>700</v>
      </c>
      <c r="AB319" s="178" t="s">
        <v>287</v>
      </c>
      <c r="AC319" s="178" t="s">
        <v>288</v>
      </c>
      <c r="AD319" s="178" t="s">
        <v>1225</v>
      </c>
      <c r="AF319" s="178" t="s">
        <v>1226</v>
      </c>
      <c r="AG319" s="178" t="s">
        <v>1231</v>
      </c>
      <c r="AH319" s="178">
        <v>1</v>
      </c>
      <c r="AI319" s="178">
        <v>40</v>
      </c>
      <c r="AJ319" s="178" t="s">
        <v>816</v>
      </c>
      <c r="AK319" s="178" t="s">
        <v>64</v>
      </c>
      <c r="AL319" s="178" t="s">
        <v>1006</v>
      </c>
      <c r="AM319" s="178" t="s">
        <v>294</v>
      </c>
      <c r="AN319" s="178" t="s">
        <v>34</v>
      </c>
      <c r="AO319" s="178" t="s">
        <v>41</v>
      </c>
      <c r="AQ319" s="178">
        <v>989.4770995341969</v>
      </c>
      <c r="AR319" s="178">
        <v>74031</v>
      </c>
      <c r="AS319" s="178">
        <v>1.3365713005824545E-2</v>
      </c>
      <c r="AT319" s="178">
        <f t="shared" si="4"/>
        <v>0</v>
      </c>
    </row>
    <row r="320" spans="1:46" ht="22.5">
      <c r="A320" s="178" t="s">
        <v>63</v>
      </c>
      <c r="B320" s="178">
        <v>322</v>
      </c>
      <c r="C320" s="178" t="s">
        <v>288</v>
      </c>
      <c r="D320" s="178" t="s">
        <v>34</v>
      </c>
      <c r="E320" s="178" t="s">
        <v>1007</v>
      </c>
      <c r="F320" s="178" t="s">
        <v>29</v>
      </c>
      <c r="G320" s="178" t="s">
        <v>295</v>
      </c>
      <c r="H320" s="178" t="s">
        <v>41</v>
      </c>
      <c r="I320" s="178">
        <v>3975</v>
      </c>
      <c r="J320" s="178">
        <v>1134.4244048700709</v>
      </c>
      <c r="K320" s="178">
        <v>988.51585970114309</v>
      </c>
      <c r="L320" s="178">
        <v>6097.9402645712144</v>
      </c>
      <c r="M320" s="178">
        <v>74031.000000000015</v>
      </c>
      <c r="N320" s="178">
        <v>8.2370091780081492E-2</v>
      </c>
      <c r="O320" s="178" t="s">
        <v>720</v>
      </c>
      <c r="P320" s="178" t="s">
        <v>720</v>
      </c>
      <c r="Q320" s="184">
        <v>44546.612241342984</v>
      </c>
      <c r="R320" s="184">
        <v>13920.545510833772</v>
      </c>
      <c r="S320" s="184">
        <v>0</v>
      </c>
      <c r="T320" s="184">
        <v>24696.658071513422</v>
      </c>
      <c r="V320" s="184">
        <v>0</v>
      </c>
      <c r="W320" s="184">
        <v>15226.466038790824</v>
      </c>
      <c r="Y320" s="178" t="s">
        <v>899</v>
      </c>
      <c r="Z320" s="178" t="s">
        <v>700</v>
      </c>
      <c r="AB320" s="178" t="s">
        <v>287</v>
      </c>
      <c r="AC320" s="178" t="s">
        <v>288</v>
      </c>
      <c r="AD320" s="178" t="s">
        <v>1225</v>
      </c>
      <c r="AF320" s="178" t="s">
        <v>1226</v>
      </c>
      <c r="AG320" s="178" t="s">
        <v>1231</v>
      </c>
      <c r="AH320" s="178">
        <v>1</v>
      </c>
      <c r="AI320" s="178">
        <v>40</v>
      </c>
      <c r="AJ320" s="178" t="s">
        <v>816</v>
      </c>
      <c r="AK320" s="178" t="s">
        <v>64</v>
      </c>
      <c r="AL320" s="178" t="s">
        <v>1007</v>
      </c>
      <c r="AM320" s="178" t="s">
        <v>295</v>
      </c>
      <c r="AN320" s="178" t="s">
        <v>34</v>
      </c>
      <c r="AO320" s="178" t="s">
        <v>41</v>
      </c>
      <c r="AQ320" s="178">
        <v>6097.9402645712144</v>
      </c>
      <c r="AR320" s="178">
        <v>74031</v>
      </c>
      <c r="AS320" s="178">
        <v>8.2370091780081506E-2</v>
      </c>
      <c r="AT320" s="178">
        <f t="shared" si="4"/>
        <v>0</v>
      </c>
    </row>
    <row r="321" spans="1:46" ht="22.5">
      <c r="A321" s="178" t="s">
        <v>30</v>
      </c>
      <c r="B321" s="178">
        <v>322</v>
      </c>
      <c r="C321" s="178" t="s">
        <v>288</v>
      </c>
      <c r="D321" s="178" t="s">
        <v>40</v>
      </c>
      <c r="E321" s="178" t="s">
        <v>760</v>
      </c>
      <c r="F321" s="178" t="s">
        <v>29</v>
      </c>
      <c r="G321" s="178" t="s">
        <v>33</v>
      </c>
      <c r="H321" s="178" t="s">
        <v>42</v>
      </c>
      <c r="I321" s="178">
        <v>5421</v>
      </c>
      <c r="J321" s="178">
        <v>2312.0336785634454</v>
      </c>
      <c r="K321" s="178">
        <v>1348.1118177207288</v>
      </c>
      <c r="L321" s="178">
        <v>9081.1454962841744</v>
      </c>
      <c r="M321" s="178">
        <v>74031.000000000015</v>
      </c>
      <c r="N321" s="178">
        <v>0.12266679494109457</v>
      </c>
      <c r="O321" s="178" t="s">
        <v>720</v>
      </c>
      <c r="P321" s="178" t="s">
        <v>720</v>
      </c>
      <c r="Q321" s="184">
        <v>44382.05535535224</v>
      </c>
      <c r="R321" s="184">
        <v>20730.688345044982</v>
      </c>
      <c r="S321" s="184">
        <v>0</v>
      </c>
      <c r="T321" s="184">
        <v>36778.639259950913</v>
      </c>
      <c r="V321" s="184">
        <v>0</v>
      </c>
      <c r="W321" s="184">
        <v>22675.485080733597</v>
      </c>
      <c r="Y321" s="178" t="s">
        <v>802</v>
      </c>
      <c r="Z321" s="178" t="s">
        <v>700</v>
      </c>
      <c r="AB321" s="178" t="s">
        <v>287</v>
      </c>
      <c r="AC321" s="178" t="s">
        <v>288</v>
      </c>
      <c r="AD321" s="178" t="s">
        <v>1225</v>
      </c>
      <c r="AF321" s="178" t="s">
        <v>1226</v>
      </c>
      <c r="AG321" s="178" t="s">
        <v>1231</v>
      </c>
      <c r="AH321" s="178">
        <v>1</v>
      </c>
      <c r="AI321" s="178" t="s">
        <v>75</v>
      </c>
      <c r="AJ321" s="178" t="s">
        <v>75</v>
      </c>
      <c r="AK321" s="178" t="s">
        <v>1196</v>
      </c>
      <c r="AL321" s="178" t="s">
        <v>760</v>
      </c>
      <c r="AM321" s="178" t="s">
        <v>33</v>
      </c>
      <c r="AN321" s="178" t="s">
        <v>40</v>
      </c>
      <c r="AO321" s="178" t="s">
        <v>42</v>
      </c>
      <c r="AQ321" s="178">
        <v>9081.1454962841744</v>
      </c>
      <c r="AR321" s="178">
        <v>74031</v>
      </c>
      <c r="AS321" s="178">
        <v>0.1226667949410946</v>
      </c>
      <c r="AT321" s="178">
        <f t="shared" si="4"/>
        <v>0</v>
      </c>
    </row>
    <row r="322" spans="1:46" ht="22.5">
      <c r="A322" s="178" t="s">
        <v>63</v>
      </c>
      <c r="B322" s="178">
        <v>322</v>
      </c>
      <c r="C322" s="178" t="s">
        <v>288</v>
      </c>
      <c r="D322" s="178" t="s">
        <v>40</v>
      </c>
      <c r="E322" s="178" t="s">
        <v>867</v>
      </c>
      <c r="F322" s="178" t="s">
        <v>29</v>
      </c>
      <c r="G322" s="178" t="s">
        <v>96</v>
      </c>
      <c r="H322" s="178" t="s">
        <v>42</v>
      </c>
      <c r="I322" s="178">
        <v>877</v>
      </c>
      <c r="J322" s="178">
        <v>374.03680798748229</v>
      </c>
      <c r="K322" s="178">
        <v>218.09519722211382</v>
      </c>
      <c r="L322" s="178">
        <v>1469.1320052095962</v>
      </c>
      <c r="M322" s="178">
        <v>74031.000000000015</v>
      </c>
      <c r="N322" s="178">
        <v>1.9844821834226149E-2</v>
      </c>
      <c r="O322" s="178" t="s">
        <v>720</v>
      </c>
      <c r="P322" s="178" t="s">
        <v>720</v>
      </c>
      <c r="Q322" s="184">
        <v>7180.0521207607289</v>
      </c>
      <c r="R322" s="184">
        <v>3353.774889984219</v>
      </c>
      <c r="S322" s="184">
        <v>0</v>
      </c>
      <c r="T322" s="184">
        <v>5949.9846210988662</v>
      </c>
      <c r="V322" s="184">
        <v>0</v>
      </c>
      <c r="W322" s="184">
        <v>3668.4007407864533</v>
      </c>
      <c r="Y322" s="178" t="s">
        <v>855</v>
      </c>
      <c r="Z322" s="178" t="s">
        <v>700</v>
      </c>
      <c r="AB322" s="178" t="s">
        <v>287</v>
      </c>
      <c r="AC322" s="178" t="s">
        <v>288</v>
      </c>
      <c r="AD322" s="178" t="s">
        <v>1225</v>
      </c>
      <c r="AF322" s="178" t="s">
        <v>1226</v>
      </c>
      <c r="AG322" s="178" t="s">
        <v>1231</v>
      </c>
      <c r="AH322" s="178">
        <v>1</v>
      </c>
      <c r="AI322" s="178">
        <v>40</v>
      </c>
      <c r="AJ322" s="178" t="s">
        <v>816</v>
      </c>
      <c r="AK322" s="178" t="s">
        <v>64</v>
      </c>
      <c r="AL322" s="178" t="s">
        <v>867</v>
      </c>
      <c r="AM322" s="178" t="s">
        <v>96</v>
      </c>
      <c r="AN322" s="178" t="s">
        <v>40</v>
      </c>
      <c r="AO322" s="178" t="s">
        <v>42</v>
      </c>
      <c r="AQ322" s="178">
        <v>1469.1320052095962</v>
      </c>
      <c r="AR322" s="178">
        <v>74031</v>
      </c>
      <c r="AS322" s="178">
        <v>1.9844821834226152E-2</v>
      </c>
      <c r="AT322" s="178">
        <f t="shared" si="4"/>
        <v>0</v>
      </c>
    </row>
    <row r="323" spans="1:46" ht="22.5">
      <c r="A323" s="178" t="s">
        <v>63</v>
      </c>
      <c r="B323" s="178">
        <v>322</v>
      </c>
      <c r="C323" s="178" t="s">
        <v>288</v>
      </c>
      <c r="D323" s="178" t="s">
        <v>40</v>
      </c>
      <c r="E323" s="178" t="s">
        <v>1009</v>
      </c>
      <c r="F323" s="178" t="s">
        <v>29</v>
      </c>
      <c r="G323" s="178" t="s">
        <v>302</v>
      </c>
      <c r="H323" s="178" t="s">
        <v>42</v>
      </c>
      <c r="I323" s="178">
        <v>611</v>
      </c>
      <c r="J323" s="178">
        <v>260.58892779971688</v>
      </c>
      <c r="K323" s="178">
        <v>151.94545667355936</v>
      </c>
      <c r="L323" s="178">
        <v>1023.5343844732763</v>
      </c>
      <c r="M323" s="178">
        <v>74031.000000000015</v>
      </c>
      <c r="N323" s="178">
        <v>1.3825753866262459E-2</v>
      </c>
      <c r="O323" s="178" t="s">
        <v>720</v>
      </c>
      <c r="P323" s="178" t="s">
        <v>720</v>
      </c>
      <c r="Q323" s="184">
        <v>5002.2940088766309</v>
      </c>
      <c r="R323" s="184">
        <v>2336.5524033983556</v>
      </c>
      <c r="S323" s="184">
        <v>0</v>
      </c>
      <c r="T323" s="184">
        <v>4145.31425711677</v>
      </c>
      <c r="V323" s="184">
        <v>0</v>
      </c>
      <c r="W323" s="184">
        <v>2555.7501170131391</v>
      </c>
      <c r="Y323" s="178" t="s">
        <v>882</v>
      </c>
      <c r="Z323" s="178" t="s">
        <v>700</v>
      </c>
      <c r="AB323" s="178" t="s">
        <v>287</v>
      </c>
      <c r="AC323" s="178" t="s">
        <v>288</v>
      </c>
      <c r="AD323" s="178" t="s">
        <v>1225</v>
      </c>
      <c r="AF323" s="178" t="s">
        <v>1226</v>
      </c>
      <c r="AG323" s="178" t="s">
        <v>1231</v>
      </c>
      <c r="AH323" s="178">
        <v>1</v>
      </c>
      <c r="AI323" s="178">
        <v>40</v>
      </c>
      <c r="AJ323" s="178" t="s">
        <v>816</v>
      </c>
      <c r="AK323" s="178" t="s">
        <v>64</v>
      </c>
      <c r="AL323" s="178" t="s">
        <v>1009</v>
      </c>
      <c r="AM323" s="178" t="s">
        <v>302</v>
      </c>
      <c r="AN323" s="178" t="s">
        <v>40</v>
      </c>
      <c r="AO323" s="178" t="s">
        <v>42</v>
      </c>
      <c r="AQ323" s="178">
        <v>1023.5343844732763</v>
      </c>
      <c r="AR323" s="178">
        <v>74031</v>
      </c>
      <c r="AS323" s="178">
        <v>1.3825753866262462E-2</v>
      </c>
      <c r="AT323" s="178">
        <f t="shared" ref="AT323:AT386" si="5">L323-AQ323</f>
        <v>0</v>
      </c>
    </row>
    <row r="324" spans="1:46" ht="22.5">
      <c r="A324" s="178" t="s">
        <v>1215</v>
      </c>
      <c r="B324" s="178">
        <v>322</v>
      </c>
      <c r="C324" s="178" t="s">
        <v>288</v>
      </c>
      <c r="D324" s="178" t="s">
        <v>40</v>
      </c>
      <c r="E324" s="178" t="s">
        <v>771</v>
      </c>
      <c r="F324" s="178" t="s">
        <v>29</v>
      </c>
      <c r="G324" s="178" t="s">
        <v>77</v>
      </c>
      <c r="H324" s="178" t="s">
        <v>42</v>
      </c>
      <c r="I324" s="178">
        <v>1220</v>
      </c>
      <c r="J324" s="178">
        <v>520.32486401907454</v>
      </c>
      <c r="K324" s="178">
        <v>303.39354687682885</v>
      </c>
      <c r="L324" s="178">
        <v>2043.7184108959034</v>
      </c>
      <c r="M324" s="178">
        <v>74031.000000000015</v>
      </c>
      <c r="N324" s="178">
        <v>2.760625158238985E-2</v>
      </c>
      <c r="O324" s="178" t="s">
        <v>709</v>
      </c>
      <c r="P324" s="178" t="s">
        <v>720</v>
      </c>
      <c r="Q324" s="184">
        <v>0</v>
      </c>
      <c r="R324" s="184">
        <v>0</v>
      </c>
      <c r="S324" s="184">
        <v>0</v>
      </c>
      <c r="T324" s="184">
        <v>0</v>
      </c>
      <c r="V324" s="184">
        <v>0</v>
      </c>
      <c r="W324" s="184">
        <v>0</v>
      </c>
      <c r="Y324" s="178" t="s">
        <v>806</v>
      </c>
      <c r="Z324" s="178" t="s">
        <v>700</v>
      </c>
      <c r="AB324" s="178" t="s">
        <v>287</v>
      </c>
      <c r="AC324" s="178" t="s">
        <v>288</v>
      </c>
      <c r="AD324" s="178" t="s">
        <v>1225</v>
      </c>
      <c r="AF324" s="178" t="s">
        <v>1226</v>
      </c>
      <c r="AG324" s="178" t="s">
        <v>1231</v>
      </c>
      <c r="AH324" s="178">
        <v>1</v>
      </c>
      <c r="AI324" s="178">
        <v>99</v>
      </c>
      <c r="AJ324" s="178" t="s">
        <v>796</v>
      </c>
      <c r="AK324" s="178" t="s">
        <v>1228</v>
      </c>
      <c r="AL324" s="178" t="s">
        <v>771</v>
      </c>
      <c r="AM324" s="178" t="s">
        <v>77</v>
      </c>
      <c r="AN324" s="178" t="s">
        <v>40</v>
      </c>
      <c r="AO324" s="178" t="s">
        <v>42</v>
      </c>
      <c r="AQ324" s="178">
        <v>2043.7184108959034</v>
      </c>
      <c r="AR324" s="178">
        <v>74031</v>
      </c>
      <c r="AS324" s="178">
        <v>2.7606251582389857E-2</v>
      </c>
      <c r="AT324" s="178">
        <f t="shared" si="5"/>
        <v>0</v>
      </c>
    </row>
    <row r="325" spans="1:46" ht="33.75">
      <c r="A325" s="178" t="s">
        <v>63</v>
      </c>
      <c r="B325" s="178">
        <v>322</v>
      </c>
      <c r="C325" s="178" t="s">
        <v>288</v>
      </c>
      <c r="D325" s="178" t="s">
        <v>40</v>
      </c>
      <c r="E325" s="178" t="s">
        <v>1003</v>
      </c>
      <c r="F325" s="178" t="s">
        <v>29</v>
      </c>
      <c r="G325" s="178" t="s">
        <v>292</v>
      </c>
      <c r="H325" s="178" t="s">
        <v>42</v>
      </c>
      <c r="I325" s="178">
        <v>946</v>
      </c>
      <c r="J325" s="178">
        <v>403.46501750987261</v>
      </c>
      <c r="K325" s="178">
        <v>235.2543404471148</v>
      </c>
      <c r="L325" s="178">
        <v>1584.7193579569876</v>
      </c>
      <c r="M325" s="178">
        <v>74031.000000000015</v>
      </c>
      <c r="N325" s="178">
        <v>2.1406159013885904E-2</v>
      </c>
      <c r="O325" s="178" t="s">
        <v>720</v>
      </c>
      <c r="P325" s="178" t="s">
        <v>720</v>
      </c>
      <c r="Q325" s="184">
        <v>7744.9593001592357</v>
      </c>
      <c r="R325" s="184">
        <v>3617.6408733467179</v>
      </c>
      <c r="S325" s="184">
        <v>0</v>
      </c>
      <c r="T325" s="184">
        <v>6418.1133997258012</v>
      </c>
      <c r="V325" s="184">
        <v>0</v>
      </c>
      <c r="W325" s="184">
        <v>3957.0206394344195</v>
      </c>
      <c r="Y325" s="178" t="s">
        <v>1004</v>
      </c>
      <c r="Z325" s="178" t="s">
        <v>700</v>
      </c>
      <c r="AB325" s="178" t="s">
        <v>287</v>
      </c>
      <c r="AC325" s="178" t="s">
        <v>288</v>
      </c>
      <c r="AD325" s="178" t="s">
        <v>1225</v>
      </c>
      <c r="AF325" s="178" t="s">
        <v>1226</v>
      </c>
      <c r="AG325" s="178" t="s">
        <v>1231</v>
      </c>
      <c r="AH325" s="178">
        <v>1</v>
      </c>
      <c r="AI325" s="178">
        <v>40</v>
      </c>
      <c r="AJ325" s="178" t="s">
        <v>816</v>
      </c>
      <c r="AK325" s="178" t="s">
        <v>64</v>
      </c>
      <c r="AL325" s="178" t="s">
        <v>1003</v>
      </c>
      <c r="AM325" s="178" t="s">
        <v>292</v>
      </c>
      <c r="AN325" s="178" t="s">
        <v>40</v>
      </c>
      <c r="AO325" s="178" t="s">
        <v>42</v>
      </c>
      <c r="AQ325" s="178">
        <v>1584.7193579569876</v>
      </c>
      <c r="AR325" s="178">
        <v>74031</v>
      </c>
      <c r="AS325" s="178">
        <v>2.1406159013885907E-2</v>
      </c>
      <c r="AT325" s="178">
        <f t="shared" si="5"/>
        <v>0</v>
      </c>
    </row>
    <row r="326" spans="1:46" ht="22.5">
      <c r="A326" s="178" t="s">
        <v>17</v>
      </c>
      <c r="B326" s="178">
        <v>322</v>
      </c>
      <c r="C326" s="178" t="s">
        <v>288</v>
      </c>
      <c r="D326" s="178" t="s">
        <v>40</v>
      </c>
      <c r="E326" s="178" t="s">
        <v>762</v>
      </c>
      <c r="F326" s="178" t="s">
        <v>29</v>
      </c>
      <c r="G326" s="178" t="s">
        <v>1005</v>
      </c>
      <c r="H326" s="178" t="s">
        <v>42</v>
      </c>
      <c r="I326" s="178">
        <v>4346</v>
      </c>
      <c r="J326" s="178">
        <v>1853.5507041204082</v>
      </c>
      <c r="K326" s="178">
        <v>1080.7773399399166</v>
      </c>
      <c r="L326" s="178">
        <v>7280.3280440603248</v>
      </c>
      <c r="M326" s="178">
        <v>74031.000000000015</v>
      </c>
      <c r="N326" s="178">
        <v>9.8341614243496953E-2</v>
      </c>
      <c r="O326" s="178" t="s">
        <v>709</v>
      </c>
      <c r="P326" s="178" t="s">
        <v>720</v>
      </c>
      <c r="Q326" s="184">
        <v>0</v>
      </c>
      <c r="AB326" s="178" t="s">
        <v>287</v>
      </c>
      <c r="AC326" s="178" t="s">
        <v>288</v>
      </c>
      <c r="AD326" s="178" t="s">
        <v>1225</v>
      </c>
      <c r="AF326" s="178" t="s">
        <v>1226</v>
      </c>
      <c r="AG326" s="178" t="s">
        <v>1231</v>
      </c>
      <c r="AH326" s="178">
        <v>1</v>
      </c>
      <c r="AI326" s="178">
        <v>95</v>
      </c>
      <c r="AJ326" s="178" t="s">
        <v>796</v>
      </c>
      <c r="AK326" s="178" t="s">
        <v>1228</v>
      </c>
      <c r="AL326" s="178" t="s">
        <v>1017</v>
      </c>
      <c r="AM326" s="178" t="s">
        <v>1018</v>
      </c>
      <c r="AN326" s="178" t="s">
        <v>40</v>
      </c>
      <c r="AO326" s="178" t="s">
        <v>42</v>
      </c>
      <c r="AQ326" s="178">
        <v>7280.3280440603248</v>
      </c>
      <c r="AR326" s="178">
        <v>74031</v>
      </c>
      <c r="AS326" s="178">
        <v>9.834161424349698E-2</v>
      </c>
      <c r="AT326" s="178">
        <f t="shared" si="5"/>
        <v>0</v>
      </c>
    </row>
    <row r="327" spans="1:46" ht="22.5">
      <c r="A327" s="178" t="s">
        <v>305</v>
      </c>
      <c r="B327" s="178">
        <v>324</v>
      </c>
      <c r="C327" s="178" t="s">
        <v>304</v>
      </c>
      <c r="D327" s="178" t="s">
        <v>18</v>
      </c>
      <c r="E327" s="178" t="s">
        <v>306</v>
      </c>
      <c r="F327" s="178" t="s">
        <v>29</v>
      </c>
      <c r="G327" s="178" t="s">
        <v>307</v>
      </c>
      <c r="H327" s="178" t="s">
        <v>41</v>
      </c>
      <c r="I327" s="178">
        <v>5518</v>
      </c>
      <c r="J327" s="178">
        <v>0</v>
      </c>
      <c r="K327" s="178">
        <v>975.74088996329124</v>
      </c>
      <c r="L327" s="178">
        <v>6493.740889963291</v>
      </c>
      <c r="M327" s="178">
        <v>13143</v>
      </c>
      <c r="N327" s="178">
        <v>0.49408361028405168</v>
      </c>
      <c r="O327" s="178" t="s">
        <v>720</v>
      </c>
      <c r="P327" s="178" t="s">
        <v>720</v>
      </c>
      <c r="Q327" s="184">
        <v>47438.011011950926</v>
      </c>
      <c r="R327" s="184">
        <v>0</v>
      </c>
      <c r="S327" s="184">
        <v>0</v>
      </c>
      <c r="T327" s="184">
        <v>26299.650604351333</v>
      </c>
      <c r="V327" s="184">
        <v>0</v>
      </c>
      <c r="W327" s="184">
        <v>55674.329374027511</v>
      </c>
      <c r="Y327" s="178" t="s">
        <v>1011</v>
      </c>
      <c r="Z327" s="178" t="s">
        <v>696</v>
      </c>
      <c r="AB327" s="178" t="s">
        <v>303</v>
      </c>
      <c r="AC327" s="178" t="s">
        <v>304</v>
      </c>
      <c r="AD327" s="178" t="s">
        <v>1225</v>
      </c>
      <c r="AF327" s="178" t="s">
        <v>1226</v>
      </c>
      <c r="AG327" s="178" t="s">
        <v>1231</v>
      </c>
      <c r="AH327" s="178">
        <v>1</v>
      </c>
      <c r="AI327" s="178">
        <v>91</v>
      </c>
      <c r="AJ327" s="178" t="s">
        <v>1010</v>
      </c>
      <c r="AK327" s="178" t="s">
        <v>1243</v>
      </c>
      <c r="AL327" s="178" t="s">
        <v>306</v>
      </c>
      <c r="AM327" s="178" t="s">
        <v>307</v>
      </c>
      <c r="AN327" s="178" t="s">
        <v>18</v>
      </c>
      <c r="AO327" s="178" t="s">
        <v>41</v>
      </c>
      <c r="AQ327" s="178">
        <v>6493.740889963291</v>
      </c>
      <c r="AR327" s="178">
        <v>13144</v>
      </c>
      <c r="AS327" s="178">
        <v>0.49404602023457783</v>
      </c>
      <c r="AT327" s="178">
        <f t="shared" si="5"/>
        <v>0</v>
      </c>
    </row>
    <row r="328" spans="1:46" ht="22.5">
      <c r="A328" s="178" t="s">
        <v>305</v>
      </c>
      <c r="B328" s="178">
        <v>324</v>
      </c>
      <c r="C328" s="178" t="s">
        <v>304</v>
      </c>
      <c r="D328" s="178" t="s">
        <v>18</v>
      </c>
      <c r="E328" s="178" t="s">
        <v>306</v>
      </c>
      <c r="F328" s="178" t="s">
        <v>29</v>
      </c>
      <c r="G328" s="178" t="s">
        <v>307</v>
      </c>
      <c r="H328" s="178" t="s">
        <v>19</v>
      </c>
      <c r="I328" s="178">
        <v>5476</v>
      </c>
      <c r="J328" s="178">
        <v>0</v>
      </c>
      <c r="K328" s="178">
        <v>968.31408362431728</v>
      </c>
      <c r="L328" s="178">
        <v>6444.3140836243174</v>
      </c>
      <c r="M328" s="178">
        <v>13143</v>
      </c>
      <c r="N328" s="178">
        <v>0.49032291589624266</v>
      </c>
      <c r="O328" s="178" t="s">
        <v>720</v>
      </c>
      <c r="P328" s="178" t="s">
        <v>720</v>
      </c>
      <c r="Q328" s="184">
        <v>31495.135113045035</v>
      </c>
      <c r="R328" s="184">
        <v>0</v>
      </c>
      <c r="S328" s="184">
        <v>0</v>
      </c>
      <c r="T328" s="184">
        <v>26099.47203867849</v>
      </c>
      <c r="V328" s="184">
        <v>0</v>
      </c>
      <c r="W328" s="184">
        <v>55250.56680902042</v>
      </c>
      <c r="Y328" s="178" t="s">
        <v>1011</v>
      </c>
      <c r="Z328" s="178" t="s">
        <v>696</v>
      </c>
      <c r="AB328" s="178" t="s">
        <v>303</v>
      </c>
      <c r="AC328" s="178" t="s">
        <v>304</v>
      </c>
      <c r="AD328" s="178" t="s">
        <v>1225</v>
      </c>
      <c r="AF328" s="178" t="s">
        <v>1226</v>
      </c>
      <c r="AG328" s="178" t="s">
        <v>1231</v>
      </c>
      <c r="AH328" s="178">
        <v>1</v>
      </c>
      <c r="AI328" s="178">
        <v>91</v>
      </c>
      <c r="AJ328" s="178" t="s">
        <v>1010</v>
      </c>
      <c r="AK328" s="178" t="s">
        <v>1243</v>
      </c>
      <c r="AL328" s="178" t="s">
        <v>306</v>
      </c>
      <c r="AM328" s="178" t="s">
        <v>307</v>
      </c>
      <c r="AN328" s="178" t="s">
        <v>18</v>
      </c>
      <c r="AO328" s="178" t="s">
        <v>19</v>
      </c>
      <c r="AQ328" s="178">
        <v>6444.3140836243174</v>
      </c>
      <c r="AR328" s="178">
        <v>13144</v>
      </c>
      <c r="AS328" s="178">
        <v>0.49028561196167963</v>
      </c>
      <c r="AT328" s="178">
        <f t="shared" si="5"/>
        <v>0</v>
      </c>
    </row>
    <row r="329" spans="1:46" ht="22.5">
      <c r="A329" s="178" t="s">
        <v>305</v>
      </c>
      <c r="B329" s="178">
        <v>324</v>
      </c>
      <c r="C329" s="178" t="s">
        <v>304</v>
      </c>
      <c r="D329" s="178" t="s">
        <v>18</v>
      </c>
      <c r="E329" s="178" t="s">
        <v>306</v>
      </c>
      <c r="F329" s="178" t="s">
        <v>29</v>
      </c>
      <c r="G329" s="178" t="s">
        <v>307</v>
      </c>
      <c r="H329" s="178" t="s">
        <v>42</v>
      </c>
      <c r="I329" s="178">
        <v>175</v>
      </c>
      <c r="J329" s="178">
        <v>0</v>
      </c>
      <c r="K329" s="178">
        <v>30.945026412391442</v>
      </c>
      <c r="L329" s="178">
        <v>205.94502641239143</v>
      </c>
      <c r="M329" s="178">
        <v>13143</v>
      </c>
      <c r="N329" s="178">
        <v>1.5669559949204246E-2</v>
      </c>
      <c r="O329" s="178" t="s">
        <v>720</v>
      </c>
      <c r="P329" s="178" t="s">
        <v>720</v>
      </c>
      <c r="Q329" s="184">
        <v>1006.5099789596203</v>
      </c>
      <c r="R329" s="184">
        <v>0</v>
      </c>
      <c r="S329" s="184">
        <v>0</v>
      </c>
      <c r="T329" s="184">
        <v>834.07735697018529</v>
      </c>
      <c r="V329" s="184">
        <v>0</v>
      </c>
      <c r="W329" s="184">
        <v>1765.677354196233</v>
      </c>
      <c r="Y329" s="178" t="s">
        <v>1011</v>
      </c>
      <c r="Z329" s="178" t="s">
        <v>696</v>
      </c>
      <c r="AB329" s="178" t="s">
        <v>303</v>
      </c>
      <c r="AC329" s="178" t="s">
        <v>304</v>
      </c>
      <c r="AD329" s="178" t="s">
        <v>1225</v>
      </c>
      <c r="AF329" s="178" t="s">
        <v>1226</v>
      </c>
      <c r="AG329" s="178" t="s">
        <v>1231</v>
      </c>
      <c r="AH329" s="178">
        <v>1</v>
      </c>
      <c r="AI329" s="178">
        <v>91</v>
      </c>
      <c r="AJ329" s="178" t="s">
        <v>1010</v>
      </c>
      <c r="AK329" s="178" t="s">
        <v>1243</v>
      </c>
      <c r="AL329" s="178" t="s">
        <v>306</v>
      </c>
      <c r="AM329" s="178" t="s">
        <v>307</v>
      </c>
      <c r="AN329" s="178" t="s">
        <v>18</v>
      </c>
      <c r="AO329" s="178" t="s">
        <v>42</v>
      </c>
      <c r="AQ329" s="178">
        <v>205.94502641239143</v>
      </c>
      <c r="AR329" s="178">
        <v>13144</v>
      </c>
      <c r="AS329" s="178">
        <v>1.5668367803742502E-2</v>
      </c>
      <c r="AT329" s="178">
        <f t="shared" si="5"/>
        <v>0</v>
      </c>
    </row>
    <row r="330" spans="1:46" ht="22.5">
      <c r="A330" s="178" t="s">
        <v>63</v>
      </c>
      <c r="B330" s="178">
        <v>325</v>
      </c>
      <c r="C330" s="178" t="s">
        <v>1012</v>
      </c>
      <c r="D330" s="178" t="s">
        <v>18</v>
      </c>
      <c r="E330" s="178" t="s">
        <v>1013</v>
      </c>
      <c r="F330" s="178" t="s">
        <v>23</v>
      </c>
      <c r="G330" s="178" t="s">
        <v>311</v>
      </c>
      <c r="H330" s="178" t="s">
        <v>65</v>
      </c>
      <c r="I330" s="178">
        <v>2442</v>
      </c>
      <c r="J330" s="178">
        <v>90.524991650896141</v>
      </c>
      <c r="K330" s="178">
        <v>861.70267058602792</v>
      </c>
      <c r="L330" s="178">
        <v>3394.2276622369241</v>
      </c>
      <c r="M330" s="178">
        <v>23985.000000000004</v>
      </c>
      <c r="N330" s="178">
        <v>0.14151459921771622</v>
      </c>
      <c r="O330" s="178" t="s">
        <v>720</v>
      </c>
      <c r="P330" s="178" t="s">
        <v>720</v>
      </c>
      <c r="Q330" s="184">
        <v>34399.360290504374</v>
      </c>
      <c r="R330" s="184">
        <v>15425.091314731069</v>
      </c>
      <c r="S330" s="184">
        <v>13746.622032059542</v>
      </c>
      <c r="T330" s="184">
        <v>0</v>
      </c>
      <c r="V330" s="184">
        <v>0</v>
      </c>
      <c r="W330" s="184">
        <v>7594.0979378203065</v>
      </c>
      <c r="Y330" s="178" t="s">
        <v>899</v>
      </c>
      <c r="Z330" s="178" t="s">
        <v>700</v>
      </c>
      <c r="AB330" s="178" t="s">
        <v>309</v>
      </c>
      <c r="AC330" s="178" t="s">
        <v>1012</v>
      </c>
      <c r="AD330" s="178" t="s">
        <v>1225</v>
      </c>
      <c r="AF330" s="178" t="s">
        <v>1230</v>
      </c>
      <c r="AG330" s="178" t="s">
        <v>1231</v>
      </c>
      <c r="AH330" s="178">
        <v>1</v>
      </c>
      <c r="AI330" s="178">
        <v>40</v>
      </c>
      <c r="AJ330" s="178" t="s">
        <v>816</v>
      </c>
      <c r="AK330" s="178" t="s">
        <v>64</v>
      </c>
      <c r="AL330" s="178" t="s">
        <v>1013</v>
      </c>
      <c r="AM330" s="178" t="s">
        <v>311</v>
      </c>
      <c r="AN330" s="178" t="s">
        <v>18</v>
      </c>
      <c r="AO330" s="178" t="s">
        <v>65</v>
      </c>
      <c r="AQ330" s="178">
        <v>3394.2276622369241</v>
      </c>
      <c r="AR330" s="178">
        <v>23985</v>
      </c>
      <c r="AS330" s="178">
        <v>0.14151459921771625</v>
      </c>
      <c r="AT330" s="178">
        <f t="shared" si="5"/>
        <v>0</v>
      </c>
    </row>
    <row r="331" spans="1:46" ht="22.5">
      <c r="A331" s="178" t="s">
        <v>63</v>
      </c>
      <c r="B331" s="178">
        <v>325</v>
      </c>
      <c r="C331" s="178" t="s">
        <v>1012</v>
      </c>
      <c r="D331" s="178" t="s">
        <v>18</v>
      </c>
      <c r="E331" s="178" t="s">
        <v>1014</v>
      </c>
      <c r="F331" s="178" t="s">
        <v>23</v>
      </c>
      <c r="G331" s="178" t="s">
        <v>312</v>
      </c>
      <c r="H331" s="178" t="s">
        <v>65</v>
      </c>
      <c r="I331" s="178">
        <v>431</v>
      </c>
      <c r="J331" s="178">
        <v>15.977179116108204</v>
      </c>
      <c r="K331" s="178">
        <v>152.08593407967979</v>
      </c>
      <c r="L331" s="178">
        <v>599.06311319578799</v>
      </c>
      <c r="M331" s="178">
        <v>23985.000000000004</v>
      </c>
      <c r="N331" s="178">
        <v>2.4976573408204625E-2</v>
      </c>
      <c r="O331" s="178" t="s">
        <v>720</v>
      </c>
      <c r="P331" s="178" t="s">
        <v>720</v>
      </c>
      <c r="Q331" s="184">
        <v>6071.3039660963896</v>
      </c>
      <c r="R331" s="184">
        <v>2722.4465014943039</v>
      </c>
      <c r="S331" s="184">
        <v>2426.2056084429414</v>
      </c>
      <c r="T331" s="184">
        <v>0</v>
      </c>
      <c r="V331" s="184">
        <v>0</v>
      </c>
      <c r="W331" s="184">
        <v>1340.3178588044848</v>
      </c>
      <c r="Y331" s="178" t="s">
        <v>836</v>
      </c>
      <c r="Z331" s="178" t="s">
        <v>700</v>
      </c>
      <c r="AB331" s="178" t="s">
        <v>309</v>
      </c>
      <c r="AC331" s="178" t="s">
        <v>1012</v>
      </c>
      <c r="AD331" s="178" t="s">
        <v>1225</v>
      </c>
      <c r="AF331" s="178" t="s">
        <v>1230</v>
      </c>
      <c r="AG331" s="178" t="s">
        <v>1231</v>
      </c>
      <c r="AH331" s="178">
        <v>1</v>
      </c>
      <c r="AI331" s="178">
        <v>40</v>
      </c>
      <c r="AJ331" s="178" t="s">
        <v>816</v>
      </c>
      <c r="AK331" s="178" t="s">
        <v>64</v>
      </c>
      <c r="AL331" s="178" t="s">
        <v>1014</v>
      </c>
      <c r="AM331" s="178" t="s">
        <v>312</v>
      </c>
      <c r="AN331" s="178" t="s">
        <v>18</v>
      </c>
      <c r="AO331" s="178" t="s">
        <v>65</v>
      </c>
      <c r="AQ331" s="178">
        <v>599.06311319578799</v>
      </c>
      <c r="AR331" s="178">
        <v>23985</v>
      </c>
      <c r="AS331" s="178">
        <v>2.4976573408204628E-2</v>
      </c>
      <c r="AT331" s="178">
        <f t="shared" si="5"/>
        <v>0</v>
      </c>
    </row>
    <row r="332" spans="1:46" ht="22.5">
      <c r="A332" s="178" t="s">
        <v>17</v>
      </c>
      <c r="B332" s="178">
        <v>325</v>
      </c>
      <c r="C332" s="178" t="s">
        <v>1012</v>
      </c>
      <c r="D332" s="178" t="s">
        <v>18</v>
      </c>
      <c r="E332" s="178" t="s">
        <v>1015</v>
      </c>
      <c r="F332" s="178" t="s">
        <v>23</v>
      </c>
      <c r="G332" s="178" t="s">
        <v>1016</v>
      </c>
      <c r="H332" s="178" t="s">
        <v>41</v>
      </c>
      <c r="I332" s="178">
        <v>1281</v>
      </c>
      <c r="J332" s="178">
        <v>47.486697094511854</v>
      </c>
      <c r="K332" s="178">
        <v>452.0233910813684</v>
      </c>
      <c r="L332" s="178">
        <v>1780.5100881758801</v>
      </c>
      <c r="M332" s="178">
        <v>23985.000000000004</v>
      </c>
      <c r="N332" s="178">
        <v>7.4234316788654567E-2</v>
      </c>
      <c r="O332" s="178" t="s">
        <v>709</v>
      </c>
      <c r="P332" s="178" t="s">
        <v>720</v>
      </c>
      <c r="Q332" s="184">
        <v>0</v>
      </c>
      <c r="R332" s="184">
        <v>0</v>
      </c>
      <c r="S332" s="184">
        <v>0</v>
      </c>
      <c r="T332" s="184">
        <v>0</v>
      </c>
      <c r="V332" s="184">
        <v>0</v>
      </c>
      <c r="W332" s="184">
        <v>3983.6361418295701</v>
      </c>
      <c r="Y332" s="178" t="s">
        <v>806</v>
      </c>
      <c r="Z332" s="178" t="s">
        <v>700</v>
      </c>
      <c r="AB332" s="178" t="s">
        <v>309</v>
      </c>
      <c r="AC332" s="178" t="s">
        <v>1012</v>
      </c>
      <c r="AD332" s="178" t="s">
        <v>1225</v>
      </c>
      <c r="AF332" s="178" t="s">
        <v>1230</v>
      </c>
      <c r="AG332" s="178" t="s">
        <v>1231</v>
      </c>
      <c r="AH332" s="178">
        <v>1</v>
      </c>
      <c r="AI332" s="178">
        <v>92</v>
      </c>
      <c r="AJ332" s="178" t="s">
        <v>796</v>
      </c>
      <c r="AK332" s="178" t="s">
        <v>1228</v>
      </c>
      <c r="AL332" s="178" t="s">
        <v>1015</v>
      </c>
      <c r="AM332" s="178" t="s">
        <v>1016</v>
      </c>
      <c r="AN332" s="178" t="s">
        <v>18</v>
      </c>
      <c r="AO332" s="178" t="s">
        <v>41</v>
      </c>
      <c r="AQ332" s="178">
        <v>1780.5100881758801</v>
      </c>
      <c r="AR332" s="178">
        <v>23985</v>
      </c>
      <c r="AS332" s="178">
        <v>7.4234316788654581E-2</v>
      </c>
      <c r="AT332" s="178">
        <f t="shared" si="5"/>
        <v>0</v>
      </c>
    </row>
    <row r="333" spans="1:46" ht="22.5">
      <c r="A333" s="178" t="s">
        <v>63</v>
      </c>
      <c r="B333" s="178">
        <v>325</v>
      </c>
      <c r="C333" s="178" t="s">
        <v>1012</v>
      </c>
      <c r="D333" s="178" t="s">
        <v>18</v>
      </c>
      <c r="E333" s="178" t="s">
        <v>1013</v>
      </c>
      <c r="F333" s="178" t="s">
        <v>23</v>
      </c>
      <c r="G333" s="178" t="s">
        <v>311</v>
      </c>
      <c r="H333" s="178" t="s">
        <v>41</v>
      </c>
      <c r="I333" s="178">
        <v>4829</v>
      </c>
      <c r="J333" s="178">
        <v>179.01113213848382</v>
      </c>
      <c r="K333" s="178">
        <v>1703.9976233660641</v>
      </c>
      <c r="L333" s="178">
        <v>6712.0087555045484</v>
      </c>
      <c r="M333" s="178">
        <v>23985.000000000004</v>
      </c>
      <c r="N333" s="178">
        <v>0.27984193268728569</v>
      </c>
      <c r="O333" s="178" t="s">
        <v>720</v>
      </c>
      <c r="P333" s="178" t="s">
        <v>720</v>
      </c>
      <c r="Q333" s="184">
        <v>49032.49924062426</v>
      </c>
      <c r="R333" s="184">
        <v>30502.770662914139</v>
      </c>
      <c r="S333" s="184">
        <v>27183.635459793419</v>
      </c>
      <c r="T333" s="184">
        <v>0</v>
      </c>
      <c r="V333" s="184">
        <v>0</v>
      </c>
      <c r="W333" s="184">
        <v>15017.157633797813</v>
      </c>
      <c r="Y333" s="178" t="s">
        <v>899</v>
      </c>
      <c r="Z333" s="178" t="s">
        <v>700</v>
      </c>
      <c r="AB333" s="178" t="s">
        <v>309</v>
      </c>
      <c r="AC333" s="178" t="s">
        <v>1012</v>
      </c>
      <c r="AD333" s="178" t="s">
        <v>1225</v>
      </c>
      <c r="AF333" s="178" t="s">
        <v>1230</v>
      </c>
      <c r="AG333" s="178" t="s">
        <v>1231</v>
      </c>
      <c r="AH333" s="178">
        <v>1</v>
      </c>
      <c r="AI333" s="178">
        <v>40</v>
      </c>
      <c r="AJ333" s="178" t="s">
        <v>816</v>
      </c>
      <c r="AK333" s="178" t="s">
        <v>64</v>
      </c>
      <c r="AL333" s="178" t="s">
        <v>1013</v>
      </c>
      <c r="AM333" s="178" t="s">
        <v>311</v>
      </c>
      <c r="AN333" s="178" t="s">
        <v>18</v>
      </c>
      <c r="AO333" s="178" t="s">
        <v>41</v>
      </c>
      <c r="AQ333" s="178">
        <v>6712.0087555045484</v>
      </c>
      <c r="AR333" s="178">
        <v>23985</v>
      </c>
      <c r="AS333" s="178">
        <v>0.27984193268728574</v>
      </c>
      <c r="AT333" s="178">
        <f t="shared" si="5"/>
        <v>0</v>
      </c>
    </row>
    <row r="334" spans="1:46" ht="22.5">
      <c r="A334" s="178" t="s">
        <v>63</v>
      </c>
      <c r="B334" s="178">
        <v>325</v>
      </c>
      <c r="C334" s="178" t="s">
        <v>1012</v>
      </c>
      <c r="D334" s="178" t="s">
        <v>34</v>
      </c>
      <c r="E334" s="178" t="s">
        <v>867</v>
      </c>
      <c r="F334" s="178" t="s">
        <v>23</v>
      </c>
      <c r="G334" s="178" t="s">
        <v>96</v>
      </c>
      <c r="H334" s="178" t="s">
        <v>65</v>
      </c>
      <c r="I334" s="178">
        <v>1208</v>
      </c>
      <c r="J334" s="178">
        <v>348.4681701398801</v>
      </c>
      <c r="K334" s="178">
        <v>426.26405653887048</v>
      </c>
      <c r="L334" s="178">
        <v>1982.7322266787505</v>
      </c>
      <c r="M334" s="178">
        <v>23985.000000000004</v>
      </c>
      <c r="N334" s="178">
        <v>8.2665508721232031E-2</v>
      </c>
      <c r="O334" s="178" t="s">
        <v>720</v>
      </c>
      <c r="P334" s="178" t="s">
        <v>720</v>
      </c>
      <c r="Q334" s="184">
        <v>20094.326902093195</v>
      </c>
      <c r="R334" s="184">
        <v>9010.5404506142913</v>
      </c>
      <c r="S334" s="184">
        <v>8030.0655180489393</v>
      </c>
      <c r="T334" s="184">
        <v>0</v>
      </c>
      <c r="V334" s="184">
        <v>0</v>
      </c>
      <c r="W334" s="184">
        <v>4436.0791945074743</v>
      </c>
      <c r="Y334" s="178" t="s">
        <v>855</v>
      </c>
      <c r="Z334" s="178" t="s">
        <v>700</v>
      </c>
      <c r="AB334" s="178" t="s">
        <v>309</v>
      </c>
      <c r="AC334" s="178" t="s">
        <v>1012</v>
      </c>
      <c r="AD334" s="178" t="s">
        <v>1225</v>
      </c>
      <c r="AF334" s="178" t="s">
        <v>1230</v>
      </c>
      <c r="AG334" s="178" t="s">
        <v>1231</v>
      </c>
      <c r="AH334" s="178">
        <v>1</v>
      </c>
      <c r="AI334" s="178">
        <v>40</v>
      </c>
      <c r="AJ334" s="178" t="s">
        <v>816</v>
      </c>
      <c r="AK334" s="178" t="s">
        <v>64</v>
      </c>
      <c r="AL334" s="178" t="s">
        <v>867</v>
      </c>
      <c r="AM334" s="178" t="s">
        <v>96</v>
      </c>
      <c r="AN334" s="178" t="s">
        <v>34</v>
      </c>
      <c r="AO334" s="178" t="s">
        <v>65</v>
      </c>
      <c r="AQ334" s="178">
        <v>1982.7322266787505</v>
      </c>
      <c r="AR334" s="178">
        <v>23985</v>
      </c>
      <c r="AS334" s="178">
        <v>8.2665508721232045E-2</v>
      </c>
      <c r="AT334" s="178">
        <f t="shared" si="5"/>
        <v>0</v>
      </c>
    </row>
    <row r="335" spans="1:46" ht="22.5">
      <c r="A335" s="178" t="s">
        <v>17</v>
      </c>
      <c r="B335" s="178">
        <v>325</v>
      </c>
      <c r="C335" s="178" t="s">
        <v>1012</v>
      </c>
      <c r="D335" s="178" t="s">
        <v>34</v>
      </c>
      <c r="E335" s="178" t="s">
        <v>313</v>
      </c>
      <c r="F335" s="178" t="s">
        <v>23</v>
      </c>
      <c r="G335" s="178" t="s">
        <v>314</v>
      </c>
      <c r="H335" s="178" t="s">
        <v>41</v>
      </c>
      <c r="I335" s="178">
        <v>1028</v>
      </c>
      <c r="J335" s="178">
        <v>296.54410505281186</v>
      </c>
      <c r="K335" s="178">
        <v>362.74788917380698</v>
      </c>
      <c r="L335" s="178">
        <v>1687.2919942266187</v>
      </c>
      <c r="M335" s="178">
        <v>23985.000000000004</v>
      </c>
      <c r="N335" s="178">
        <v>7.0347800468068308E-2</v>
      </c>
      <c r="O335" s="178" t="s">
        <v>709</v>
      </c>
      <c r="P335" s="178" t="s">
        <v>720</v>
      </c>
      <c r="Q335" s="184">
        <v>0</v>
      </c>
      <c r="R335" s="184">
        <v>0</v>
      </c>
      <c r="S335" s="184">
        <v>0</v>
      </c>
      <c r="T335" s="184">
        <v>0</v>
      </c>
      <c r="V335" s="184">
        <v>0</v>
      </c>
      <c r="W335" s="184">
        <v>3775.07401651795</v>
      </c>
      <c r="Y335" s="178" t="s">
        <v>806</v>
      </c>
      <c r="Z335" s="178" t="s">
        <v>700</v>
      </c>
      <c r="AB335" s="178" t="s">
        <v>309</v>
      </c>
      <c r="AC335" s="178" t="s">
        <v>1012</v>
      </c>
      <c r="AD335" s="178" t="s">
        <v>1225</v>
      </c>
      <c r="AF335" s="178" t="s">
        <v>1230</v>
      </c>
      <c r="AG335" s="178" t="s">
        <v>1231</v>
      </c>
      <c r="AH335" s="178">
        <v>1</v>
      </c>
      <c r="AI335" s="178">
        <v>92</v>
      </c>
      <c r="AJ335" s="178" t="s">
        <v>796</v>
      </c>
      <c r="AK335" s="178" t="s">
        <v>1228</v>
      </c>
      <c r="AL335" s="178" t="s">
        <v>313</v>
      </c>
      <c r="AM335" s="178" t="s">
        <v>314</v>
      </c>
      <c r="AN335" s="178" t="s">
        <v>34</v>
      </c>
      <c r="AO335" s="178" t="s">
        <v>41</v>
      </c>
      <c r="AQ335" s="178">
        <v>1687.2919942266187</v>
      </c>
      <c r="AR335" s="178">
        <v>23985</v>
      </c>
      <c r="AS335" s="178">
        <v>7.0347800468068322E-2</v>
      </c>
      <c r="AT335" s="178">
        <f t="shared" si="5"/>
        <v>0</v>
      </c>
    </row>
    <row r="336" spans="1:46" ht="22.5">
      <c r="A336" s="178" t="s">
        <v>63</v>
      </c>
      <c r="B336" s="178">
        <v>325</v>
      </c>
      <c r="C336" s="178" t="s">
        <v>1012</v>
      </c>
      <c r="D336" s="178" t="s">
        <v>34</v>
      </c>
      <c r="E336" s="178" t="s">
        <v>867</v>
      </c>
      <c r="F336" s="178" t="s">
        <v>23</v>
      </c>
      <c r="G336" s="178" t="s">
        <v>96</v>
      </c>
      <c r="H336" s="178" t="s">
        <v>41</v>
      </c>
      <c r="I336" s="178">
        <v>4221</v>
      </c>
      <c r="J336" s="178">
        <v>1217.6193262917498</v>
      </c>
      <c r="K336" s="178">
        <v>1489.4541247107386</v>
      </c>
      <c r="L336" s="178">
        <v>6928.0734510024886</v>
      </c>
      <c r="M336" s="178">
        <v>23985.000000000004</v>
      </c>
      <c r="N336" s="178">
        <v>0.28885025853668905</v>
      </c>
      <c r="O336" s="178" t="s">
        <v>720</v>
      </c>
      <c r="P336" s="178" t="s">
        <v>720</v>
      </c>
      <c r="Q336" s="184">
        <v>50610.892893528864</v>
      </c>
      <c r="R336" s="184">
        <v>31484.678180499108</v>
      </c>
      <c r="S336" s="184">
        <v>28058.697476560075</v>
      </c>
      <c r="T336" s="184">
        <v>0</v>
      </c>
      <c r="V336" s="184">
        <v>0</v>
      </c>
      <c r="W336" s="184">
        <v>15500.571423854346</v>
      </c>
      <c r="Y336" s="178" t="s">
        <v>855</v>
      </c>
      <c r="Z336" s="178" t="s">
        <v>700</v>
      </c>
      <c r="AB336" s="178" t="s">
        <v>309</v>
      </c>
      <c r="AC336" s="178" t="s">
        <v>1012</v>
      </c>
      <c r="AD336" s="178" t="s">
        <v>1225</v>
      </c>
      <c r="AF336" s="178" t="s">
        <v>1230</v>
      </c>
      <c r="AG336" s="178" t="s">
        <v>1231</v>
      </c>
      <c r="AH336" s="178">
        <v>1</v>
      </c>
      <c r="AI336" s="178">
        <v>40</v>
      </c>
      <c r="AJ336" s="178" t="s">
        <v>816</v>
      </c>
      <c r="AK336" s="178" t="s">
        <v>64</v>
      </c>
      <c r="AL336" s="178" t="s">
        <v>867</v>
      </c>
      <c r="AM336" s="178" t="s">
        <v>96</v>
      </c>
      <c r="AN336" s="178" t="s">
        <v>34</v>
      </c>
      <c r="AO336" s="178" t="s">
        <v>41</v>
      </c>
      <c r="AQ336" s="178">
        <v>6928.0734510024886</v>
      </c>
      <c r="AR336" s="178">
        <v>23985</v>
      </c>
      <c r="AS336" s="178">
        <v>0.28885025853668911</v>
      </c>
      <c r="AT336" s="178">
        <f t="shared" si="5"/>
        <v>0</v>
      </c>
    </row>
    <row r="337" spans="1:46" ht="22.5">
      <c r="A337" s="178" t="s">
        <v>63</v>
      </c>
      <c r="B337" s="178">
        <v>325</v>
      </c>
      <c r="C337" s="178" t="s">
        <v>1012</v>
      </c>
      <c r="D337" s="178" t="s">
        <v>34</v>
      </c>
      <c r="E337" s="178" t="s">
        <v>1013</v>
      </c>
      <c r="F337" s="178" t="s">
        <v>23</v>
      </c>
      <c r="G337" s="178" t="s">
        <v>311</v>
      </c>
      <c r="H337" s="178" t="s">
        <v>41</v>
      </c>
      <c r="I337" s="178">
        <v>445</v>
      </c>
      <c r="J337" s="178">
        <v>128.36782757636311</v>
      </c>
      <c r="K337" s="178">
        <v>157.02608043029582</v>
      </c>
      <c r="L337" s="178">
        <v>730.39390800665888</v>
      </c>
      <c r="M337" s="178">
        <v>23985.000000000004</v>
      </c>
      <c r="N337" s="178">
        <v>3.0452112070321398E-2</v>
      </c>
      <c r="O337" s="178" t="s">
        <v>720</v>
      </c>
      <c r="P337" s="178" t="s">
        <v>720</v>
      </c>
      <c r="Q337" s="184">
        <v>5335.666272831163</v>
      </c>
      <c r="R337" s="184">
        <v>3319.2802156650323</v>
      </c>
      <c r="S337" s="184">
        <v>2958.0953274269682</v>
      </c>
      <c r="T337" s="184">
        <v>0</v>
      </c>
      <c r="V337" s="184">
        <v>0</v>
      </c>
      <c r="W337" s="184">
        <v>1634.1516900296572</v>
      </c>
      <c r="Y337" s="178" t="s">
        <v>899</v>
      </c>
      <c r="Z337" s="178" t="s">
        <v>700</v>
      </c>
      <c r="AB337" s="178" t="s">
        <v>309</v>
      </c>
      <c r="AC337" s="178" t="s">
        <v>1012</v>
      </c>
      <c r="AD337" s="178" t="s">
        <v>1225</v>
      </c>
      <c r="AF337" s="178" t="s">
        <v>1230</v>
      </c>
      <c r="AG337" s="178" t="s">
        <v>1231</v>
      </c>
      <c r="AH337" s="178">
        <v>1</v>
      </c>
      <c r="AI337" s="178">
        <v>40</v>
      </c>
      <c r="AJ337" s="178" t="s">
        <v>816</v>
      </c>
      <c r="AK337" s="178" t="s">
        <v>64</v>
      </c>
      <c r="AL337" s="178" t="s">
        <v>1013</v>
      </c>
      <c r="AM337" s="178" t="s">
        <v>311</v>
      </c>
      <c r="AN337" s="178" t="s">
        <v>34</v>
      </c>
      <c r="AO337" s="178" t="s">
        <v>41</v>
      </c>
      <c r="AQ337" s="178">
        <v>730.39390800665888</v>
      </c>
      <c r="AR337" s="178">
        <v>23985</v>
      </c>
      <c r="AS337" s="178">
        <v>3.0452112070321405E-2</v>
      </c>
      <c r="AT337" s="178">
        <f t="shared" si="5"/>
        <v>0</v>
      </c>
    </row>
    <row r="338" spans="1:46" ht="22.5">
      <c r="A338" s="178" t="s">
        <v>17</v>
      </c>
      <c r="B338" s="178">
        <v>325</v>
      </c>
      <c r="C338" s="178" t="s">
        <v>1012</v>
      </c>
      <c r="D338" s="178" t="s">
        <v>34</v>
      </c>
      <c r="E338" s="178" t="s">
        <v>1017</v>
      </c>
      <c r="F338" s="178" t="s">
        <v>23</v>
      </c>
      <c r="G338" s="178" t="s">
        <v>1018</v>
      </c>
      <c r="H338" s="178" t="s">
        <v>41</v>
      </c>
      <c r="I338" s="178">
        <v>104</v>
      </c>
      <c r="J338" s="178">
        <v>30.000570939194976</v>
      </c>
      <c r="K338" s="178">
        <v>36.698230033147787</v>
      </c>
      <c r="L338" s="178">
        <v>170.69880097234275</v>
      </c>
      <c r="M338" s="178">
        <v>23985.000000000004</v>
      </c>
      <c r="N338" s="178">
        <v>7.1168981018279228E-3</v>
      </c>
      <c r="O338" s="178" t="s">
        <v>720</v>
      </c>
      <c r="P338" s="178" t="s">
        <v>720</v>
      </c>
      <c r="Q338" s="184">
        <v>1246.9871738751483</v>
      </c>
      <c r="R338" s="184">
        <v>775.74189309924361</v>
      </c>
      <c r="S338" s="184">
        <v>691.33014393798817</v>
      </c>
      <c r="T338" s="184">
        <v>0</v>
      </c>
      <c r="V338" s="184">
        <v>0</v>
      </c>
      <c r="W338" s="184">
        <v>381.91410283839184</v>
      </c>
      <c r="Y338" s="178" t="s">
        <v>806</v>
      </c>
      <c r="Z338" s="178" t="s">
        <v>700</v>
      </c>
      <c r="AB338" s="178" t="s">
        <v>309</v>
      </c>
      <c r="AC338" s="178" t="s">
        <v>1012</v>
      </c>
      <c r="AD338" s="178" t="s">
        <v>1225</v>
      </c>
      <c r="AF338" s="178" t="s">
        <v>1230</v>
      </c>
      <c r="AG338" s="178" t="s">
        <v>1231</v>
      </c>
      <c r="AH338" s="178">
        <v>1</v>
      </c>
      <c r="AI338" s="178">
        <v>95</v>
      </c>
      <c r="AJ338" s="178" t="s">
        <v>796</v>
      </c>
      <c r="AK338" s="178" t="s">
        <v>1228</v>
      </c>
      <c r="AL338" s="178" t="s">
        <v>1017</v>
      </c>
      <c r="AM338" s="178" t="s">
        <v>1018</v>
      </c>
      <c r="AN338" s="178" t="s">
        <v>34</v>
      </c>
      <c r="AO338" s="178" t="s">
        <v>41</v>
      </c>
      <c r="AQ338" s="178">
        <v>170.69880097234275</v>
      </c>
      <c r="AR338" s="178">
        <v>23985</v>
      </c>
      <c r="AS338" s="178">
        <v>7.1168981018279237E-3</v>
      </c>
      <c r="AT338" s="178">
        <f t="shared" si="5"/>
        <v>0</v>
      </c>
    </row>
    <row r="339" spans="1:46" ht="22.5">
      <c r="A339" s="178" t="s">
        <v>63</v>
      </c>
      <c r="B339" s="178">
        <v>338</v>
      </c>
      <c r="C339" s="178" t="s">
        <v>316</v>
      </c>
      <c r="D339" s="178" t="s">
        <v>18</v>
      </c>
      <c r="E339" s="178" t="s">
        <v>1019</v>
      </c>
      <c r="F339" s="178" t="s">
        <v>29</v>
      </c>
      <c r="G339" s="178" t="s">
        <v>319</v>
      </c>
      <c r="H339" s="178" t="s">
        <v>65</v>
      </c>
      <c r="I339" s="178">
        <v>881</v>
      </c>
      <c r="J339" s="178">
        <v>0</v>
      </c>
      <c r="K339" s="178">
        <v>701.13764434180132</v>
      </c>
      <c r="L339" s="178">
        <v>1582.1376443418012</v>
      </c>
      <c r="M339" s="178">
        <v>7776</v>
      </c>
      <c r="N339" s="178">
        <v>0.20346420323325634</v>
      </c>
      <c r="O339" s="178" t="s">
        <v>709</v>
      </c>
      <c r="P339" s="178" t="s">
        <v>720</v>
      </c>
      <c r="Q339" s="184">
        <v>0</v>
      </c>
      <c r="R339" s="184">
        <v>8342.0323325635109</v>
      </c>
      <c r="S339" s="184">
        <v>0</v>
      </c>
      <c r="T339" s="184">
        <v>0</v>
      </c>
      <c r="V339" s="184">
        <v>21895.573788099842</v>
      </c>
      <c r="W339" s="184">
        <v>83.827251732101615</v>
      </c>
      <c r="X339" s="184" t="s">
        <v>731</v>
      </c>
      <c r="Y339" s="178" t="s">
        <v>899</v>
      </c>
      <c r="Z339" s="178" t="s">
        <v>700</v>
      </c>
      <c r="AB339" s="178" t="s">
        <v>315</v>
      </c>
      <c r="AC339" s="178" t="s">
        <v>316</v>
      </c>
      <c r="AD339" s="178" t="s">
        <v>1229</v>
      </c>
      <c r="AF339" s="178" t="s">
        <v>1226</v>
      </c>
      <c r="AG339" s="178" t="s">
        <v>1231</v>
      </c>
      <c r="AH339" s="178">
        <v>0</v>
      </c>
      <c r="AI339" s="178">
        <v>40</v>
      </c>
      <c r="AJ339" s="178" t="s">
        <v>816</v>
      </c>
      <c r="AK339" s="178" t="s">
        <v>64</v>
      </c>
      <c r="AL339" s="178" t="s">
        <v>1019</v>
      </c>
      <c r="AM339" s="178" t="s">
        <v>319</v>
      </c>
      <c r="AN339" s="178" t="s">
        <v>18</v>
      </c>
      <c r="AO339" s="178" t="s">
        <v>65</v>
      </c>
      <c r="AQ339" s="178">
        <v>1582.1376443418012</v>
      </c>
      <c r="AR339" s="178">
        <v>7776</v>
      </c>
      <c r="AS339" s="178">
        <v>0.20346420323325634</v>
      </c>
      <c r="AT339" s="178">
        <f t="shared" si="5"/>
        <v>0</v>
      </c>
    </row>
    <row r="340" spans="1:46" ht="22.5">
      <c r="A340" s="178" t="s">
        <v>63</v>
      </c>
      <c r="B340" s="178">
        <v>338</v>
      </c>
      <c r="C340" s="178" t="s">
        <v>316</v>
      </c>
      <c r="D340" s="178" t="s">
        <v>18</v>
      </c>
      <c r="E340" s="178" t="s">
        <v>1019</v>
      </c>
      <c r="F340" s="178" t="s">
        <v>29</v>
      </c>
      <c r="G340" s="178" t="s">
        <v>319</v>
      </c>
      <c r="H340" s="178" t="s">
        <v>41</v>
      </c>
      <c r="I340" s="178">
        <v>2588</v>
      </c>
      <c r="J340" s="178">
        <v>0</v>
      </c>
      <c r="K340" s="178">
        <v>2059.6415704387991</v>
      </c>
      <c r="L340" s="178">
        <v>4647.6415704387991</v>
      </c>
      <c r="M340" s="178">
        <v>7776</v>
      </c>
      <c r="N340" s="178">
        <v>0.59769053117782911</v>
      </c>
      <c r="O340" s="178" t="s">
        <v>709</v>
      </c>
      <c r="P340" s="178" t="s">
        <v>720</v>
      </c>
      <c r="Q340" s="184">
        <v>0</v>
      </c>
      <c r="R340" s="184">
        <v>24505.311778290994</v>
      </c>
      <c r="S340" s="184">
        <v>0</v>
      </c>
      <c r="T340" s="184">
        <v>0</v>
      </c>
      <c r="V340" s="184">
        <v>64319.801320774568</v>
      </c>
      <c r="W340" s="184">
        <v>246.2484988452656</v>
      </c>
      <c r="X340" s="184" t="s">
        <v>731</v>
      </c>
      <c r="Y340" s="178" t="s">
        <v>899</v>
      </c>
      <c r="Z340" s="178" t="s">
        <v>700</v>
      </c>
      <c r="AB340" s="178" t="s">
        <v>315</v>
      </c>
      <c r="AC340" s="178" t="s">
        <v>316</v>
      </c>
      <c r="AD340" s="178" t="s">
        <v>1229</v>
      </c>
      <c r="AF340" s="178" t="s">
        <v>1226</v>
      </c>
      <c r="AG340" s="178" t="s">
        <v>1231</v>
      </c>
      <c r="AH340" s="178">
        <v>0</v>
      </c>
      <c r="AI340" s="178">
        <v>40</v>
      </c>
      <c r="AJ340" s="178" t="s">
        <v>816</v>
      </c>
      <c r="AK340" s="178" t="s">
        <v>64</v>
      </c>
      <c r="AL340" s="178" t="s">
        <v>1019</v>
      </c>
      <c r="AM340" s="178" t="s">
        <v>319</v>
      </c>
      <c r="AN340" s="178" t="s">
        <v>18</v>
      </c>
      <c r="AO340" s="178" t="s">
        <v>41</v>
      </c>
      <c r="AQ340" s="178">
        <v>4647.6415704387991</v>
      </c>
      <c r="AR340" s="178">
        <v>7776</v>
      </c>
      <c r="AS340" s="178">
        <v>0.59769053117782911</v>
      </c>
      <c r="AT340" s="178">
        <f t="shared" si="5"/>
        <v>0</v>
      </c>
    </row>
    <row r="341" spans="1:46" ht="22.5">
      <c r="A341" s="178" t="s">
        <v>140</v>
      </c>
      <c r="B341" s="178">
        <v>338</v>
      </c>
      <c r="C341" s="178" t="s">
        <v>316</v>
      </c>
      <c r="D341" s="178" t="s">
        <v>18</v>
      </c>
      <c r="E341" s="178" t="s">
        <v>317</v>
      </c>
      <c r="F341" s="178" t="s">
        <v>29</v>
      </c>
      <c r="G341" s="178" t="s">
        <v>318</v>
      </c>
      <c r="H341" s="178" t="s">
        <v>41</v>
      </c>
      <c r="I341" s="178">
        <v>861</v>
      </c>
      <c r="J341" s="178">
        <v>0</v>
      </c>
      <c r="K341" s="178">
        <v>685.22078521939954</v>
      </c>
      <c r="L341" s="178">
        <v>1546.2207852193997</v>
      </c>
      <c r="M341" s="178">
        <v>7776</v>
      </c>
      <c r="N341" s="178">
        <v>0.19884526558891458</v>
      </c>
      <c r="O341" s="178" t="s">
        <v>709</v>
      </c>
      <c r="P341" s="178" t="s">
        <v>720</v>
      </c>
      <c r="Q341" s="184">
        <v>0</v>
      </c>
      <c r="R341" s="184">
        <v>8152.6558891454979</v>
      </c>
      <c r="S341" s="184">
        <v>0</v>
      </c>
      <c r="T341" s="184">
        <v>0</v>
      </c>
      <c r="V341" s="184">
        <v>21398.511954090769</v>
      </c>
      <c r="W341" s="184">
        <v>81.924249422632812</v>
      </c>
      <c r="X341" s="184" t="s">
        <v>731</v>
      </c>
      <c r="Y341" s="178" t="s">
        <v>1020</v>
      </c>
      <c r="Z341" s="178" t="s">
        <v>700</v>
      </c>
      <c r="AB341" s="178" t="s">
        <v>315</v>
      </c>
      <c r="AC341" s="178" t="s">
        <v>316</v>
      </c>
      <c r="AD341" s="178" t="s">
        <v>1229</v>
      </c>
      <c r="AF341" s="178" t="s">
        <v>1226</v>
      </c>
      <c r="AG341" s="178" t="s">
        <v>1231</v>
      </c>
      <c r="AH341" s="178">
        <v>0</v>
      </c>
      <c r="AI341" s="178">
        <v>25</v>
      </c>
      <c r="AJ341" s="178" t="s">
        <v>911</v>
      </c>
      <c r="AK341" s="178" t="s">
        <v>1235</v>
      </c>
      <c r="AL341" s="178" t="s">
        <v>317</v>
      </c>
      <c r="AM341" s="178" t="s">
        <v>318</v>
      </c>
      <c r="AN341" s="178" t="s">
        <v>18</v>
      </c>
      <c r="AO341" s="178" t="s">
        <v>41</v>
      </c>
      <c r="AQ341" s="178">
        <v>1546.2207852193997</v>
      </c>
      <c r="AR341" s="178">
        <v>7776</v>
      </c>
      <c r="AS341" s="178">
        <v>0.19884526558891458</v>
      </c>
      <c r="AT341" s="178">
        <f t="shared" si="5"/>
        <v>0</v>
      </c>
    </row>
    <row r="342" spans="1:46" ht="67.5">
      <c r="A342" s="178" t="s">
        <v>140</v>
      </c>
      <c r="B342" s="178">
        <v>339</v>
      </c>
      <c r="C342" s="178" t="s">
        <v>321</v>
      </c>
      <c r="D342" s="178" t="s">
        <v>18</v>
      </c>
      <c r="E342" s="178" t="s">
        <v>1021</v>
      </c>
      <c r="F342" s="178" t="s">
        <v>23</v>
      </c>
      <c r="G342" s="178" t="s">
        <v>323</v>
      </c>
      <c r="H342" s="178" t="s">
        <v>41</v>
      </c>
      <c r="I342" s="178">
        <v>433</v>
      </c>
      <c r="J342" s="178">
        <v>0</v>
      </c>
      <c r="K342" s="178">
        <v>0</v>
      </c>
      <c r="L342" s="178">
        <v>433</v>
      </c>
      <c r="M342" s="178">
        <v>433</v>
      </c>
      <c r="N342" s="178">
        <v>1</v>
      </c>
      <c r="O342" s="178" t="s">
        <v>709</v>
      </c>
      <c r="P342" s="178" t="s">
        <v>720</v>
      </c>
      <c r="Q342" s="184">
        <v>0</v>
      </c>
      <c r="R342" s="184">
        <v>0</v>
      </c>
      <c r="S342" s="184">
        <v>0</v>
      </c>
      <c r="T342" s="184">
        <v>0</v>
      </c>
      <c r="V342" s="184">
        <v>234.61779041459937</v>
      </c>
      <c r="W342" s="184">
        <v>0</v>
      </c>
      <c r="X342" s="184" t="s">
        <v>726</v>
      </c>
      <c r="Y342" s="178" t="s">
        <v>997</v>
      </c>
      <c r="Z342" s="178" t="s">
        <v>700</v>
      </c>
      <c r="AA342" s="178" t="s">
        <v>1213</v>
      </c>
      <c r="AB342" s="178" t="s">
        <v>320</v>
      </c>
      <c r="AC342" s="178" t="s">
        <v>321</v>
      </c>
      <c r="AD342" s="178" t="s">
        <v>1229</v>
      </c>
      <c r="AF342" s="178" t="s">
        <v>1230</v>
      </c>
      <c r="AG342" s="178" t="s">
        <v>1231</v>
      </c>
      <c r="AH342" s="178">
        <v>0</v>
      </c>
      <c r="AI342" s="178">
        <v>25</v>
      </c>
      <c r="AJ342" s="178" t="s">
        <v>911</v>
      </c>
      <c r="AK342" s="178" t="s">
        <v>1235</v>
      </c>
      <c r="AL342" s="178" t="s">
        <v>1021</v>
      </c>
      <c r="AM342" s="178" t="s">
        <v>323</v>
      </c>
      <c r="AN342" s="178" t="s">
        <v>18</v>
      </c>
      <c r="AO342" s="178" t="s">
        <v>41</v>
      </c>
      <c r="AQ342" s="178">
        <v>433</v>
      </c>
      <c r="AR342" s="178">
        <v>433</v>
      </c>
      <c r="AS342" s="178">
        <v>1</v>
      </c>
      <c r="AT342" s="178">
        <f t="shared" si="5"/>
        <v>0</v>
      </c>
    </row>
    <row r="343" spans="1:46" ht="56.25">
      <c r="A343" s="178" t="s">
        <v>1023</v>
      </c>
      <c r="B343" s="178">
        <v>358</v>
      </c>
      <c r="C343" s="178" t="s">
        <v>325</v>
      </c>
      <c r="D343" s="178" t="s">
        <v>18</v>
      </c>
      <c r="E343" s="178" t="s">
        <v>326</v>
      </c>
      <c r="F343" s="178" t="s">
        <v>29</v>
      </c>
      <c r="G343" s="178" t="s">
        <v>1024</v>
      </c>
      <c r="H343" s="178" t="s">
        <v>65</v>
      </c>
      <c r="I343" s="178">
        <v>9506</v>
      </c>
      <c r="J343" s="178">
        <v>0</v>
      </c>
      <c r="K343" s="178">
        <v>0</v>
      </c>
      <c r="L343" s="178">
        <v>9506</v>
      </c>
      <c r="M343" s="178">
        <v>15075</v>
      </c>
      <c r="N343" s="178">
        <v>0.63058043117744611</v>
      </c>
      <c r="O343" s="178" t="s">
        <v>709</v>
      </c>
      <c r="P343" s="178" t="s">
        <v>720</v>
      </c>
      <c r="Q343" s="184">
        <v>0</v>
      </c>
      <c r="R343" s="184">
        <v>0</v>
      </c>
      <c r="S343" s="184">
        <v>0</v>
      </c>
      <c r="T343" s="184">
        <v>0</v>
      </c>
      <c r="V343" s="184">
        <v>150051.86689589528</v>
      </c>
      <c r="W343" s="184">
        <v>0</v>
      </c>
      <c r="X343" s="184" t="s">
        <v>745</v>
      </c>
      <c r="Y343" s="178" t="s">
        <v>1025</v>
      </c>
      <c r="Z343" s="178" t="s">
        <v>700</v>
      </c>
      <c r="AB343" s="178" t="s">
        <v>324</v>
      </c>
      <c r="AC343" s="178" t="s">
        <v>325</v>
      </c>
      <c r="AD343" s="178" t="s">
        <v>1229</v>
      </c>
      <c r="AF343" s="178" t="s">
        <v>1226</v>
      </c>
      <c r="AG343" s="178" t="s">
        <v>1231</v>
      </c>
      <c r="AH343" s="178">
        <v>0</v>
      </c>
      <c r="AI343" s="178">
        <v>25</v>
      </c>
      <c r="AJ343" s="178" t="s">
        <v>1022</v>
      </c>
      <c r="AK343" s="178" t="s">
        <v>1023</v>
      </c>
      <c r="AL343" s="178" t="s">
        <v>326</v>
      </c>
      <c r="AM343" s="178" t="s">
        <v>1024</v>
      </c>
      <c r="AN343" s="178" t="s">
        <v>18</v>
      </c>
      <c r="AO343" s="178" t="s">
        <v>65</v>
      </c>
      <c r="AQ343" s="178">
        <v>9506</v>
      </c>
      <c r="AR343" s="178">
        <v>19648</v>
      </c>
      <c r="AS343" s="178">
        <v>0.48381514657980457</v>
      </c>
      <c r="AT343" s="178">
        <f t="shared" si="5"/>
        <v>0</v>
      </c>
    </row>
    <row r="344" spans="1:46" ht="56.25">
      <c r="A344" s="178" t="s">
        <v>1023</v>
      </c>
      <c r="B344" s="178">
        <v>358</v>
      </c>
      <c r="C344" s="178" t="s">
        <v>325</v>
      </c>
      <c r="D344" s="178" t="s">
        <v>34</v>
      </c>
      <c r="E344" s="178" t="s">
        <v>326</v>
      </c>
      <c r="F344" s="178" t="s">
        <v>29</v>
      </c>
      <c r="G344" s="178" t="s">
        <v>1024</v>
      </c>
      <c r="H344" s="178" t="s">
        <v>65</v>
      </c>
      <c r="I344" s="178">
        <v>10142</v>
      </c>
      <c r="J344" s="178">
        <v>0</v>
      </c>
      <c r="K344" s="178">
        <v>0</v>
      </c>
      <c r="L344" s="178">
        <v>10142</v>
      </c>
      <c r="M344" s="178">
        <v>15075</v>
      </c>
      <c r="N344" s="178">
        <v>0.67276948590381425</v>
      </c>
      <c r="O344" s="178" t="s">
        <v>709</v>
      </c>
      <c r="P344" s="178" t="s">
        <v>720</v>
      </c>
      <c r="Q344" s="184">
        <v>0</v>
      </c>
      <c r="R344" s="184">
        <v>0</v>
      </c>
      <c r="S344" s="184">
        <v>0</v>
      </c>
      <c r="T344" s="184">
        <v>0</v>
      </c>
      <c r="V344" s="184">
        <v>160091.10394047652</v>
      </c>
      <c r="W344" s="184">
        <v>0</v>
      </c>
      <c r="X344" s="184" t="s">
        <v>745</v>
      </c>
      <c r="Y344" s="178" t="s">
        <v>1025</v>
      </c>
      <c r="Z344" s="178" t="s">
        <v>700</v>
      </c>
      <c r="AB344" s="178" t="s">
        <v>324</v>
      </c>
      <c r="AC344" s="178" t="s">
        <v>325</v>
      </c>
      <c r="AD344" s="178" t="s">
        <v>1229</v>
      </c>
      <c r="AF344" s="178" t="s">
        <v>1226</v>
      </c>
      <c r="AG344" s="178" t="s">
        <v>1231</v>
      </c>
      <c r="AH344" s="178">
        <v>0</v>
      </c>
      <c r="AI344" s="178">
        <v>25</v>
      </c>
      <c r="AJ344" s="178" t="s">
        <v>1022</v>
      </c>
      <c r="AK344" s="178" t="s">
        <v>1023</v>
      </c>
      <c r="AL344" s="178" t="s">
        <v>326</v>
      </c>
      <c r="AM344" s="178" t="s">
        <v>1024</v>
      </c>
      <c r="AN344" s="178" t="s">
        <v>34</v>
      </c>
      <c r="AO344" s="178" t="s">
        <v>65</v>
      </c>
      <c r="AQ344" s="178">
        <v>10142</v>
      </c>
      <c r="AR344" s="178">
        <v>19648</v>
      </c>
      <c r="AS344" s="178">
        <v>0.51618485342019549</v>
      </c>
      <c r="AT344" s="178">
        <f t="shared" si="5"/>
        <v>0</v>
      </c>
    </row>
    <row r="345" spans="1:46" ht="22.5">
      <c r="A345" s="178" t="s">
        <v>1215</v>
      </c>
      <c r="B345" s="178">
        <v>360</v>
      </c>
      <c r="C345" s="178" t="s">
        <v>702</v>
      </c>
      <c r="D345" s="178" t="s">
        <v>18</v>
      </c>
      <c r="E345" s="178" t="s">
        <v>771</v>
      </c>
      <c r="G345" s="178" t="s">
        <v>77</v>
      </c>
      <c r="H345" s="178" t="s">
        <v>41</v>
      </c>
      <c r="I345" s="178">
        <v>663</v>
      </c>
      <c r="J345" s="178">
        <v>28</v>
      </c>
      <c r="K345" s="178">
        <v>50.001909307875898</v>
      </c>
      <c r="L345" s="178">
        <v>741.00190930787585</v>
      </c>
      <c r="M345" s="178">
        <v>2306</v>
      </c>
      <c r="N345" s="178">
        <v>0.32133647411443012</v>
      </c>
      <c r="O345" s="178" t="s">
        <v>709</v>
      </c>
      <c r="P345" s="178" t="s">
        <v>720</v>
      </c>
      <c r="Q345" s="184">
        <v>0</v>
      </c>
      <c r="R345" s="184">
        <v>0</v>
      </c>
      <c r="S345" s="184">
        <v>0</v>
      </c>
      <c r="T345" s="184">
        <v>0</v>
      </c>
      <c r="V345" s="184">
        <v>0</v>
      </c>
      <c r="W345" s="184">
        <v>0</v>
      </c>
      <c r="Y345" s="178" t="s">
        <v>806</v>
      </c>
      <c r="Z345" s="178" t="s">
        <v>698</v>
      </c>
      <c r="AB345" s="178" t="s">
        <v>1244</v>
      </c>
      <c r="AC345" s="178" t="s">
        <v>702</v>
      </c>
      <c r="AD345" s="178" t="s">
        <v>1225</v>
      </c>
      <c r="AE345" s="178" t="s">
        <v>1245</v>
      </c>
      <c r="AF345" s="178" t="s">
        <v>1230</v>
      </c>
      <c r="AG345" s="178" t="s">
        <v>1231</v>
      </c>
      <c r="AH345" s="178">
        <v>1</v>
      </c>
      <c r="AI345" s="178">
        <v>99</v>
      </c>
      <c r="AJ345" s="178" t="s">
        <v>796</v>
      </c>
      <c r="AK345" s="178" t="s">
        <v>1228</v>
      </c>
      <c r="AL345" s="178" t="s">
        <v>771</v>
      </c>
      <c r="AM345" s="178" t="s">
        <v>77</v>
      </c>
      <c r="AN345" s="178" t="s">
        <v>18</v>
      </c>
      <c r="AO345" s="178" t="s">
        <v>41</v>
      </c>
      <c r="AQ345" s="178">
        <v>741.00190930787585</v>
      </c>
      <c r="AR345" s="178">
        <v>2306</v>
      </c>
      <c r="AS345" s="178">
        <v>0.32133647411443012</v>
      </c>
      <c r="AT345" s="178">
        <f t="shared" si="5"/>
        <v>0</v>
      </c>
    </row>
    <row r="346" spans="1:46" ht="22.5">
      <c r="A346" s="178" t="s">
        <v>1215</v>
      </c>
      <c r="B346" s="178">
        <v>360</v>
      </c>
      <c r="C346" s="178" t="s">
        <v>702</v>
      </c>
      <c r="D346" s="178" t="s">
        <v>34</v>
      </c>
      <c r="E346" s="178" t="s">
        <v>771</v>
      </c>
      <c r="G346" s="178" t="s">
        <v>77</v>
      </c>
      <c r="H346" s="178" t="s">
        <v>41</v>
      </c>
      <c r="I346" s="178">
        <v>601</v>
      </c>
      <c r="J346" s="178">
        <v>25</v>
      </c>
      <c r="K346" s="178">
        <v>45.326014319809069</v>
      </c>
      <c r="L346" s="178">
        <v>671.32601431980902</v>
      </c>
      <c r="M346" s="178">
        <v>2306</v>
      </c>
      <c r="N346" s="178">
        <v>0.29112142858621382</v>
      </c>
      <c r="O346" s="178" t="s">
        <v>709</v>
      </c>
      <c r="P346" s="178" t="s">
        <v>720</v>
      </c>
      <c r="Q346" s="184">
        <v>0</v>
      </c>
      <c r="R346" s="184">
        <v>0</v>
      </c>
      <c r="S346" s="184">
        <v>0</v>
      </c>
      <c r="T346" s="184">
        <v>0</v>
      </c>
      <c r="V346" s="184">
        <v>0</v>
      </c>
      <c r="W346" s="184">
        <v>0</v>
      </c>
      <c r="Y346" s="178" t="s">
        <v>806</v>
      </c>
      <c r="Z346" s="178" t="s">
        <v>698</v>
      </c>
      <c r="AB346" s="178" t="s">
        <v>1244</v>
      </c>
      <c r="AC346" s="178" t="s">
        <v>702</v>
      </c>
      <c r="AD346" s="178" t="s">
        <v>1225</v>
      </c>
      <c r="AE346" s="178" t="s">
        <v>1245</v>
      </c>
      <c r="AF346" s="178" t="s">
        <v>1230</v>
      </c>
      <c r="AG346" s="178" t="s">
        <v>1231</v>
      </c>
      <c r="AH346" s="178">
        <v>1</v>
      </c>
      <c r="AI346" s="178">
        <v>99</v>
      </c>
      <c r="AJ346" s="178" t="s">
        <v>796</v>
      </c>
      <c r="AK346" s="178" t="s">
        <v>1228</v>
      </c>
      <c r="AL346" s="178" t="s">
        <v>771</v>
      </c>
      <c r="AM346" s="178" t="s">
        <v>77</v>
      </c>
      <c r="AN346" s="178" t="s">
        <v>34</v>
      </c>
      <c r="AO346" s="178" t="s">
        <v>41</v>
      </c>
      <c r="AQ346" s="178">
        <v>671.32601431980902</v>
      </c>
      <c r="AR346" s="178">
        <v>2306</v>
      </c>
      <c r="AS346" s="178">
        <v>0.29112142858621382</v>
      </c>
      <c r="AT346" s="178">
        <f t="shared" si="5"/>
        <v>0</v>
      </c>
    </row>
    <row r="347" spans="1:46" ht="22.5">
      <c r="A347" s="178" t="s">
        <v>1215</v>
      </c>
      <c r="B347" s="178">
        <v>360</v>
      </c>
      <c r="C347" s="178" t="s">
        <v>702</v>
      </c>
      <c r="D347" s="178" t="s">
        <v>40</v>
      </c>
      <c r="E347" s="178" t="s">
        <v>771</v>
      </c>
      <c r="G347" s="178" t="s">
        <v>77</v>
      </c>
      <c r="H347" s="178" t="s">
        <v>41</v>
      </c>
      <c r="I347" s="178">
        <v>831</v>
      </c>
      <c r="J347" s="178">
        <v>0</v>
      </c>
      <c r="K347" s="178">
        <v>62.672076372315033</v>
      </c>
      <c r="L347" s="178">
        <v>893.67207637231502</v>
      </c>
      <c r="M347" s="178">
        <v>2306</v>
      </c>
      <c r="N347" s="178">
        <v>0.38754209729935601</v>
      </c>
      <c r="O347" s="178" t="s">
        <v>709</v>
      </c>
      <c r="P347" s="178" t="s">
        <v>720</v>
      </c>
      <c r="Q347" s="184">
        <v>0</v>
      </c>
      <c r="R347" s="184">
        <v>0</v>
      </c>
      <c r="S347" s="184">
        <v>0</v>
      </c>
      <c r="T347" s="184">
        <v>0</v>
      </c>
      <c r="V347" s="184">
        <v>0</v>
      </c>
      <c r="W347" s="184">
        <v>0</v>
      </c>
      <c r="Y347" s="178" t="s">
        <v>806</v>
      </c>
      <c r="Z347" s="178" t="s">
        <v>698</v>
      </c>
      <c r="AB347" s="178" t="s">
        <v>1244</v>
      </c>
      <c r="AC347" s="178" t="s">
        <v>702</v>
      </c>
      <c r="AD347" s="178" t="s">
        <v>1225</v>
      </c>
      <c r="AE347" s="178" t="s">
        <v>1245</v>
      </c>
      <c r="AF347" s="178" t="s">
        <v>1230</v>
      </c>
      <c r="AG347" s="178" t="s">
        <v>1231</v>
      </c>
      <c r="AH347" s="178">
        <v>1</v>
      </c>
      <c r="AI347" s="178">
        <v>99</v>
      </c>
      <c r="AJ347" s="178" t="s">
        <v>796</v>
      </c>
      <c r="AK347" s="178" t="s">
        <v>1228</v>
      </c>
      <c r="AL347" s="178" t="s">
        <v>771</v>
      </c>
      <c r="AM347" s="178" t="s">
        <v>77</v>
      </c>
      <c r="AN347" s="178" t="s">
        <v>40</v>
      </c>
      <c r="AO347" s="178" t="s">
        <v>41</v>
      </c>
      <c r="AQ347" s="178">
        <v>893.67207637231502</v>
      </c>
      <c r="AR347" s="178">
        <v>2306</v>
      </c>
      <c r="AS347" s="178">
        <v>0.38754209729935601</v>
      </c>
      <c r="AT347" s="178">
        <f t="shared" si="5"/>
        <v>0</v>
      </c>
    </row>
    <row r="348" spans="1:46" ht="22.5">
      <c r="A348" s="178" t="s">
        <v>1215</v>
      </c>
      <c r="B348" s="178">
        <v>365</v>
      </c>
      <c r="C348" s="178" t="s">
        <v>703</v>
      </c>
      <c r="D348" s="178" t="s">
        <v>18</v>
      </c>
      <c r="E348" s="178" t="s">
        <v>771</v>
      </c>
      <c r="G348" s="178" t="s">
        <v>77</v>
      </c>
      <c r="H348" s="178" t="s">
        <v>41</v>
      </c>
      <c r="I348" s="178">
        <v>549</v>
      </c>
      <c r="J348" s="178">
        <v>19</v>
      </c>
      <c r="K348" s="178">
        <v>34.595406360424029</v>
      </c>
      <c r="L348" s="178">
        <v>602.59540636042402</v>
      </c>
      <c r="M348" s="178">
        <v>1845</v>
      </c>
      <c r="N348" s="178">
        <v>0.32660997634711331</v>
      </c>
      <c r="O348" s="178" t="s">
        <v>709</v>
      </c>
      <c r="P348" s="178" t="s">
        <v>720</v>
      </c>
      <c r="Q348" s="184">
        <v>0</v>
      </c>
      <c r="R348" s="184">
        <v>0</v>
      </c>
      <c r="S348" s="184">
        <v>0</v>
      </c>
      <c r="T348" s="184">
        <v>0</v>
      </c>
      <c r="V348" s="184">
        <v>0</v>
      </c>
      <c r="W348" s="184">
        <v>0</v>
      </c>
      <c r="Y348" s="178" t="s">
        <v>806</v>
      </c>
      <c r="Z348" s="178" t="s">
        <v>698</v>
      </c>
      <c r="AB348" s="178" t="s">
        <v>1246</v>
      </c>
      <c r="AC348" s="178" t="s">
        <v>703</v>
      </c>
      <c r="AD348" s="178" t="s">
        <v>1225</v>
      </c>
      <c r="AE348" s="178" t="s">
        <v>1245</v>
      </c>
      <c r="AF348" s="178" t="s">
        <v>1230</v>
      </c>
      <c r="AG348" s="178" t="s">
        <v>1231</v>
      </c>
      <c r="AH348" s="178">
        <v>1</v>
      </c>
      <c r="AI348" s="178">
        <v>99</v>
      </c>
      <c r="AJ348" s="178" t="s">
        <v>796</v>
      </c>
      <c r="AK348" s="178" t="s">
        <v>1228</v>
      </c>
      <c r="AL348" s="178" t="s">
        <v>771</v>
      </c>
      <c r="AM348" s="178" t="s">
        <v>77</v>
      </c>
      <c r="AN348" s="178" t="s">
        <v>18</v>
      </c>
      <c r="AO348" s="178" t="s">
        <v>41</v>
      </c>
      <c r="AQ348" s="178">
        <v>602.59540636042402</v>
      </c>
      <c r="AR348" s="178">
        <v>1845</v>
      </c>
      <c r="AS348" s="178">
        <v>0.32660997634711331</v>
      </c>
      <c r="AT348" s="178">
        <f t="shared" si="5"/>
        <v>0</v>
      </c>
    </row>
    <row r="349" spans="1:46" ht="22.5">
      <c r="A349" s="178" t="s">
        <v>1215</v>
      </c>
      <c r="B349" s="178">
        <v>365</v>
      </c>
      <c r="C349" s="178" t="s">
        <v>703</v>
      </c>
      <c r="D349" s="178" t="s">
        <v>34</v>
      </c>
      <c r="E349" s="178" t="s">
        <v>771</v>
      </c>
      <c r="G349" s="178" t="s">
        <v>77</v>
      </c>
      <c r="H349" s="178" t="s">
        <v>41</v>
      </c>
      <c r="I349" s="178">
        <v>472</v>
      </c>
      <c r="J349" s="178">
        <v>21</v>
      </c>
      <c r="K349" s="178">
        <v>29.743227326266194</v>
      </c>
      <c r="L349" s="178">
        <v>522.74322732626615</v>
      </c>
      <c r="M349" s="178">
        <v>1845</v>
      </c>
      <c r="N349" s="178">
        <v>0.28332966250746133</v>
      </c>
      <c r="O349" s="178" t="s">
        <v>709</v>
      </c>
      <c r="P349" s="178" t="s">
        <v>720</v>
      </c>
      <c r="Q349" s="184">
        <v>0</v>
      </c>
      <c r="R349" s="184">
        <v>0</v>
      </c>
      <c r="S349" s="184">
        <v>0</v>
      </c>
      <c r="T349" s="184">
        <v>0</v>
      </c>
      <c r="V349" s="184">
        <v>0</v>
      </c>
      <c r="W349" s="184">
        <v>0</v>
      </c>
      <c r="Y349" s="178" t="s">
        <v>806</v>
      </c>
      <c r="Z349" s="178" t="s">
        <v>698</v>
      </c>
      <c r="AB349" s="178" t="s">
        <v>1246</v>
      </c>
      <c r="AC349" s="178" t="s">
        <v>703</v>
      </c>
      <c r="AD349" s="178" t="s">
        <v>1225</v>
      </c>
      <c r="AE349" s="178" t="s">
        <v>1245</v>
      </c>
      <c r="AF349" s="178" t="s">
        <v>1230</v>
      </c>
      <c r="AG349" s="178" t="s">
        <v>1231</v>
      </c>
      <c r="AH349" s="178">
        <v>1</v>
      </c>
      <c r="AI349" s="178">
        <v>99</v>
      </c>
      <c r="AJ349" s="178" t="s">
        <v>796</v>
      </c>
      <c r="AK349" s="178" t="s">
        <v>1228</v>
      </c>
      <c r="AL349" s="178" t="s">
        <v>771</v>
      </c>
      <c r="AM349" s="178" t="s">
        <v>77</v>
      </c>
      <c r="AN349" s="178" t="s">
        <v>34</v>
      </c>
      <c r="AO349" s="178" t="s">
        <v>41</v>
      </c>
      <c r="AQ349" s="178">
        <v>522.74322732626615</v>
      </c>
      <c r="AR349" s="178">
        <v>1845</v>
      </c>
      <c r="AS349" s="178">
        <v>0.28332966250746133</v>
      </c>
      <c r="AT349" s="178">
        <f t="shared" si="5"/>
        <v>0</v>
      </c>
    </row>
    <row r="350" spans="1:46" ht="22.5">
      <c r="A350" s="178" t="s">
        <v>1215</v>
      </c>
      <c r="B350" s="178">
        <v>365</v>
      </c>
      <c r="C350" s="178" t="s">
        <v>703</v>
      </c>
      <c r="D350" s="178" t="s">
        <v>40</v>
      </c>
      <c r="E350" s="178" t="s">
        <v>771</v>
      </c>
      <c r="G350" s="178" t="s">
        <v>77</v>
      </c>
      <c r="H350" s="178" t="s">
        <v>41</v>
      </c>
      <c r="I350" s="178">
        <v>677</v>
      </c>
      <c r="J350" s="178">
        <v>0</v>
      </c>
      <c r="K350" s="178">
        <v>42.661366313309777</v>
      </c>
      <c r="L350" s="178">
        <v>719.66136631330983</v>
      </c>
      <c r="M350" s="178">
        <v>1845</v>
      </c>
      <c r="N350" s="178">
        <v>0.39006036114542536</v>
      </c>
      <c r="O350" s="178" t="s">
        <v>709</v>
      </c>
      <c r="P350" s="178" t="s">
        <v>720</v>
      </c>
      <c r="Q350" s="184">
        <v>0</v>
      </c>
      <c r="R350" s="184">
        <v>0</v>
      </c>
      <c r="S350" s="184">
        <v>0</v>
      </c>
      <c r="T350" s="184">
        <v>0</v>
      </c>
      <c r="V350" s="184">
        <v>0</v>
      </c>
      <c r="W350" s="184">
        <v>0</v>
      </c>
      <c r="Y350" s="178" t="s">
        <v>806</v>
      </c>
      <c r="Z350" s="178" t="s">
        <v>698</v>
      </c>
      <c r="AB350" s="178" t="s">
        <v>1246</v>
      </c>
      <c r="AC350" s="178" t="s">
        <v>703</v>
      </c>
      <c r="AD350" s="178" t="s">
        <v>1225</v>
      </c>
      <c r="AE350" s="178" t="s">
        <v>1245</v>
      </c>
      <c r="AF350" s="178" t="s">
        <v>1230</v>
      </c>
      <c r="AG350" s="178" t="s">
        <v>1231</v>
      </c>
      <c r="AH350" s="178">
        <v>1</v>
      </c>
      <c r="AI350" s="178">
        <v>99</v>
      </c>
      <c r="AJ350" s="178" t="s">
        <v>796</v>
      </c>
      <c r="AK350" s="178" t="s">
        <v>1228</v>
      </c>
      <c r="AL350" s="178" t="s">
        <v>771</v>
      </c>
      <c r="AM350" s="178" t="s">
        <v>77</v>
      </c>
      <c r="AN350" s="178" t="s">
        <v>40</v>
      </c>
      <c r="AO350" s="178" t="s">
        <v>41</v>
      </c>
      <c r="AQ350" s="178">
        <v>719.66136631330983</v>
      </c>
      <c r="AR350" s="178">
        <v>1845</v>
      </c>
      <c r="AS350" s="178">
        <v>0.39006036114542536</v>
      </c>
      <c r="AT350" s="178">
        <f t="shared" si="5"/>
        <v>0</v>
      </c>
    </row>
    <row r="351" spans="1:46" ht="22.5">
      <c r="A351" s="178" t="s">
        <v>1215</v>
      </c>
      <c r="B351" s="178">
        <v>366</v>
      </c>
      <c r="C351" s="178" t="s">
        <v>704</v>
      </c>
      <c r="D351" s="178" t="s">
        <v>18</v>
      </c>
      <c r="E351" s="178" t="s">
        <v>771</v>
      </c>
      <c r="G351" s="178" t="s">
        <v>77</v>
      </c>
      <c r="H351" s="178" t="s">
        <v>41</v>
      </c>
      <c r="I351" s="178">
        <v>552</v>
      </c>
      <c r="J351" s="178">
        <v>19</v>
      </c>
      <c r="K351" s="178">
        <v>36.607329842931932</v>
      </c>
      <c r="L351" s="178">
        <v>607.6073298429319</v>
      </c>
      <c r="M351" s="178">
        <v>1908</v>
      </c>
      <c r="N351" s="178">
        <v>0.31845247895331863</v>
      </c>
      <c r="O351" s="178" t="s">
        <v>709</v>
      </c>
      <c r="P351" s="178" t="s">
        <v>720</v>
      </c>
      <c r="Q351" s="184">
        <v>0</v>
      </c>
      <c r="R351" s="184">
        <v>0</v>
      </c>
      <c r="S351" s="184">
        <v>0</v>
      </c>
      <c r="T351" s="184">
        <v>0</v>
      </c>
      <c r="V351" s="184">
        <v>0</v>
      </c>
      <c r="W351" s="184">
        <v>0</v>
      </c>
      <c r="Y351" s="178" t="s">
        <v>806</v>
      </c>
      <c r="Z351" s="178" t="s">
        <v>698</v>
      </c>
      <c r="AB351" s="178" t="s">
        <v>1247</v>
      </c>
      <c r="AC351" s="178" t="s">
        <v>704</v>
      </c>
      <c r="AD351" s="178" t="s">
        <v>1225</v>
      </c>
      <c r="AE351" s="178" t="s">
        <v>1245</v>
      </c>
      <c r="AF351" s="178" t="s">
        <v>1230</v>
      </c>
      <c r="AG351" s="178" t="s">
        <v>1231</v>
      </c>
      <c r="AH351" s="178">
        <v>1</v>
      </c>
      <c r="AI351" s="178">
        <v>99</v>
      </c>
      <c r="AJ351" s="178" t="s">
        <v>796</v>
      </c>
      <c r="AK351" s="178" t="s">
        <v>1228</v>
      </c>
      <c r="AL351" s="178" t="s">
        <v>771</v>
      </c>
      <c r="AM351" s="178" t="s">
        <v>77</v>
      </c>
      <c r="AN351" s="178" t="s">
        <v>18</v>
      </c>
      <c r="AO351" s="178" t="s">
        <v>41</v>
      </c>
      <c r="AQ351" s="178">
        <v>607.6073298429319</v>
      </c>
      <c r="AR351" s="178">
        <v>1908</v>
      </c>
      <c r="AS351" s="178">
        <v>0.31845247895331863</v>
      </c>
      <c r="AT351" s="178">
        <f t="shared" si="5"/>
        <v>0</v>
      </c>
    </row>
    <row r="352" spans="1:46" ht="22.5">
      <c r="A352" s="178" t="s">
        <v>1215</v>
      </c>
      <c r="B352" s="178">
        <v>366</v>
      </c>
      <c r="C352" s="178" t="s">
        <v>704</v>
      </c>
      <c r="D352" s="178" t="s">
        <v>34</v>
      </c>
      <c r="E352" s="178" t="s">
        <v>771</v>
      </c>
      <c r="G352" s="178" t="s">
        <v>77</v>
      </c>
      <c r="H352" s="178" t="s">
        <v>41</v>
      </c>
      <c r="I352" s="178">
        <v>500</v>
      </c>
      <c r="J352" s="178">
        <v>19</v>
      </c>
      <c r="K352" s="178">
        <v>33.158813263525303</v>
      </c>
      <c r="L352" s="178">
        <v>552.1588132635253</v>
      </c>
      <c r="M352" s="178">
        <v>1908</v>
      </c>
      <c r="N352" s="178">
        <v>0.28939141156369252</v>
      </c>
      <c r="O352" s="178" t="s">
        <v>709</v>
      </c>
      <c r="P352" s="178" t="s">
        <v>720</v>
      </c>
      <c r="Q352" s="184">
        <v>0</v>
      </c>
      <c r="R352" s="184">
        <v>0</v>
      </c>
      <c r="S352" s="184">
        <v>0</v>
      </c>
      <c r="T352" s="184">
        <v>0</v>
      </c>
      <c r="V352" s="184">
        <v>0</v>
      </c>
      <c r="W352" s="184">
        <v>0</v>
      </c>
      <c r="Y352" s="178" t="s">
        <v>806</v>
      </c>
      <c r="Z352" s="178" t="s">
        <v>698</v>
      </c>
      <c r="AB352" s="178" t="s">
        <v>1247</v>
      </c>
      <c r="AC352" s="178" t="s">
        <v>704</v>
      </c>
      <c r="AD352" s="178" t="s">
        <v>1225</v>
      </c>
      <c r="AE352" s="178" t="s">
        <v>1245</v>
      </c>
      <c r="AF352" s="178" t="s">
        <v>1230</v>
      </c>
      <c r="AG352" s="178" t="s">
        <v>1231</v>
      </c>
      <c r="AH352" s="178">
        <v>1</v>
      </c>
      <c r="AI352" s="178">
        <v>99</v>
      </c>
      <c r="AJ352" s="178" t="s">
        <v>796</v>
      </c>
      <c r="AK352" s="178" t="s">
        <v>1228</v>
      </c>
      <c r="AL352" s="178" t="s">
        <v>771</v>
      </c>
      <c r="AM352" s="178" t="s">
        <v>77</v>
      </c>
      <c r="AN352" s="178" t="s">
        <v>34</v>
      </c>
      <c r="AO352" s="178" t="s">
        <v>41</v>
      </c>
      <c r="AQ352" s="178">
        <v>552.1588132635253</v>
      </c>
      <c r="AR352" s="178">
        <v>1908</v>
      </c>
      <c r="AS352" s="178">
        <v>0.28939141156369252</v>
      </c>
      <c r="AT352" s="178">
        <f t="shared" si="5"/>
        <v>0</v>
      </c>
    </row>
    <row r="353" spans="1:46" ht="22.5">
      <c r="A353" s="178" t="s">
        <v>1215</v>
      </c>
      <c r="B353" s="178">
        <v>366</v>
      </c>
      <c r="C353" s="178" t="s">
        <v>704</v>
      </c>
      <c r="D353" s="178" t="s">
        <v>40</v>
      </c>
      <c r="E353" s="178" t="s">
        <v>771</v>
      </c>
      <c r="G353" s="178" t="s">
        <v>77</v>
      </c>
      <c r="H353" s="178" t="s">
        <v>41</v>
      </c>
      <c r="I353" s="178">
        <v>667</v>
      </c>
      <c r="J353" s="178">
        <v>37</v>
      </c>
      <c r="K353" s="178">
        <v>44.233856893542757</v>
      </c>
      <c r="L353" s="178">
        <v>748.23385689354279</v>
      </c>
      <c r="M353" s="178">
        <v>1908</v>
      </c>
      <c r="N353" s="178">
        <v>0.3921561094829889</v>
      </c>
      <c r="O353" s="178" t="s">
        <v>709</v>
      </c>
      <c r="P353" s="178" t="s">
        <v>720</v>
      </c>
      <c r="Q353" s="184">
        <v>0</v>
      </c>
      <c r="R353" s="184">
        <v>0</v>
      </c>
      <c r="S353" s="184">
        <v>0</v>
      </c>
      <c r="T353" s="184">
        <v>0</v>
      </c>
      <c r="V353" s="184">
        <v>0</v>
      </c>
      <c r="W353" s="184">
        <v>0</v>
      </c>
      <c r="Y353" s="178" t="s">
        <v>806</v>
      </c>
      <c r="Z353" s="178" t="s">
        <v>698</v>
      </c>
      <c r="AB353" s="178" t="s">
        <v>1247</v>
      </c>
      <c r="AC353" s="178" t="s">
        <v>704</v>
      </c>
      <c r="AD353" s="178" t="s">
        <v>1225</v>
      </c>
      <c r="AE353" s="178" t="s">
        <v>1245</v>
      </c>
      <c r="AF353" s="178" t="s">
        <v>1230</v>
      </c>
      <c r="AG353" s="178" t="s">
        <v>1231</v>
      </c>
      <c r="AH353" s="178">
        <v>1</v>
      </c>
      <c r="AI353" s="178">
        <v>99</v>
      </c>
      <c r="AJ353" s="178" t="s">
        <v>796</v>
      </c>
      <c r="AK353" s="178" t="s">
        <v>1228</v>
      </c>
      <c r="AL353" s="178" t="s">
        <v>771</v>
      </c>
      <c r="AM353" s="178" t="s">
        <v>77</v>
      </c>
      <c r="AN353" s="178" t="s">
        <v>40</v>
      </c>
      <c r="AO353" s="178" t="s">
        <v>41</v>
      </c>
      <c r="AQ353" s="178">
        <v>748.23385689354279</v>
      </c>
      <c r="AR353" s="178">
        <v>1908</v>
      </c>
      <c r="AS353" s="178">
        <v>0.3921561094829889</v>
      </c>
      <c r="AT353" s="178">
        <f t="shared" si="5"/>
        <v>0</v>
      </c>
    </row>
    <row r="354" spans="1:46" ht="22.5">
      <c r="A354" s="178" t="s">
        <v>63</v>
      </c>
      <c r="B354" s="178">
        <v>373</v>
      </c>
      <c r="C354" s="178" t="s">
        <v>329</v>
      </c>
      <c r="D354" s="178" t="s">
        <v>18</v>
      </c>
      <c r="E354" s="178" t="s">
        <v>947</v>
      </c>
      <c r="F354" s="178" t="s">
        <v>29</v>
      </c>
      <c r="G354" s="178" t="s">
        <v>192</v>
      </c>
      <c r="H354" s="178" t="s">
        <v>65</v>
      </c>
      <c r="I354" s="178">
        <v>166</v>
      </c>
      <c r="J354" s="178">
        <v>0</v>
      </c>
      <c r="K354" s="178">
        <v>0</v>
      </c>
      <c r="L354" s="178">
        <v>166</v>
      </c>
      <c r="M354" s="178">
        <v>927</v>
      </c>
      <c r="N354" s="178">
        <v>0.17907227615965479</v>
      </c>
      <c r="O354" s="178" t="s">
        <v>709</v>
      </c>
      <c r="P354" s="178" t="s">
        <v>709</v>
      </c>
      <c r="Q354" s="184">
        <v>0</v>
      </c>
      <c r="R354" s="184">
        <v>0</v>
      </c>
      <c r="S354" s="184">
        <v>0</v>
      </c>
      <c r="T354" s="184">
        <v>0</v>
      </c>
      <c r="V354" s="184">
        <v>0</v>
      </c>
      <c r="W354" s="184">
        <v>0</v>
      </c>
      <c r="Y354" s="178" t="s">
        <v>846</v>
      </c>
      <c r="Z354" s="178" t="s">
        <v>700</v>
      </c>
      <c r="AB354" s="178" t="s">
        <v>328</v>
      </c>
      <c r="AC354" s="178" t="s">
        <v>329</v>
      </c>
      <c r="AD354" s="178" t="s">
        <v>1229</v>
      </c>
      <c r="AF354" s="178" t="s">
        <v>1226</v>
      </c>
      <c r="AG354" s="178" t="s">
        <v>1227</v>
      </c>
      <c r="AH354" s="178">
        <v>0</v>
      </c>
      <c r="AI354" s="178">
        <v>40</v>
      </c>
      <c r="AJ354" s="178" t="s">
        <v>816</v>
      </c>
      <c r="AK354" s="178" t="s">
        <v>64</v>
      </c>
      <c r="AL354" s="178" t="s">
        <v>947</v>
      </c>
      <c r="AM354" s="178" t="s">
        <v>192</v>
      </c>
      <c r="AN354" s="178" t="s">
        <v>18</v>
      </c>
      <c r="AO354" s="178" t="s">
        <v>65</v>
      </c>
      <c r="AQ354" s="178">
        <v>166</v>
      </c>
      <c r="AR354" s="178">
        <v>927</v>
      </c>
      <c r="AS354" s="178">
        <v>0.17907227615965479</v>
      </c>
      <c r="AT354" s="178">
        <f t="shared" si="5"/>
        <v>0</v>
      </c>
    </row>
    <row r="355" spans="1:46" ht="22.5">
      <c r="A355" s="178" t="s">
        <v>63</v>
      </c>
      <c r="B355" s="178">
        <v>373</v>
      </c>
      <c r="C355" s="178" t="s">
        <v>329</v>
      </c>
      <c r="D355" s="178" t="s">
        <v>18</v>
      </c>
      <c r="E355" s="178" t="s">
        <v>947</v>
      </c>
      <c r="F355" s="178" t="s">
        <v>29</v>
      </c>
      <c r="G355" s="178" t="s">
        <v>192</v>
      </c>
      <c r="H355" s="178" t="s">
        <v>41</v>
      </c>
      <c r="I355" s="178">
        <v>761</v>
      </c>
      <c r="J355" s="178">
        <v>0</v>
      </c>
      <c r="K355" s="178">
        <v>0</v>
      </c>
      <c r="L355" s="178">
        <v>761</v>
      </c>
      <c r="M355" s="178">
        <v>927</v>
      </c>
      <c r="N355" s="178">
        <v>0.82092772384034518</v>
      </c>
      <c r="O355" s="178" t="s">
        <v>709</v>
      </c>
      <c r="P355" s="178" t="s">
        <v>709</v>
      </c>
      <c r="Q355" s="184">
        <v>0</v>
      </c>
      <c r="R355" s="184">
        <v>0</v>
      </c>
      <c r="S355" s="184">
        <v>0</v>
      </c>
      <c r="T355" s="184">
        <v>0</v>
      </c>
      <c r="V355" s="184">
        <v>0</v>
      </c>
      <c r="W355" s="184">
        <v>0</v>
      </c>
      <c r="Y355" s="178" t="s">
        <v>846</v>
      </c>
      <c r="Z355" s="178" t="s">
        <v>700</v>
      </c>
      <c r="AB355" s="178" t="s">
        <v>328</v>
      </c>
      <c r="AC355" s="178" t="s">
        <v>329</v>
      </c>
      <c r="AD355" s="178" t="s">
        <v>1229</v>
      </c>
      <c r="AF355" s="178" t="s">
        <v>1226</v>
      </c>
      <c r="AG355" s="178" t="s">
        <v>1227</v>
      </c>
      <c r="AH355" s="178">
        <v>0</v>
      </c>
      <c r="AI355" s="178">
        <v>40</v>
      </c>
      <c r="AJ355" s="178" t="s">
        <v>816</v>
      </c>
      <c r="AK355" s="178" t="s">
        <v>64</v>
      </c>
      <c r="AL355" s="178" t="s">
        <v>947</v>
      </c>
      <c r="AM355" s="178" t="s">
        <v>192</v>
      </c>
      <c r="AN355" s="178" t="s">
        <v>18</v>
      </c>
      <c r="AO355" s="178" t="s">
        <v>41</v>
      </c>
      <c r="AQ355" s="178">
        <v>761</v>
      </c>
      <c r="AR355" s="178">
        <v>927</v>
      </c>
      <c r="AS355" s="178">
        <v>0.82092772384034518</v>
      </c>
      <c r="AT355" s="178">
        <f t="shared" si="5"/>
        <v>0</v>
      </c>
    </row>
    <row r="356" spans="1:46" ht="22.5">
      <c r="A356" s="178" t="s">
        <v>305</v>
      </c>
      <c r="B356" s="178">
        <v>376</v>
      </c>
      <c r="C356" s="178" t="s">
        <v>331</v>
      </c>
      <c r="D356" s="178" t="s">
        <v>18</v>
      </c>
      <c r="E356" s="178" t="s">
        <v>306</v>
      </c>
      <c r="F356" s="178" t="s">
        <v>23</v>
      </c>
      <c r="G356" s="178" t="s">
        <v>307</v>
      </c>
      <c r="H356" s="178" t="s">
        <v>42</v>
      </c>
      <c r="I356" s="178">
        <v>949</v>
      </c>
      <c r="J356" s="178">
        <v>0</v>
      </c>
      <c r="K356" s="178">
        <v>0</v>
      </c>
      <c r="L356" s="178">
        <v>949</v>
      </c>
      <c r="M356" s="178">
        <v>949</v>
      </c>
      <c r="N356" s="178">
        <v>1</v>
      </c>
      <c r="O356" s="178" t="s">
        <v>720</v>
      </c>
      <c r="P356" s="178" t="s">
        <v>709</v>
      </c>
      <c r="Q356" s="184">
        <v>4638.0239750000001</v>
      </c>
      <c r="R356" s="184">
        <v>0</v>
      </c>
      <c r="S356" s="184">
        <v>0</v>
      </c>
      <c r="T356" s="184">
        <v>0</v>
      </c>
      <c r="V356" s="184">
        <v>0</v>
      </c>
      <c r="W356" s="184">
        <v>0</v>
      </c>
      <c r="Y356" s="178" t="s">
        <v>1011</v>
      </c>
      <c r="Z356" s="178" t="s">
        <v>696</v>
      </c>
      <c r="AB356" s="178" t="s">
        <v>330</v>
      </c>
      <c r="AC356" s="178" t="s">
        <v>331</v>
      </c>
      <c r="AD356" s="178" t="s">
        <v>1225</v>
      </c>
      <c r="AF356" s="178" t="s">
        <v>1230</v>
      </c>
      <c r="AG356" s="178" t="s">
        <v>1227</v>
      </c>
      <c r="AH356" s="178">
        <v>0</v>
      </c>
      <c r="AI356" s="178">
        <v>91</v>
      </c>
      <c r="AJ356" s="178" t="s">
        <v>1010</v>
      </c>
      <c r="AK356" s="178" t="s">
        <v>1243</v>
      </c>
      <c r="AL356" s="178" t="s">
        <v>306</v>
      </c>
      <c r="AM356" s="178" t="s">
        <v>307</v>
      </c>
      <c r="AN356" s="178" t="s">
        <v>18</v>
      </c>
      <c r="AO356" s="178" t="s">
        <v>42</v>
      </c>
      <c r="AQ356" s="178">
        <v>949</v>
      </c>
      <c r="AR356" s="178">
        <v>949</v>
      </c>
      <c r="AS356" s="178">
        <v>1</v>
      </c>
      <c r="AT356" s="178">
        <f t="shared" si="5"/>
        <v>0</v>
      </c>
    </row>
    <row r="357" spans="1:46" ht="22.5">
      <c r="A357" s="178" t="s">
        <v>140</v>
      </c>
      <c r="B357" s="178">
        <v>377</v>
      </c>
      <c r="C357" s="178" t="s">
        <v>333</v>
      </c>
      <c r="D357" s="178" t="s">
        <v>18</v>
      </c>
      <c r="E357" s="178" t="s">
        <v>1026</v>
      </c>
      <c r="F357" s="178" t="s">
        <v>23</v>
      </c>
      <c r="G357" s="178" t="s">
        <v>1027</v>
      </c>
      <c r="H357" s="178" t="s">
        <v>41</v>
      </c>
      <c r="I357" s="178">
        <v>1201</v>
      </c>
      <c r="J357" s="178">
        <v>35.196185602977089</v>
      </c>
      <c r="K357" s="178">
        <v>179.69737878276521</v>
      </c>
      <c r="L357" s="178">
        <v>1415.8935643857421</v>
      </c>
      <c r="M357" s="178">
        <v>20988</v>
      </c>
      <c r="N357" s="178">
        <v>6.746205281045084E-2</v>
      </c>
      <c r="O357" s="178" t="s">
        <v>709</v>
      </c>
      <c r="P357" s="178" t="s">
        <v>720</v>
      </c>
      <c r="Q357" s="184">
        <v>0</v>
      </c>
      <c r="R357" s="184">
        <v>13.492410562090168</v>
      </c>
      <c r="S357" s="184">
        <v>0</v>
      </c>
      <c r="T357" s="184">
        <v>0</v>
      </c>
      <c r="V357" s="184">
        <v>22362.158668852371</v>
      </c>
      <c r="W357" s="184">
        <v>0</v>
      </c>
      <c r="X357" s="184" t="s">
        <v>738</v>
      </c>
      <c r="Y357" s="178" t="s">
        <v>997</v>
      </c>
      <c r="Z357" s="178" t="s">
        <v>700</v>
      </c>
      <c r="AB357" s="178" t="s">
        <v>332</v>
      </c>
      <c r="AC357" s="178" t="s">
        <v>333</v>
      </c>
      <c r="AD357" s="178" t="s">
        <v>1229</v>
      </c>
      <c r="AF357" s="178" t="s">
        <v>1230</v>
      </c>
      <c r="AG357" s="178" t="s">
        <v>1231</v>
      </c>
      <c r="AH357" s="178">
        <v>0</v>
      </c>
      <c r="AI357" s="178">
        <v>25</v>
      </c>
      <c r="AJ357" s="178" t="s">
        <v>911</v>
      </c>
      <c r="AK357" s="178" t="s">
        <v>1235</v>
      </c>
      <c r="AL357" s="178" t="s">
        <v>1026</v>
      </c>
      <c r="AM357" s="178" t="s">
        <v>1027</v>
      </c>
      <c r="AN357" s="178" t="s">
        <v>18</v>
      </c>
      <c r="AO357" s="178" t="s">
        <v>41</v>
      </c>
      <c r="AQ357" s="178">
        <v>1415.8935643857421</v>
      </c>
      <c r="AR357" s="178">
        <v>20988</v>
      </c>
      <c r="AS357" s="178">
        <v>6.746205281045084E-2</v>
      </c>
      <c r="AT357" s="178">
        <f t="shared" si="5"/>
        <v>0</v>
      </c>
    </row>
    <row r="358" spans="1:46" ht="33.75">
      <c r="A358" s="178" t="s">
        <v>140</v>
      </c>
      <c r="B358" s="178">
        <v>377</v>
      </c>
      <c r="C358" s="178" t="s">
        <v>333</v>
      </c>
      <c r="D358" s="178" t="s">
        <v>18</v>
      </c>
      <c r="E358" s="178" t="s">
        <v>336</v>
      </c>
      <c r="F358" s="178" t="s">
        <v>23</v>
      </c>
      <c r="G358" s="178" t="s">
        <v>334</v>
      </c>
      <c r="H358" s="178" t="s">
        <v>41</v>
      </c>
      <c r="I358" s="178">
        <v>7398</v>
      </c>
      <c r="J358" s="178">
        <v>216.8038143970229</v>
      </c>
      <c r="K358" s="178">
        <v>1106.91191360108</v>
      </c>
      <c r="L358" s="178">
        <v>8721.715727998102</v>
      </c>
      <c r="M358" s="178">
        <v>20988</v>
      </c>
      <c r="N358" s="178">
        <v>0.41555725786154479</v>
      </c>
      <c r="O358" s="178" t="s">
        <v>709</v>
      </c>
      <c r="P358" s="178" t="s">
        <v>720</v>
      </c>
      <c r="Q358" s="184">
        <v>0</v>
      </c>
      <c r="R358" s="184">
        <v>83.111451572308965</v>
      </c>
      <c r="S358" s="184">
        <v>0</v>
      </c>
      <c r="T358" s="184">
        <v>0</v>
      </c>
      <c r="V358" s="184">
        <v>137747.91826159021</v>
      </c>
      <c r="W358" s="184">
        <v>0</v>
      </c>
      <c r="X358" s="184" t="s">
        <v>738</v>
      </c>
      <c r="Y358" s="178" t="s">
        <v>925</v>
      </c>
      <c r="Z358" s="178" t="s">
        <v>700</v>
      </c>
      <c r="AB358" s="178" t="s">
        <v>332</v>
      </c>
      <c r="AC358" s="178" t="s">
        <v>333</v>
      </c>
      <c r="AD358" s="178" t="s">
        <v>1229</v>
      </c>
      <c r="AF358" s="178" t="s">
        <v>1230</v>
      </c>
      <c r="AG358" s="178" t="s">
        <v>1231</v>
      </c>
      <c r="AH358" s="178">
        <v>0</v>
      </c>
      <c r="AI358" s="178">
        <v>25</v>
      </c>
      <c r="AJ358" s="178" t="s">
        <v>911</v>
      </c>
      <c r="AK358" s="178" t="s">
        <v>1235</v>
      </c>
      <c r="AL358" s="178" t="s">
        <v>336</v>
      </c>
      <c r="AM358" s="178" t="s">
        <v>334</v>
      </c>
      <c r="AN358" s="178" t="s">
        <v>18</v>
      </c>
      <c r="AO358" s="178" t="s">
        <v>41</v>
      </c>
      <c r="AQ358" s="178">
        <v>8721.715727998102</v>
      </c>
      <c r="AR358" s="178">
        <v>20988</v>
      </c>
      <c r="AS358" s="178">
        <v>0.41555725786154479</v>
      </c>
      <c r="AT358" s="178">
        <f t="shared" si="5"/>
        <v>0</v>
      </c>
    </row>
    <row r="359" spans="1:46" ht="22.5">
      <c r="A359" s="178" t="s">
        <v>140</v>
      </c>
      <c r="B359" s="178">
        <v>377</v>
      </c>
      <c r="C359" s="178" t="s">
        <v>333</v>
      </c>
      <c r="D359" s="178" t="s">
        <v>34</v>
      </c>
      <c r="E359" s="178" t="s">
        <v>1028</v>
      </c>
      <c r="F359" s="178" t="s">
        <v>23</v>
      </c>
      <c r="G359" s="178" t="s">
        <v>1029</v>
      </c>
      <c r="H359" s="178" t="s">
        <v>41</v>
      </c>
      <c r="I359" s="178">
        <v>1492</v>
      </c>
      <c r="J359" s="178">
        <v>48.43839198169735</v>
      </c>
      <c r="K359" s="178">
        <v>223.23770952863089</v>
      </c>
      <c r="L359" s="178">
        <v>1763.6761015103282</v>
      </c>
      <c r="M359" s="178">
        <v>20988</v>
      </c>
      <c r="N359" s="178">
        <v>8.4032594888046888E-2</v>
      </c>
      <c r="O359" s="178" t="s">
        <v>709</v>
      </c>
      <c r="P359" s="178" t="s">
        <v>720</v>
      </c>
      <c r="Q359" s="184">
        <v>0</v>
      </c>
      <c r="R359" s="184">
        <v>16.806518977609379</v>
      </c>
      <c r="S359" s="184">
        <v>0</v>
      </c>
      <c r="T359" s="184">
        <v>0</v>
      </c>
      <c r="V359" s="184">
        <v>27854.922018483107</v>
      </c>
      <c r="W359" s="184">
        <v>0</v>
      </c>
      <c r="X359" s="184" t="s">
        <v>738</v>
      </c>
      <c r="Y359" s="178" t="s">
        <v>997</v>
      </c>
      <c r="Z359" s="178" t="s">
        <v>700</v>
      </c>
      <c r="AB359" s="178" t="s">
        <v>332</v>
      </c>
      <c r="AC359" s="178" t="s">
        <v>333</v>
      </c>
      <c r="AD359" s="178" t="s">
        <v>1229</v>
      </c>
      <c r="AF359" s="178" t="s">
        <v>1230</v>
      </c>
      <c r="AG359" s="178" t="s">
        <v>1231</v>
      </c>
      <c r="AH359" s="178">
        <v>0</v>
      </c>
      <c r="AI359" s="178">
        <v>25</v>
      </c>
      <c r="AJ359" s="178" t="s">
        <v>911</v>
      </c>
      <c r="AK359" s="178" t="s">
        <v>1235</v>
      </c>
      <c r="AL359" s="178" t="s">
        <v>1028</v>
      </c>
      <c r="AM359" s="178" t="s">
        <v>1029</v>
      </c>
      <c r="AN359" s="178" t="s">
        <v>34</v>
      </c>
      <c r="AO359" s="178" t="s">
        <v>41</v>
      </c>
      <c r="AQ359" s="178">
        <v>1763.6761015103282</v>
      </c>
      <c r="AR359" s="178">
        <v>20988</v>
      </c>
      <c r="AS359" s="178">
        <v>8.4032594888046888E-2</v>
      </c>
      <c r="AT359" s="178">
        <f t="shared" si="5"/>
        <v>0</v>
      </c>
    </row>
    <row r="360" spans="1:46" ht="33.75">
      <c r="A360" s="178" t="s">
        <v>140</v>
      </c>
      <c r="B360" s="178">
        <v>377</v>
      </c>
      <c r="C360" s="178" t="s">
        <v>333</v>
      </c>
      <c r="D360" s="178" t="s">
        <v>34</v>
      </c>
      <c r="E360" s="178" t="s">
        <v>336</v>
      </c>
      <c r="F360" s="178" t="s">
        <v>23</v>
      </c>
      <c r="G360" s="178" t="s">
        <v>334</v>
      </c>
      <c r="H360" s="178" t="s">
        <v>41</v>
      </c>
      <c r="I360" s="178">
        <v>7687</v>
      </c>
      <c r="J360" s="178">
        <v>249.56160801830265</v>
      </c>
      <c r="K360" s="178">
        <v>1150.1529980875239</v>
      </c>
      <c r="L360" s="178">
        <v>9086.7146061058265</v>
      </c>
      <c r="M360" s="178">
        <v>20988</v>
      </c>
      <c r="N360" s="178">
        <v>0.43294809443995741</v>
      </c>
      <c r="O360" s="178" t="s">
        <v>709</v>
      </c>
      <c r="P360" s="178" t="s">
        <v>720</v>
      </c>
      <c r="Q360" s="184">
        <v>0</v>
      </c>
      <c r="R360" s="184">
        <v>86.589618887991477</v>
      </c>
      <c r="S360" s="184">
        <v>0</v>
      </c>
      <c r="T360" s="184">
        <v>0</v>
      </c>
      <c r="V360" s="184">
        <v>143512.59085528128</v>
      </c>
      <c r="W360" s="184">
        <v>0</v>
      </c>
      <c r="X360" s="184" t="s">
        <v>738</v>
      </c>
      <c r="Y360" s="178" t="s">
        <v>925</v>
      </c>
      <c r="Z360" s="178" t="s">
        <v>700</v>
      </c>
      <c r="AB360" s="178" t="s">
        <v>332</v>
      </c>
      <c r="AC360" s="178" t="s">
        <v>333</v>
      </c>
      <c r="AD360" s="178" t="s">
        <v>1229</v>
      </c>
      <c r="AF360" s="178" t="s">
        <v>1230</v>
      </c>
      <c r="AG360" s="178" t="s">
        <v>1231</v>
      </c>
      <c r="AH360" s="178">
        <v>0</v>
      </c>
      <c r="AI360" s="178">
        <v>25</v>
      </c>
      <c r="AJ360" s="178" t="s">
        <v>911</v>
      </c>
      <c r="AK360" s="178" t="s">
        <v>1235</v>
      </c>
      <c r="AL360" s="178" t="s">
        <v>336</v>
      </c>
      <c r="AM360" s="178" t="s">
        <v>334</v>
      </c>
      <c r="AN360" s="178" t="s">
        <v>34</v>
      </c>
      <c r="AO360" s="178" t="s">
        <v>41</v>
      </c>
      <c r="AQ360" s="178">
        <v>9086.7146061058265</v>
      </c>
      <c r="AR360" s="178">
        <v>20988</v>
      </c>
      <c r="AS360" s="178">
        <v>0.43294809443995741</v>
      </c>
      <c r="AT360" s="178">
        <f t="shared" si="5"/>
        <v>0</v>
      </c>
    </row>
    <row r="361" spans="1:46" ht="22.5">
      <c r="A361" s="178" t="s">
        <v>24</v>
      </c>
      <c r="B361" s="178">
        <v>378</v>
      </c>
      <c r="C361" s="178" t="s">
        <v>338</v>
      </c>
      <c r="D361" s="178" t="s">
        <v>18</v>
      </c>
      <c r="E361" s="178" t="s">
        <v>800</v>
      </c>
      <c r="F361" s="178" t="s">
        <v>16</v>
      </c>
      <c r="G361" s="178" t="s">
        <v>26</v>
      </c>
      <c r="H361" s="178" t="s">
        <v>19</v>
      </c>
      <c r="I361" s="178">
        <v>732</v>
      </c>
      <c r="J361" s="178">
        <v>0</v>
      </c>
      <c r="K361" s="178">
        <v>0</v>
      </c>
      <c r="L361" s="178">
        <v>732</v>
      </c>
      <c r="M361" s="178">
        <v>732</v>
      </c>
      <c r="N361" s="178">
        <v>1</v>
      </c>
      <c r="O361" s="178" t="s">
        <v>720</v>
      </c>
      <c r="P361" s="178" t="s">
        <v>709</v>
      </c>
      <c r="Q361" s="184">
        <v>3577.4852999999998</v>
      </c>
      <c r="R361" s="184">
        <v>0</v>
      </c>
      <c r="S361" s="184">
        <v>0</v>
      </c>
      <c r="T361" s="184">
        <v>0</v>
      </c>
      <c r="V361" s="184">
        <v>0</v>
      </c>
      <c r="W361" s="184">
        <v>0</v>
      </c>
      <c r="Y361" s="178" t="s">
        <v>801</v>
      </c>
      <c r="Z361" s="178" t="s">
        <v>698</v>
      </c>
      <c r="AB361" s="178" t="s">
        <v>337</v>
      </c>
      <c r="AC361" s="178" t="s">
        <v>338</v>
      </c>
      <c r="AD361" s="178" t="s">
        <v>1225</v>
      </c>
      <c r="AF361" s="178" t="s">
        <v>1241</v>
      </c>
      <c r="AG361" s="178" t="s">
        <v>1227</v>
      </c>
      <c r="AH361" s="178">
        <v>0</v>
      </c>
      <c r="AI361" s="178" t="s">
        <v>799</v>
      </c>
      <c r="AJ361" s="178" t="s">
        <v>799</v>
      </c>
      <c r="AK361" s="178" t="s">
        <v>25</v>
      </c>
      <c r="AL361" s="178" t="s">
        <v>800</v>
      </c>
      <c r="AM361" s="178" t="s">
        <v>26</v>
      </c>
      <c r="AN361" s="178" t="s">
        <v>18</v>
      </c>
      <c r="AO361" s="178" t="s">
        <v>19</v>
      </c>
      <c r="AQ361" s="178">
        <v>732</v>
      </c>
      <c r="AR361" s="178">
        <v>732</v>
      </c>
      <c r="AS361" s="178">
        <v>1</v>
      </c>
      <c r="AT361" s="178">
        <f t="shared" si="5"/>
        <v>0</v>
      </c>
    </row>
    <row r="362" spans="1:46" ht="22.5">
      <c r="A362" s="178" t="s">
        <v>24</v>
      </c>
      <c r="B362" s="178">
        <v>379</v>
      </c>
      <c r="C362" s="178" t="s">
        <v>340</v>
      </c>
      <c r="D362" s="178" t="s">
        <v>18</v>
      </c>
      <c r="E362" s="178" t="s">
        <v>800</v>
      </c>
      <c r="F362" s="178" t="s">
        <v>16</v>
      </c>
      <c r="G362" s="178" t="s">
        <v>26</v>
      </c>
      <c r="H362" s="178" t="s">
        <v>19</v>
      </c>
      <c r="I362" s="178">
        <v>870</v>
      </c>
      <c r="J362" s="178">
        <v>0</v>
      </c>
      <c r="K362" s="178">
        <v>0</v>
      </c>
      <c r="L362" s="178">
        <v>870</v>
      </c>
      <c r="M362" s="178">
        <v>870</v>
      </c>
      <c r="N362" s="178">
        <v>1</v>
      </c>
      <c r="O362" s="178" t="s">
        <v>720</v>
      </c>
      <c r="P362" s="178" t="s">
        <v>709</v>
      </c>
      <c r="Q362" s="184">
        <v>4251.9292500000001</v>
      </c>
      <c r="R362" s="184">
        <v>0</v>
      </c>
      <c r="S362" s="184">
        <v>0</v>
      </c>
      <c r="T362" s="184">
        <v>0</v>
      </c>
      <c r="V362" s="184">
        <v>0</v>
      </c>
      <c r="W362" s="184">
        <v>0</v>
      </c>
      <c r="Y362" s="178" t="s">
        <v>801</v>
      </c>
      <c r="Z362" s="178" t="s">
        <v>698</v>
      </c>
      <c r="AB362" s="178" t="s">
        <v>339</v>
      </c>
      <c r="AC362" s="178" t="s">
        <v>340</v>
      </c>
      <c r="AD362" s="178" t="s">
        <v>1225</v>
      </c>
      <c r="AF362" s="178" t="s">
        <v>1241</v>
      </c>
      <c r="AG362" s="178" t="s">
        <v>1227</v>
      </c>
      <c r="AH362" s="178">
        <v>0</v>
      </c>
      <c r="AI362" s="178" t="s">
        <v>799</v>
      </c>
      <c r="AJ362" s="178" t="s">
        <v>799</v>
      </c>
      <c r="AK362" s="178" t="s">
        <v>25</v>
      </c>
      <c r="AL362" s="178" t="s">
        <v>800</v>
      </c>
      <c r="AM362" s="178" t="s">
        <v>26</v>
      </c>
      <c r="AN362" s="178" t="s">
        <v>18</v>
      </c>
      <c r="AO362" s="178" t="s">
        <v>19</v>
      </c>
      <c r="AQ362" s="178">
        <v>870</v>
      </c>
      <c r="AR362" s="178">
        <v>870</v>
      </c>
      <c r="AS362" s="178">
        <v>1</v>
      </c>
      <c r="AT362" s="178">
        <f t="shared" si="5"/>
        <v>0</v>
      </c>
    </row>
    <row r="363" spans="1:46" ht="22.5">
      <c r="A363" s="178" t="s">
        <v>305</v>
      </c>
      <c r="B363" s="178">
        <v>382</v>
      </c>
      <c r="C363" s="178" t="s">
        <v>342</v>
      </c>
      <c r="D363" s="178" t="s">
        <v>18</v>
      </c>
      <c r="E363" s="178" t="s">
        <v>306</v>
      </c>
      <c r="F363" s="178" t="s">
        <v>16</v>
      </c>
      <c r="G363" s="178" t="s">
        <v>307</v>
      </c>
      <c r="H363" s="178" t="s">
        <v>41</v>
      </c>
      <c r="I363" s="178">
        <v>1374</v>
      </c>
      <c r="J363" s="178">
        <v>0</v>
      </c>
      <c r="K363" s="178">
        <v>0</v>
      </c>
      <c r="L363" s="178">
        <v>1374</v>
      </c>
      <c r="M363" s="178">
        <v>1374</v>
      </c>
      <c r="N363" s="178">
        <v>1</v>
      </c>
      <c r="O363" s="178" t="s">
        <v>709</v>
      </c>
      <c r="P363" s="178" t="s">
        <v>720</v>
      </c>
      <c r="Q363" s="184">
        <v>0</v>
      </c>
      <c r="R363" s="184">
        <v>0</v>
      </c>
      <c r="S363" s="184">
        <v>0</v>
      </c>
      <c r="T363" s="184">
        <v>0</v>
      </c>
      <c r="V363" s="184">
        <v>744.49155665048397</v>
      </c>
      <c r="W363" s="184">
        <v>0</v>
      </c>
      <c r="X363" s="184" t="s">
        <v>742</v>
      </c>
      <c r="Y363" s="178" t="s">
        <v>1011</v>
      </c>
      <c r="Z363" s="178" t="s">
        <v>696</v>
      </c>
      <c r="AA363" s="178" t="s">
        <v>1208</v>
      </c>
      <c r="AB363" s="178" t="s">
        <v>341</v>
      </c>
      <c r="AC363" s="178" t="s">
        <v>342</v>
      </c>
      <c r="AD363" s="178" t="s">
        <v>1225</v>
      </c>
      <c r="AF363" s="178" t="s">
        <v>1230</v>
      </c>
      <c r="AG363" s="178" t="s">
        <v>1231</v>
      </c>
      <c r="AH363" s="178">
        <v>1</v>
      </c>
      <c r="AI363" s="178">
        <v>91</v>
      </c>
      <c r="AJ363" s="178" t="s">
        <v>1010</v>
      </c>
      <c r="AK363" s="178" t="s">
        <v>1243</v>
      </c>
      <c r="AL363" s="178" t="s">
        <v>306</v>
      </c>
      <c r="AM363" s="178" t="s">
        <v>307</v>
      </c>
      <c r="AN363" s="178" t="s">
        <v>18</v>
      </c>
      <c r="AO363" s="178" t="s">
        <v>41</v>
      </c>
      <c r="AQ363" s="178">
        <v>1374</v>
      </c>
      <c r="AR363" s="178">
        <v>1374</v>
      </c>
      <c r="AS363" s="178">
        <v>1</v>
      </c>
      <c r="AT363" s="178">
        <f t="shared" si="5"/>
        <v>0</v>
      </c>
    </row>
    <row r="364" spans="1:46" ht="22.5">
      <c r="A364" s="178" t="s">
        <v>63</v>
      </c>
      <c r="B364" s="178">
        <v>383</v>
      </c>
      <c r="C364" s="178" t="s">
        <v>344</v>
      </c>
      <c r="D364" s="178" t="s">
        <v>18</v>
      </c>
      <c r="E364" s="178" t="s">
        <v>947</v>
      </c>
      <c r="F364" s="178" t="s">
        <v>29</v>
      </c>
      <c r="G364" s="178" t="s">
        <v>192</v>
      </c>
      <c r="H364" s="178" t="s">
        <v>65</v>
      </c>
      <c r="I364" s="178">
        <v>257</v>
      </c>
      <c r="J364" s="178">
        <v>10.565555555555555</v>
      </c>
      <c r="K364" s="178">
        <v>0</v>
      </c>
      <c r="L364" s="178">
        <v>267.56555555555553</v>
      </c>
      <c r="M364" s="178">
        <v>2003</v>
      </c>
      <c r="N364" s="178">
        <v>0.13358240417152048</v>
      </c>
      <c r="O364" s="178" t="s">
        <v>709</v>
      </c>
      <c r="P364" s="178" t="s">
        <v>709</v>
      </c>
      <c r="Q364" s="184">
        <v>0</v>
      </c>
      <c r="R364" s="184">
        <v>0</v>
      </c>
      <c r="S364" s="184">
        <v>0</v>
      </c>
      <c r="T364" s="184">
        <v>0</v>
      </c>
      <c r="V364" s="184">
        <v>0</v>
      </c>
      <c r="W364" s="184">
        <v>0</v>
      </c>
      <c r="Y364" s="178" t="s">
        <v>846</v>
      </c>
      <c r="Z364" s="178" t="s">
        <v>700</v>
      </c>
      <c r="AB364" s="178" t="s">
        <v>343</v>
      </c>
      <c r="AC364" s="178" t="s">
        <v>344</v>
      </c>
      <c r="AD364" s="178" t="s">
        <v>1229</v>
      </c>
      <c r="AF364" s="178" t="s">
        <v>1226</v>
      </c>
      <c r="AG364" s="178" t="s">
        <v>1227</v>
      </c>
      <c r="AH364" s="178">
        <v>0</v>
      </c>
      <c r="AI364" s="178">
        <v>40</v>
      </c>
      <c r="AJ364" s="178" t="s">
        <v>816</v>
      </c>
      <c r="AK364" s="178" t="s">
        <v>64</v>
      </c>
      <c r="AL364" s="178" t="s">
        <v>947</v>
      </c>
      <c r="AM364" s="178" t="s">
        <v>192</v>
      </c>
      <c r="AN364" s="178" t="s">
        <v>18</v>
      </c>
      <c r="AO364" s="178" t="s">
        <v>65</v>
      </c>
      <c r="AQ364" s="178">
        <v>267.56555555555553</v>
      </c>
      <c r="AR364" s="178">
        <v>2003</v>
      </c>
      <c r="AS364" s="178">
        <v>0.13358240417152048</v>
      </c>
      <c r="AT364" s="178">
        <f t="shared" si="5"/>
        <v>0</v>
      </c>
    </row>
    <row r="365" spans="1:46" ht="22.5">
      <c r="A365" s="178" t="s">
        <v>63</v>
      </c>
      <c r="B365" s="178">
        <v>383</v>
      </c>
      <c r="C365" s="178" t="s">
        <v>344</v>
      </c>
      <c r="D365" s="178" t="s">
        <v>18</v>
      </c>
      <c r="E365" s="178" t="s">
        <v>947</v>
      </c>
      <c r="F365" s="178" t="s">
        <v>29</v>
      </c>
      <c r="G365" s="178" t="s">
        <v>192</v>
      </c>
      <c r="H365" s="178" t="s">
        <v>41</v>
      </c>
      <c r="I365" s="178">
        <v>643</v>
      </c>
      <c r="J365" s="178">
        <v>26.434444444444445</v>
      </c>
      <c r="K365" s="178">
        <v>0</v>
      </c>
      <c r="L365" s="178">
        <v>669.43444444444447</v>
      </c>
      <c r="M365" s="178">
        <v>2003</v>
      </c>
      <c r="N365" s="178">
        <v>0.33421589837466026</v>
      </c>
      <c r="O365" s="178" t="s">
        <v>709</v>
      </c>
      <c r="P365" s="178" t="s">
        <v>709</v>
      </c>
      <c r="Q365" s="184">
        <v>0</v>
      </c>
      <c r="R365" s="184">
        <v>0</v>
      </c>
      <c r="S365" s="184">
        <v>0</v>
      </c>
      <c r="T365" s="184">
        <v>0</v>
      </c>
      <c r="V365" s="184">
        <v>0</v>
      </c>
      <c r="W365" s="184">
        <v>0</v>
      </c>
      <c r="Y365" s="178" t="s">
        <v>846</v>
      </c>
      <c r="Z365" s="178" t="s">
        <v>700</v>
      </c>
      <c r="AB365" s="178" t="s">
        <v>343</v>
      </c>
      <c r="AC365" s="178" t="s">
        <v>344</v>
      </c>
      <c r="AD365" s="178" t="s">
        <v>1229</v>
      </c>
      <c r="AF365" s="178" t="s">
        <v>1226</v>
      </c>
      <c r="AG365" s="178" t="s">
        <v>1227</v>
      </c>
      <c r="AH365" s="178">
        <v>0</v>
      </c>
      <c r="AI365" s="178">
        <v>40</v>
      </c>
      <c r="AJ365" s="178" t="s">
        <v>816</v>
      </c>
      <c r="AK365" s="178" t="s">
        <v>64</v>
      </c>
      <c r="AL365" s="178" t="s">
        <v>947</v>
      </c>
      <c r="AM365" s="178" t="s">
        <v>192</v>
      </c>
      <c r="AN365" s="178" t="s">
        <v>18</v>
      </c>
      <c r="AO365" s="178" t="s">
        <v>41</v>
      </c>
      <c r="AQ365" s="178">
        <v>669.43444444444447</v>
      </c>
      <c r="AR365" s="178">
        <v>2003</v>
      </c>
      <c r="AS365" s="178">
        <v>0.33421589837466026</v>
      </c>
      <c r="AT365" s="178">
        <f t="shared" si="5"/>
        <v>0</v>
      </c>
    </row>
    <row r="366" spans="1:46" ht="22.5">
      <c r="A366" s="178" t="s">
        <v>140</v>
      </c>
      <c r="B366" s="178">
        <v>383</v>
      </c>
      <c r="C366" s="178" t="s">
        <v>344</v>
      </c>
      <c r="D366" s="178" t="s">
        <v>40</v>
      </c>
      <c r="E366" s="178" t="s">
        <v>345</v>
      </c>
      <c r="F366" s="178" t="s">
        <v>29</v>
      </c>
      <c r="G366" s="178" t="s">
        <v>346</v>
      </c>
      <c r="H366" s="178" t="s">
        <v>41</v>
      </c>
      <c r="I366" s="178">
        <v>1066</v>
      </c>
      <c r="J366" s="178">
        <v>0</v>
      </c>
      <c r="K366" s="178">
        <v>0</v>
      </c>
      <c r="L366" s="178">
        <v>1066</v>
      </c>
      <c r="M366" s="178">
        <v>2003</v>
      </c>
      <c r="N366" s="178">
        <v>0.53220169745381929</v>
      </c>
      <c r="O366" s="178" t="s">
        <v>720</v>
      </c>
      <c r="P366" s="178" t="s">
        <v>709</v>
      </c>
      <c r="Q366" s="184">
        <v>7787.3325399999985</v>
      </c>
      <c r="R366" s="184">
        <v>0</v>
      </c>
      <c r="S366" s="184">
        <v>0</v>
      </c>
      <c r="T366" s="184">
        <v>0</v>
      </c>
      <c r="V366" s="184">
        <v>0</v>
      </c>
      <c r="W366" s="184">
        <v>0</v>
      </c>
      <c r="Y366" s="178" t="s">
        <v>1030</v>
      </c>
      <c r="Z366" s="178" t="s">
        <v>700</v>
      </c>
      <c r="AB366" s="178" t="s">
        <v>343</v>
      </c>
      <c r="AC366" s="178" t="s">
        <v>344</v>
      </c>
      <c r="AD366" s="178" t="s">
        <v>1229</v>
      </c>
      <c r="AF366" s="178" t="s">
        <v>1226</v>
      </c>
      <c r="AG366" s="178" t="s">
        <v>1227</v>
      </c>
      <c r="AH366" s="178">
        <v>0</v>
      </c>
      <c r="AI366" s="178">
        <v>25</v>
      </c>
      <c r="AJ366" s="178" t="s">
        <v>911</v>
      </c>
      <c r="AK366" s="178" t="s">
        <v>1235</v>
      </c>
      <c r="AL366" s="178" t="s">
        <v>345</v>
      </c>
      <c r="AM366" s="178" t="s">
        <v>346</v>
      </c>
      <c r="AN366" s="178" t="s">
        <v>40</v>
      </c>
      <c r="AO366" s="178" t="s">
        <v>41</v>
      </c>
      <c r="AQ366" s="178">
        <v>1066</v>
      </c>
      <c r="AR366" s="178">
        <v>2003</v>
      </c>
      <c r="AS366" s="178">
        <v>0.53220169745381929</v>
      </c>
      <c r="AT366" s="178">
        <f t="shared" si="5"/>
        <v>0</v>
      </c>
    </row>
    <row r="367" spans="1:46" ht="22.5">
      <c r="A367" s="178" t="s">
        <v>63</v>
      </c>
      <c r="B367" s="178">
        <v>388</v>
      </c>
      <c r="C367" s="178" t="s">
        <v>348</v>
      </c>
      <c r="D367" s="178" t="s">
        <v>18</v>
      </c>
      <c r="E367" s="178" t="s">
        <v>947</v>
      </c>
      <c r="F367" s="178" t="s">
        <v>29</v>
      </c>
      <c r="G367" s="178" t="s">
        <v>192</v>
      </c>
      <c r="H367" s="178" t="s">
        <v>65</v>
      </c>
      <c r="I367" s="178">
        <v>1682</v>
      </c>
      <c r="J367" s="178">
        <v>0</v>
      </c>
      <c r="K367" s="178">
        <v>0</v>
      </c>
      <c r="L367" s="178">
        <v>1682</v>
      </c>
      <c r="M367" s="178">
        <v>1682</v>
      </c>
      <c r="N367" s="178">
        <v>1</v>
      </c>
      <c r="O367" s="178" t="s">
        <v>709</v>
      </c>
      <c r="P367" s="178" t="s">
        <v>709</v>
      </c>
      <c r="Q367" s="184">
        <v>0</v>
      </c>
      <c r="R367" s="184">
        <v>0</v>
      </c>
      <c r="S367" s="184">
        <v>0</v>
      </c>
      <c r="T367" s="184">
        <v>0</v>
      </c>
      <c r="V367" s="184">
        <v>0</v>
      </c>
      <c r="W367" s="184">
        <v>0</v>
      </c>
      <c r="Y367" s="178" t="s">
        <v>846</v>
      </c>
      <c r="Z367" s="178" t="s">
        <v>700</v>
      </c>
      <c r="AB367" s="178" t="s">
        <v>347</v>
      </c>
      <c r="AC367" s="178" t="s">
        <v>348</v>
      </c>
      <c r="AD367" s="178" t="s">
        <v>1229</v>
      </c>
      <c r="AF367" s="178">
        <v>0</v>
      </c>
      <c r="AG367" s="178" t="s">
        <v>1227</v>
      </c>
      <c r="AH367" s="178">
        <v>0</v>
      </c>
      <c r="AI367" s="178">
        <v>40</v>
      </c>
      <c r="AJ367" s="178" t="s">
        <v>816</v>
      </c>
      <c r="AK367" s="178" t="s">
        <v>64</v>
      </c>
      <c r="AL367" s="178" t="s">
        <v>947</v>
      </c>
      <c r="AM367" s="178" t="s">
        <v>192</v>
      </c>
      <c r="AN367" s="178" t="s">
        <v>18</v>
      </c>
      <c r="AO367" s="178" t="s">
        <v>65</v>
      </c>
      <c r="AQ367" s="178">
        <v>1682</v>
      </c>
      <c r="AR367" s="178">
        <v>1628</v>
      </c>
      <c r="AS367" s="178">
        <v>1.0331695331695332</v>
      </c>
      <c r="AT367" s="178">
        <f t="shared" si="5"/>
        <v>0</v>
      </c>
    </row>
    <row r="368" spans="1:46" ht="22.5">
      <c r="A368" s="178" t="s">
        <v>63</v>
      </c>
      <c r="B368" s="178">
        <v>397</v>
      </c>
      <c r="C368" s="178" t="s">
        <v>350</v>
      </c>
      <c r="D368" s="178" t="s">
        <v>18</v>
      </c>
      <c r="E368" s="178" t="s">
        <v>1031</v>
      </c>
      <c r="F368" s="178" t="s">
        <v>23</v>
      </c>
      <c r="G368" s="178" t="s">
        <v>351</v>
      </c>
      <c r="H368" s="178" t="s">
        <v>65</v>
      </c>
      <c r="I368" s="178">
        <v>964</v>
      </c>
      <c r="J368" s="178">
        <v>34.882468443197759</v>
      </c>
      <c r="K368" s="178">
        <v>154.6726507713885</v>
      </c>
      <c r="L368" s="178">
        <v>1153.5551192145863</v>
      </c>
      <c r="M368" s="178">
        <v>4266</v>
      </c>
      <c r="N368" s="178">
        <v>0.27040673211781208</v>
      </c>
      <c r="O368" s="178" t="s">
        <v>709</v>
      </c>
      <c r="P368" s="178" t="s">
        <v>720</v>
      </c>
      <c r="Q368" s="184">
        <v>0</v>
      </c>
      <c r="R368" s="184">
        <v>4353.5483870967746</v>
      </c>
      <c r="S368" s="184">
        <v>0</v>
      </c>
      <c r="T368" s="184">
        <v>0</v>
      </c>
      <c r="V368" s="184">
        <v>26127.082430978608</v>
      </c>
      <c r="W368" s="184">
        <v>0</v>
      </c>
      <c r="X368" s="184" t="s">
        <v>740</v>
      </c>
      <c r="Y368" s="178" t="s">
        <v>995</v>
      </c>
      <c r="Z368" s="178" t="s">
        <v>700</v>
      </c>
      <c r="AB368" s="178" t="s">
        <v>349</v>
      </c>
      <c r="AC368" s="178" t="s">
        <v>350</v>
      </c>
      <c r="AD368" s="178" t="s">
        <v>1229</v>
      </c>
      <c r="AF368" s="178" t="s">
        <v>1230</v>
      </c>
      <c r="AG368" s="178" t="s">
        <v>1231</v>
      </c>
      <c r="AH368" s="178">
        <v>0</v>
      </c>
      <c r="AI368" s="178">
        <v>40</v>
      </c>
      <c r="AJ368" s="178" t="s">
        <v>816</v>
      </c>
      <c r="AK368" s="178" t="s">
        <v>64</v>
      </c>
      <c r="AL368" s="178" t="s">
        <v>1031</v>
      </c>
      <c r="AM368" s="178" t="s">
        <v>351</v>
      </c>
      <c r="AN368" s="178" t="s">
        <v>18</v>
      </c>
      <c r="AO368" s="178" t="s">
        <v>65</v>
      </c>
      <c r="AQ368" s="178">
        <v>1153.5551192145863</v>
      </c>
      <c r="AR368" s="178">
        <v>4266</v>
      </c>
      <c r="AS368" s="178">
        <v>0.27040673211781208</v>
      </c>
      <c r="AT368" s="178">
        <f t="shared" si="5"/>
        <v>0</v>
      </c>
    </row>
    <row r="369" spans="1:46" ht="22.5">
      <c r="A369" s="178" t="s">
        <v>63</v>
      </c>
      <c r="B369" s="178">
        <v>397</v>
      </c>
      <c r="C369" s="178" t="s">
        <v>350</v>
      </c>
      <c r="D369" s="178" t="s">
        <v>18</v>
      </c>
      <c r="E369" s="178" t="s">
        <v>1031</v>
      </c>
      <c r="F369" s="178" t="s">
        <v>23</v>
      </c>
      <c r="G369" s="178" t="s">
        <v>351</v>
      </c>
      <c r="H369" s="178" t="s">
        <v>41</v>
      </c>
      <c r="I369" s="178">
        <v>2601</v>
      </c>
      <c r="J369" s="178">
        <v>94.117531556802248</v>
      </c>
      <c r="K369" s="178">
        <v>417.32734922861147</v>
      </c>
      <c r="L369" s="178">
        <v>3112.4448807854137</v>
      </c>
      <c r="M369" s="178">
        <v>4266</v>
      </c>
      <c r="N369" s="178">
        <v>0.72959326788218792</v>
      </c>
      <c r="O369" s="178" t="s">
        <v>709</v>
      </c>
      <c r="P369" s="178" t="s">
        <v>720</v>
      </c>
      <c r="Q369" s="184">
        <v>0</v>
      </c>
      <c r="R369" s="184">
        <v>11746.451612903225</v>
      </c>
      <c r="S369" s="184">
        <v>0</v>
      </c>
      <c r="T369" s="184">
        <v>0</v>
      </c>
      <c r="V369" s="184">
        <v>70494.337554953687</v>
      </c>
      <c r="W369" s="184">
        <v>0</v>
      </c>
      <c r="X369" s="184" t="s">
        <v>740</v>
      </c>
      <c r="Y369" s="178" t="s">
        <v>995</v>
      </c>
      <c r="Z369" s="178" t="s">
        <v>700</v>
      </c>
      <c r="AB369" s="178" t="s">
        <v>349</v>
      </c>
      <c r="AC369" s="178" t="s">
        <v>350</v>
      </c>
      <c r="AD369" s="178" t="s">
        <v>1229</v>
      </c>
      <c r="AF369" s="178" t="s">
        <v>1230</v>
      </c>
      <c r="AG369" s="178" t="s">
        <v>1231</v>
      </c>
      <c r="AH369" s="178">
        <v>0</v>
      </c>
      <c r="AI369" s="178">
        <v>40</v>
      </c>
      <c r="AJ369" s="178" t="s">
        <v>816</v>
      </c>
      <c r="AK369" s="178" t="s">
        <v>64</v>
      </c>
      <c r="AL369" s="178" t="s">
        <v>1031</v>
      </c>
      <c r="AM369" s="178" t="s">
        <v>351</v>
      </c>
      <c r="AN369" s="178" t="s">
        <v>18</v>
      </c>
      <c r="AO369" s="178" t="s">
        <v>41</v>
      </c>
      <c r="AQ369" s="178">
        <v>3112.4448807854137</v>
      </c>
      <c r="AR369" s="178">
        <v>4266</v>
      </c>
      <c r="AS369" s="178">
        <v>0.72959326788218792</v>
      </c>
      <c r="AT369" s="178">
        <f t="shared" si="5"/>
        <v>0</v>
      </c>
    </row>
    <row r="370" spans="1:46" ht="22.5">
      <c r="A370" s="178" t="s">
        <v>63</v>
      </c>
      <c r="B370" s="178">
        <v>398</v>
      </c>
      <c r="C370" s="178" t="s">
        <v>353</v>
      </c>
      <c r="D370" s="178" t="s">
        <v>18</v>
      </c>
      <c r="E370" s="178" t="s">
        <v>1032</v>
      </c>
      <c r="F370" s="178" t="s">
        <v>23</v>
      </c>
      <c r="G370" s="178" t="s">
        <v>357</v>
      </c>
      <c r="H370" s="178" t="s">
        <v>65</v>
      </c>
      <c r="I370" s="178">
        <v>2857</v>
      </c>
      <c r="J370" s="178">
        <v>0</v>
      </c>
      <c r="K370" s="178">
        <v>357.1547628969081</v>
      </c>
      <c r="L370" s="178">
        <v>3214.1547628969083</v>
      </c>
      <c r="M370" s="178">
        <v>13498.999999999998</v>
      </c>
      <c r="N370" s="178">
        <v>0.23810317526460542</v>
      </c>
      <c r="O370" s="178" t="s">
        <v>709</v>
      </c>
      <c r="P370" s="178" t="s">
        <v>720</v>
      </c>
      <c r="Q370" s="184">
        <v>0</v>
      </c>
      <c r="R370" s="184">
        <v>36834.561213434456</v>
      </c>
      <c r="S370" s="184">
        <v>0</v>
      </c>
      <c r="T370" s="184">
        <v>0</v>
      </c>
      <c r="V370" s="184">
        <v>69498.109941103394</v>
      </c>
      <c r="W370" s="184">
        <v>0</v>
      </c>
      <c r="X370" s="184" t="s">
        <v>746</v>
      </c>
      <c r="Y370" s="178" t="s">
        <v>899</v>
      </c>
      <c r="Z370" s="178" t="s">
        <v>700</v>
      </c>
      <c r="AB370" s="178" t="s">
        <v>352</v>
      </c>
      <c r="AC370" s="178" t="s">
        <v>353</v>
      </c>
      <c r="AD370" s="178" t="s">
        <v>1229</v>
      </c>
      <c r="AF370" s="178" t="s">
        <v>1230</v>
      </c>
      <c r="AG370" s="178" t="s">
        <v>1231</v>
      </c>
      <c r="AH370" s="178">
        <v>0</v>
      </c>
      <c r="AI370" s="178">
        <v>40</v>
      </c>
      <c r="AJ370" s="178" t="s">
        <v>816</v>
      </c>
      <c r="AK370" s="178" t="s">
        <v>64</v>
      </c>
      <c r="AL370" s="178" t="s">
        <v>1032</v>
      </c>
      <c r="AM370" s="178" t="s">
        <v>357</v>
      </c>
      <c r="AN370" s="178" t="s">
        <v>18</v>
      </c>
      <c r="AO370" s="178" t="s">
        <v>65</v>
      </c>
      <c r="AQ370" s="178">
        <v>3214.1547628969083</v>
      </c>
      <c r="AR370" s="178">
        <v>13499</v>
      </c>
      <c r="AS370" s="178">
        <v>0.23810317526460539</v>
      </c>
      <c r="AT370" s="178">
        <f t="shared" si="5"/>
        <v>0</v>
      </c>
    </row>
    <row r="371" spans="1:46" ht="22.5">
      <c r="A371" s="178" t="s">
        <v>63</v>
      </c>
      <c r="B371" s="178">
        <v>398</v>
      </c>
      <c r="C371" s="178" t="s">
        <v>353</v>
      </c>
      <c r="D371" s="178" t="s">
        <v>18</v>
      </c>
      <c r="E371" s="178" t="s">
        <v>1032</v>
      </c>
      <c r="F371" s="178" t="s">
        <v>23</v>
      </c>
      <c r="G371" s="178" t="s">
        <v>357</v>
      </c>
      <c r="H371" s="178" t="s">
        <v>41</v>
      </c>
      <c r="I371" s="178">
        <v>5564</v>
      </c>
      <c r="J371" s="178">
        <v>0</v>
      </c>
      <c r="K371" s="178">
        <v>695.55796316359692</v>
      </c>
      <c r="L371" s="178">
        <v>6259.5579631635974</v>
      </c>
      <c r="M371" s="178">
        <v>13498.999999999998</v>
      </c>
      <c r="N371" s="178">
        <v>0.46370530877573141</v>
      </c>
      <c r="O371" s="178" t="s">
        <v>709</v>
      </c>
      <c r="P371" s="178" t="s">
        <v>720</v>
      </c>
      <c r="Q371" s="184">
        <v>0</v>
      </c>
      <c r="R371" s="184">
        <v>71735.211267605642</v>
      </c>
      <c r="S371" s="184">
        <v>0</v>
      </c>
      <c r="T371" s="184">
        <v>0</v>
      </c>
      <c r="V371" s="184">
        <v>135347.38666863818</v>
      </c>
      <c r="W371" s="184">
        <v>0</v>
      </c>
      <c r="X371" s="184" t="s">
        <v>746</v>
      </c>
      <c r="Y371" s="178" t="s">
        <v>899</v>
      </c>
      <c r="Z371" s="178" t="s">
        <v>700</v>
      </c>
      <c r="AB371" s="178" t="s">
        <v>352</v>
      </c>
      <c r="AC371" s="178" t="s">
        <v>353</v>
      </c>
      <c r="AD371" s="178" t="s">
        <v>1229</v>
      </c>
      <c r="AF371" s="178" t="s">
        <v>1230</v>
      </c>
      <c r="AG371" s="178" t="s">
        <v>1231</v>
      </c>
      <c r="AH371" s="178">
        <v>0</v>
      </c>
      <c r="AI371" s="178">
        <v>40</v>
      </c>
      <c r="AJ371" s="178" t="s">
        <v>816</v>
      </c>
      <c r="AK371" s="178" t="s">
        <v>64</v>
      </c>
      <c r="AL371" s="178" t="s">
        <v>1032</v>
      </c>
      <c r="AM371" s="178" t="s">
        <v>357</v>
      </c>
      <c r="AN371" s="178" t="s">
        <v>18</v>
      </c>
      <c r="AO371" s="178" t="s">
        <v>41</v>
      </c>
      <c r="AQ371" s="178">
        <v>6259.5579631635974</v>
      </c>
      <c r="AR371" s="178">
        <v>13499</v>
      </c>
      <c r="AS371" s="178">
        <v>0.46370530877573135</v>
      </c>
      <c r="AT371" s="178">
        <f t="shared" si="5"/>
        <v>0</v>
      </c>
    </row>
    <row r="372" spans="1:46" ht="22.5">
      <c r="A372" s="178" t="s">
        <v>63</v>
      </c>
      <c r="B372" s="178">
        <v>398</v>
      </c>
      <c r="C372" s="178" t="s">
        <v>353</v>
      </c>
      <c r="D372" s="178" t="s">
        <v>40</v>
      </c>
      <c r="E372" s="178" t="s">
        <v>1033</v>
      </c>
      <c r="F372" s="178" t="s">
        <v>23</v>
      </c>
      <c r="G372" s="178" t="s">
        <v>356</v>
      </c>
      <c r="H372" s="178" t="s">
        <v>65</v>
      </c>
      <c r="I372" s="178">
        <v>720</v>
      </c>
      <c r="J372" s="178">
        <v>0</v>
      </c>
      <c r="K372" s="178">
        <v>90.007500625052089</v>
      </c>
      <c r="L372" s="178">
        <v>810.0075006250521</v>
      </c>
      <c r="M372" s="178">
        <v>13498.999999999998</v>
      </c>
      <c r="N372" s="178">
        <v>6.0005000416701398E-2</v>
      </c>
      <c r="O372" s="178" t="s">
        <v>709</v>
      </c>
      <c r="P372" s="178" t="s">
        <v>720</v>
      </c>
      <c r="Q372" s="184">
        <v>0</v>
      </c>
      <c r="R372" s="184">
        <v>9282.7735644637069</v>
      </c>
      <c r="S372" s="184">
        <v>0</v>
      </c>
      <c r="T372" s="184">
        <v>0</v>
      </c>
      <c r="V372" s="184">
        <v>17514.399425129312</v>
      </c>
      <c r="W372" s="184">
        <v>0</v>
      </c>
      <c r="X372" s="184" t="s">
        <v>746</v>
      </c>
      <c r="Y372" s="178" t="s">
        <v>899</v>
      </c>
      <c r="Z372" s="178" t="s">
        <v>700</v>
      </c>
      <c r="AB372" s="178" t="s">
        <v>352</v>
      </c>
      <c r="AC372" s="178" t="s">
        <v>353</v>
      </c>
      <c r="AD372" s="178" t="s">
        <v>1229</v>
      </c>
      <c r="AF372" s="178" t="s">
        <v>1230</v>
      </c>
      <c r="AG372" s="178" t="s">
        <v>1231</v>
      </c>
      <c r="AH372" s="178">
        <v>0</v>
      </c>
      <c r="AI372" s="178">
        <v>40</v>
      </c>
      <c r="AJ372" s="178" t="s">
        <v>816</v>
      </c>
      <c r="AK372" s="178" t="s">
        <v>64</v>
      </c>
      <c r="AL372" s="178" t="s">
        <v>1033</v>
      </c>
      <c r="AM372" s="178" t="s">
        <v>356</v>
      </c>
      <c r="AN372" s="178" t="s">
        <v>40</v>
      </c>
      <c r="AO372" s="178" t="s">
        <v>65</v>
      </c>
      <c r="AQ372" s="178">
        <v>810.0075006250521</v>
      </c>
      <c r="AR372" s="178">
        <v>13499</v>
      </c>
      <c r="AS372" s="178">
        <v>6.0005000416701391E-2</v>
      </c>
      <c r="AT372" s="178">
        <f t="shared" si="5"/>
        <v>0</v>
      </c>
    </row>
    <row r="373" spans="1:46" ht="22.5">
      <c r="A373" s="178" t="s">
        <v>63</v>
      </c>
      <c r="B373" s="178">
        <v>398</v>
      </c>
      <c r="C373" s="178" t="s">
        <v>353</v>
      </c>
      <c r="D373" s="178" t="s">
        <v>40</v>
      </c>
      <c r="E373" s="178" t="s">
        <v>1033</v>
      </c>
      <c r="F373" s="178" t="s">
        <v>23</v>
      </c>
      <c r="G373" s="178" t="s">
        <v>356</v>
      </c>
      <c r="H373" s="178" t="s">
        <v>41</v>
      </c>
      <c r="I373" s="178">
        <v>1522</v>
      </c>
      <c r="J373" s="178">
        <v>0</v>
      </c>
      <c r="K373" s="178">
        <v>190.26585548795731</v>
      </c>
      <c r="L373" s="178">
        <v>1712.2658554879572</v>
      </c>
      <c r="M373" s="178">
        <v>13498.999999999998</v>
      </c>
      <c r="N373" s="178">
        <v>0.12684390365863824</v>
      </c>
      <c r="O373" s="178" t="s">
        <v>709</v>
      </c>
      <c r="P373" s="178" t="s">
        <v>720</v>
      </c>
      <c r="Q373" s="184">
        <v>0</v>
      </c>
      <c r="R373" s="184">
        <v>19622.751895991336</v>
      </c>
      <c r="S373" s="184">
        <v>0</v>
      </c>
      <c r="T373" s="184">
        <v>0</v>
      </c>
      <c r="V373" s="184">
        <v>37023.49434034279</v>
      </c>
      <c r="W373" s="184">
        <v>0</v>
      </c>
      <c r="X373" s="184" t="s">
        <v>746</v>
      </c>
      <c r="Y373" s="178" t="s">
        <v>899</v>
      </c>
      <c r="Z373" s="178" t="s">
        <v>700</v>
      </c>
      <c r="AB373" s="178" t="s">
        <v>352</v>
      </c>
      <c r="AC373" s="178" t="s">
        <v>353</v>
      </c>
      <c r="AD373" s="178" t="s">
        <v>1229</v>
      </c>
      <c r="AF373" s="178" t="s">
        <v>1230</v>
      </c>
      <c r="AG373" s="178" t="s">
        <v>1231</v>
      </c>
      <c r="AH373" s="178">
        <v>0</v>
      </c>
      <c r="AI373" s="178">
        <v>40</v>
      </c>
      <c r="AJ373" s="178" t="s">
        <v>816</v>
      </c>
      <c r="AK373" s="178" t="s">
        <v>64</v>
      </c>
      <c r="AL373" s="178" t="s">
        <v>1033</v>
      </c>
      <c r="AM373" s="178" t="s">
        <v>356</v>
      </c>
      <c r="AN373" s="178" t="s">
        <v>40</v>
      </c>
      <c r="AO373" s="178" t="s">
        <v>41</v>
      </c>
      <c r="AQ373" s="178">
        <v>1712.2658554879572</v>
      </c>
      <c r="AR373" s="178">
        <v>13499</v>
      </c>
      <c r="AS373" s="178">
        <v>0.12684390365863821</v>
      </c>
      <c r="AT373" s="178">
        <f t="shared" si="5"/>
        <v>0</v>
      </c>
    </row>
    <row r="374" spans="1:46" ht="22.5">
      <c r="A374" s="178" t="s">
        <v>63</v>
      </c>
      <c r="B374" s="178">
        <v>398</v>
      </c>
      <c r="C374" s="178" t="s">
        <v>353</v>
      </c>
      <c r="D374" s="178" t="s">
        <v>40</v>
      </c>
      <c r="E374" s="178" t="s">
        <v>1034</v>
      </c>
      <c r="F374" s="178" t="s">
        <v>23</v>
      </c>
      <c r="G374" s="178" t="s">
        <v>358</v>
      </c>
      <c r="H374" s="178" t="s">
        <v>41</v>
      </c>
      <c r="I374" s="178">
        <v>1076</v>
      </c>
      <c r="J374" s="178">
        <v>0</v>
      </c>
      <c r="K374" s="178">
        <v>134.51120926743894</v>
      </c>
      <c r="L374" s="178">
        <v>1210.511209267439</v>
      </c>
      <c r="M374" s="178">
        <v>13498.999999999998</v>
      </c>
      <c r="N374" s="178">
        <v>8.9674139511625978E-2</v>
      </c>
      <c r="O374" s="178" t="s">
        <v>709</v>
      </c>
      <c r="P374" s="178" t="s">
        <v>720</v>
      </c>
      <c r="Q374" s="184">
        <v>0</v>
      </c>
      <c r="R374" s="184">
        <v>13872.589382448539</v>
      </c>
      <c r="S374" s="184">
        <v>0</v>
      </c>
      <c r="T374" s="184">
        <v>0</v>
      </c>
      <c r="V374" s="184">
        <v>26174.29691866547</v>
      </c>
      <c r="W374" s="184">
        <v>0</v>
      </c>
      <c r="X374" s="184" t="s">
        <v>746</v>
      </c>
      <c r="Y374" s="178" t="s">
        <v>836</v>
      </c>
      <c r="Z374" s="178" t="s">
        <v>700</v>
      </c>
      <c r="AB374" s="178" t="s">
        <v>352</v>
      </c>
      <c r="AC374" s="178" t="s">
        <v>353</v>
      </c>
      <c r="AD374" s="178" t="s">
        <v>1229</v>
      </c>
      <c r="AF374" s="178" t="s">
        <v>1230</v>
      </c>
      <c r="AG374" s="178" t="s">
        <v>1231</v>
      </c>
      <c r="AH374" s="178">
        <v>0</v>
      </c>
      <c r="AI374" s="178">
        <v>40</v>
      </c>
      <c r="AJ374" s="178" t="s">
        <v>816</v>
      </c>
      <c r="AK374" s="178" t="s">
        <v>64</v>
      </c>
      <c r="AL374" s="178" t="s">
        <v>1034</v>
      </c>
      <c r="AM374" s="178" t="s">
        <v>358</v>
      </c>
      <c r="AN374" s="178" t="s">
        <v>40</v>
      </c>
      <c r="AO374" s="178" t="s">
        <v>41</v>
      </c>
      <c r="AQ374" s="178">
        <v>1210.511209267439</v>
      </c>
      <c r="AR374" s="178">
        <v>13499</v>
      </c>
      <c r="AS374" s="178">
        <v>8.9674139511625964E-2</v>
      </c>
      <c r="AT374" s="178">
        <f t="shared" si="5"/>
        <v>0</v>
      </c>
    </row>
    <row r="375" spans="1:46" ht="56.25">
      <c r="A375" s="178" t="s">
        <v>1023</v>
      </c>
      <c r="B375" s="178">
        <v>398</v>
      </c>
      <c r="C375" s="178" t="s">
        <v>353</v>
      </c>
      <c r="D375" s="178" t="s">
        <v>40</v>
      </c>
      <c r="E375" s="178" t="s">
        <v>354</v>
      </c>
      <c r="F375" s="178" t="s">
        <v>23</v>
      </c>
      <c r="G375" s="178" t="s">
        <v>1035</v>
      </c>
      <c r="H375" s="178" t="s">
        <v>41</v>
      </c>
      <c r="I375" s="178">
        <v>260</v>
      </c>
      <c r="J375" s="178">
        <v>0</v>
      </c>
      <c r="K375" s="178">
        <v>32.502708559046589</v>
      </c>
      <c r="L375" s="178">
        <v>292.5027085590466</v>
      </c>
      <c r="M375" s="178">
        <v>13498.999999999998</v>
      </c>
      <c r="N375" s="178">
        <v>2.1668472372697728E-2</v>
      </c>
      <c r="O375" s="178" t="s">
        <v>709</v>
      </c>
      <c r="P375" s="178" t="s">
        <v>720</v>
      </c>
      <c r="Q375" s="184">
        <v>0</v>
      </c>
      <c r="R375" s="184">
        <v>3352.1126760563384</v>
      </c>
      <c r="S375" s="184">
        <v>0</v>
      </c>
      <c r="T375" s="184">
        <v>0</v>
      </c>
      <c r="V375" s="184">
        <v>6324.6442368522512</v>
      </c>
      <c r="W375" s="184">
        <v>0</v>
      </c>
      <c r="X375" s="184" t="s">
        <v>746</v>
      </c>
      <c r="Y375" s="178" t="s">
        <v>1025</v>
      </c>
      <c r="Z375" s="178" t="s">
        <v>700</v>
      </c>
      <c r="AB375" s="178" t="s">
        <v>352</v>
      </c>
      <c r="AC375" s="178" t="s">
        <v>353</v>
      </c>
      <c r="AD375" s="178" t="s">
        <v>1229</v>
      </c>
      <c r="AF375" s="178" t="s">
        <v>1230</v>
      </c>
      <c r="AG375" s="178" t="s">
        <v>1231</v>
      </c>
      <c r="AH375" s="178">
        <v>0</v>
      </c>
      <c r="AI375" s="178">
        <v>25</v>
      </c>
      <c r="AJ375" s="178" t="s">
        <v>1022</v>
      </c>
      <c r="AK375" s="178" t="s">
        <v>1023</v>
      </c>
      <c r="AL375" s="178" t="s">
        <v>354</v>
      </c>
      <c r="AM375" s="178" t="s">
        <v>1035</v>
      </c>
      <c r="AN375" s="178" t="s">
        <v>40</v>
      </c>
      <c r="AO375" s="178" t="s">
        <v>41</v>
      </c>
      <c r="AQ375" s="178">
        <v>292.5027085590466</v>
      </c>
      <c r="AR375" s="178">
        <v>13499</v>
      </c>
      <c r="AS375" s="178">
        <v>2.1668472372697724E-2</v>
      </c>
      <c r="AT375" s="178">
        <f t="shared" si="5"/>
        <v>0</v>
      </c>
    </row>
    <row r="376" spans="1:46" ht="22.5">
      <c r="A376" s="178" t="s">
        <v>47</v>
      </c>
      <c r="B376" s="178">
        <v>407</v>
      </c>
      <c r="C376" s="178" t="s">
        <v>360</v>
      </c>
      <c r="D376" s="178" t="s">
        <v>18</v>
      </c>
      <c r="E376" s="178" t="s">
        <v>361</v>
      </c>
      <c r="F376" s="178" t="s">
        <v>23</v>
      </c>
      <c r="G376" s="178" t="s">
        <v>362</v>
      </c>
      <c r="H376" s="178" t="s">
        <v>41</v>
      </c>
      <c r="I376" s="178">
        <v>2039</v>
      </c>
      <c r="J376" s="178">
        <v>921</v>
      </c>
      <c r="K376" s="178">
        <v>1260</v>
      </c>
      <c r="L376" s="178">
        <v>4220</v>
      </c>
      <c r="M376" s="178">
        <v>4220</v>
      </c>
      <c r="N376" s="178">
        <v>1</v>
      </c>
      <c r="O376" s="178" t="s">
        <v>720</v>
      </c>
      <c r="P376" s="178" t="s">
        <v>720</v>
      </c>
      <c r="Q376" s="184">
        <v>30827.901799999996</v>
      </c>
      <c r="R376" s="184">
        <v>0</v>
      </c>
      <c r="S376" s="184">
        <v>17091</v>
      </c>
      <c r="T376" s="184">
        <v>0</v>
      </c>
      <c r="V376" s="184">
        <v>0</v>
      </c>
      <c r="W376" s="184">
        <v>14008</v>
      </c>
      <c r="Y376" s="178" t="s">
        <v>932</v>
      </c>
      <c r="Z376" s="178" t="s">
        <v>698</v>
      </c>
      <c r="AB376" s="178" t="s">
        <v>359</v>
      </c>
      <c r="AC376" s="178" t="s">
        <v>360</v>
      </c>
      <c r="AD376" s="178" t="s">
        <v>1225</v>
      </c>
      <c r="AF376" s="178" t="s">
        <v>1230</v>
      </c>
      <c r="AG376" s="178" t="s">
        <v>1231</v>
      </c>
      <c r="AH376" s="178">
        <v>1</v>
      </c>
      <c r="AI376" s="178">
        <v>50</v>
      </c>
      <c r="AJ376" s="178" t="s">
        <v>807</v>
      </c>
      <c r="AK376" s="178" t="s">
        <v>1232</v>
      </c>
      <c r="AL376" s="178" t="s">
        <v>361</v>
      </c>
      <c r="AM376" s="178" t="s">
        <v>362</v>
      </c>
      <c r="AN376" s="178" t="s">
        <v>18</v>
      </c>
      <c r="AO376" s="178" t="s">
        <v>41</v>
      </c>
      <c r="AQ376" s="178">
        <v>4220</v>
      </c>
      <c r="AR376" s="178">
        <v>4220</v>
      </c>
      <c r="AS376" s="178">
        <v>1</v>
      </c>
      <c r="AT376" s="178">
        <f t="shared" si="5"/>
        <v>0</v>
      </c>
    </row>
    <row r="377" spans="1:46" ht="22.5">
      <c r="A377" s="178" t="s">
        <v>140</v>
      </c>
      <c r="B377" s="178">
        <v>409</v>
      </c>
      <c r="C377" s="178" t="s">
        <v>364</v>
      </c>
      <c r="D377" s="178" t="s">
        <v>18</v>
      </c>
      <c r="E377" s="178" t="s">
        <v>996</v>
      </c>
      <c r="F377" s="178" t="s">
        <v>29</v>
      </c>
      <c r="G377" s="178" t="s">
        <v>290</v>
      </c>
      <c r="H377" s="178" t="s">
        <v>41</v>
      </c>
      <c r="I377" s="178">
        <v>892</v>
      </c>
      <c r="J377" s="178">
        <v>45.394100451767208</v>
      </c>
      <c r="K377" s="178">
        <v>224.7912437108306</v>
      </c>
      <c r="L377" s="178">
        <v>1162.1853441625979</v>
      </c>
      <c r="M377" s="178">
        <v>29338</v>
      </c>
      <c r="N377" s="178">
        <v>3.9613652742606788E-2</v>
      </c>
      <c r="O377" s="178" t="s">
        <v>709</v>
      </c>
      <c r="P377" s="178" t="s">
        <v>720</v>
      </c>
      <c r="Q377" s="184">
        <v>0</v>
      </c>
      <c r="R377" s="184">
        <v>24.164328172990139</v>
      </c>
      <c r="S377" s="184">
        <v>0</v>
      </c>
      <c r="T377" s="184">
        <v>0</v>
      </c>
      <c r="V377" s="184">
        <v>16896.096551893064</v>
      </c>
      <c r="W377" s="184">
        <v>0</v>
      </c>
      <c r="X377" s="184" t="s">
        <v>711</v>
      </c>
      <c r="Y377" s="178" t="s">
        <v>997</v>
      </c>
      <c r="Z377" s="178" t="s">
        <v>700</v>
      </c>
      <c r="AB377" s="178" t="s">
        <v>363</v>
      </c>
      <c r="AC377" s="178" t="s">
        <v>364</v>
      </c>
      <c r="AD377" s="178" t="s">
        <v>1229</v>
      </c>
      <c r="AF377" s="178" t="s">
        <v>1226</v>
      </c>
      <c r="AG377" s="178" t="s">
        <v>1231</v>
      </c>
      <c r="AH377" s="178">
        <v>0</v>
      </c>
      <c r="AI377" s="178">
        <v>25</v>
      </c>
      <c r="AJ377" s="178" t="s">
        <v>911</v>
      </c>
      <c r="AK377" s="178" t="s">
        <v>1235</v>
      </c>
      <c r="AL377" s="178" t="s">
        <v>996</v>
      </c>
      <c r="AM377" s="178" t="s">
        <v>290</v>
      </c>
      <c r="AN377" s="178" t="s">
        <v>18</v>
      </c>
      <c r="AO377" s="178" t="s">
        <v>41</v>
      </c>
      <c r="AQ377" s="178">
        <v>1162.1853441625979</v>
      </c>
      <c r="AR377" s="178">
        <v>29338</v>
      </c>
      <c r="AS377" s="178">
        <v>3.9613652742606788E-2</v>
      </c>
      <c r="AT377" s="178">
        <f t="shared" si="5"/>
        <v>0</v>
      </c>
    </row>
    <row r="378" spans="1:46" ht="22.5">
      <c r="A378" s="178" t="s">
        <v>140</v>
      </c>
      <c r="B378" s="178">
        <v>409</v>
      </c>
      <c r="C378" s="178" t="s">
        <v>364</v>
      </c>
      <c r="D378" s="178" t="s">
        <v>18</v>
      </c>
      <c r="E378" s="178" t="s">
        <v>1036</v>
      </c>
      <c r="F378" s="178" t="s">
        <v>29</v>
      </c>
      <c r="G378" s="178" t="s">
        <v>1037</v>
      </c>
      <c r="H378" s="178" t="s">
        <v>41</v>
      </c>
      <c r="I378" s="178">
        <v>1792</v>
      </c>
      <c r="J378" s="178">
        <v>91.195322880680308</v>
      </c>
      <c r="K378" s="178">
        <v>451.59855238767767</v>
      </c>
      <c r="L378" s="178">
        <v>2334.7938752683581</v>
      </c>
      <c r="M378" s="178">
        <v>29338</v>
      </c>
      <c r="N378" s="178">
        <v>7.9582584882008256E-2</v>
      </c>
      <c r="O378" s="178" t="s">
        <v>709</v>
      </c>
      <c r="P378" s="178" t="s">
        <v>720</v>
      </c>
      <c r="Q378" s="184">
        <v>0</v>
      </c>
      <c r="R378" s="184">
        <v>48.545376778025037</v>
      </c>
      <c r="S378" s="184">
        <v>0</v>
      </c>
      <c r="T378" s="184">
        <v>0</v>
      </c>
      <c r="V378" s="184">
        <v>33943.727602009385</v>
      </c>
      <c r="W378" s="184">
        <v>0</v>
      </c>
      <c r="X378" s="184" t="s">
        <v>711</v>
      </c>
      <c r="Y378" s="178" t="s">
        <v>997</v>
      </c>
      <c r="Z378" s="178" t="s">
        <v>700</v>
      </c>
      <c r="AB378" s="178" t="s">
        <v>363</v>
      </c>
      <c r="AC378" s="178" t="s">
        <v>364</v>
      </c>
      <c r="AD378" s="178" t="s">
        <v>1229</v>
      </c>
      <c r="AF378" s="178" t="s">
        <v>1226</v>
      </c>
      <c r="AG378" s="178" t="s">
        <v>1231</v>
      </c>
      <c r="AH378" s="178">
        <v>0</v>
      </c>
      <c r="AI378" s="178">
        <v>25</v>
      </c>
      <c r="AJ378" s="178" t="s">
        <v>911</v>
      </c>
      <c r="AK378" s="178" t="s">
        <v>1235</v>
      </c>
      <c r="AL378" s="178" t="s">
        <v>1036</v>
      </c>
      <c r="AM378" s="178" t="s">
        <v>1037</v>
      </c>
      <c r="AN378" s="178" t="s">
        <v>18</v>
      </c>
      <c r="AO378" s="178" t="s">
        <v>41</v>
      </c>
      <c r="AQ378" s="178">
        <v>2334.7938752683581</v>
      </c>
      <c r="AR378" s="178">
        <v>29338</v>
      </c>
      <c r="AS378" s="178">
        <v>7.9582584882008256E-2</v>
      </c>
      <c r="AT378" s="178">
        <f t="shared" si="5"/>
        <v>0</v>
      </c>
    </row>
    <row r="379" spans="1:46" ht="33.75">
      <c r="A379" s="178" t="s">
        <v>140</v>
      </c>
      <c r="B379" s="178">
        <v>409</v>
      </c>
      <c r="C379" s="178" t="s">
        <v>364</v>
      </c>
      <c r="D379" s="178" t="s">
        <v>18</v>
      </c>
      <c r="E379" s="178" t="s">
        <v>1038</v>
      </c>
      <c r="F379" s="178" t="s">
        <v>29</v>
      </c>
      <c r="G379" s="178" t="s">
        <v>365</v>
      </c>
      <c r="H379" s="178" t="s">
        <v>41</v>
      </c>
      <c r="I379" s="178">
        <v>4842</v>
      </c>
      <c r="J379" s="178">
        <v>246.41057666755248</v>
      </c>
      <c r="K379" s="178">
        <v>1220.2233206814371</v>
      </c>
      <c r="L379" s="178">
        <v>6308.6338973489892</v>
      </c>
      <c r="M379" s="178">
        <v>29338</v>
      </c>
      <c r="N379" s="178">
        <v>0.21503285490997986</v>
      </c>
      <c r="O379" s="178" t="s">
        <v>709</v>
      </c>
      <c r="P379" s="178" t="s">
        <v>720</v>
      </c>
      <c r="Q379" s="184">
        <v>0</v>
      </c>
      <c r="R379" s="184">
        <v>131.17004149508773</v>
      </c>
      <c r="S379" s="184">
        <v>0</v>
      </c>
      <c r="T379" s="184">
        <v>0</v>
      </c>
      <c r="V379" s="184">
        <v>91716.25504962579</v>
      </c>
      <c r="W379" s="184">
        <v>0</v>
      </c>
      <c r="X379" s="184" t="s">
        <v>711</v>
      </c>
      <c r="Y379" s="178" t="s">
        <v>925</v>
      </c>
      <c r="Z379" s="178" t="s">
        <v>700</v>
      </c>
      <c r="AB379" s="178" t="s">
        <v>363</v>
      </c>
      <c r="AC379" s="178" t="s">
        <v>364</v>
      </c>
      <c r="AD379" s="178" t="s">
        <v>1229</v>
      </c>
      <c r="AF379" s="178" t="s">
        <v>1226</v>
      </c>
      <c r="AG379" s="178" t="s">
        <v>1231</v>
      </c>
      <c r="AH379" s="178">
        <v>0</v>
      </c>
      <c r="AI379" s="178">
        <v>25</v>
      </c>
      <c r="AJ379" s="178" t="s">
        <v>911</v>
      </c>
      <c r="AK379" s="178" t="s">
        <v>1235</v>
      </c>
      <c r="AL379" s="178" t="s">
        <v>1038</v>
      </c>
      <c r="AM379" s="178" t="s">
        <v>365</v>
      </c>
      <c r="AN379" s="178" t="s">
        <v>18</v>
      </c>
      <c r="AO379" s="178" t="s">
        <v>41</v>
      </c>
      <c r="AQ379" s="178">
        <v>6308.6338973489892</v>
      </c>
      <c r="AR379" s="178">
        <v>29338</v>
      </c>
      <c r="AS379" s="178">
        <v>0.21503285490997986</v>
      </c>
      <c r="AT379" s="178">
        <f t="shared" si="5"/>
        <v>0</v>
      </c>
    </row>
    <row r="380" spans="1:46" ht="33.75">
      <c r="A380" s="178" t="s">
        <v>140</v>
      </c>
      <c r="B380" s="178">
        <v>409</v>
      </c>
      <c r="C380" s="178" t="s">
        <v>364</v>
      </c>
      <c r="D380" s="178" t="s">
        <v>34</v>
      </c>
      <c r="E380" s="178" t="s">
        <v>1038</v>
      </c>
      <c r="F380" s="178" t="s">
        <v>29</v>
      </c>
      <c r="G380" s="178" t="s">
        <v>365</v>
      </c>
      <c r="H380" s="178" t="s">
        <v>41</v>
      </c>
      <c r="I380" s="178">
        <v>9146</v>
      </c>
      <c r="J380" s="178">
        <v>224</v>
      </c>
      <c r="K380" s="178">
        <v>2304.8662723982702</v>
      </c>
      <c r="L380" s="178">
        <v>11674.866272398271</v>
      </c>
      <c r="M380" s="178">
        <v>29338</v>
      </c>
      <c r="N380" s="178">
        <v>0.39794349554837655</v>
      </c>
      <c r="O380" s="178" t="s">
        <v>709</v>
      </c>
      <c r="P380" s="178" t="s">
        <v>720</v>
      </c>
      <c r="Q380" s="184">
        <v>0</v>
      </c>
      <c r="R380" s="184">
        <v>242.74553228450969</v>
      </c>
      <c r="S380" s="184">
        <v>0</v>
      </c>
      <c r="T380" s="184">
        <v>0</v>
      </c>
      <c r="V380" s="184">
        <v>169731.67727477642</v>
      </c>
      <c r="W380" s="184">
        <v>0</v>
      </c>
      <c r="X380" s="184" t="s">
        <v>711</v>
      </c>
      <c r="Y380" s="178" t="s">
        <v>925</v>
      </c>
      <c r="Z380" s="178" t="s">
        <v>700</v>
      </c>
      <c r="AB380" s="178" t="s">
        <v>363</v>
      </c>
      <c r="AC380" s="178" t="s">
        <v>364</v>
      </c>
      <c r="AD380" s="178" t="s">
        <v>1229</v>
      </c>
      <c r="AF380" s="178" t="s">
        <v>1226</v>
      </c>
      <c r="AG380" s="178" t="s">
        <v>1231</v>
      </c>
      <c r="AH380" s="178">
        <v>0</v>
      </c>
      <c r="AI380" s="178">
        <v>25</v>
      </c>
      <c r="AJ380" s="178" t="s">
        <v>911</v>
      </c>
      <c r="AK380" s="178" t="s">
        <v>1235</v>
      </c>
      <c r="AL380" s="178" t="s">
        <v>1038</v>
      </c>
      <c r="AM380" s="178" t="s">
        <v>365</v>
      </c>
      <c r="AN380" s="178" t="s">
        <v>34</v>
      </c>
      <c r="AO380" s="178" t="s">
        <v>41</v>
      </c>
      <c r="AQ380" s="178">
        <v>11674.866272398271</v>
      </c>
      <c r="AR380" s="178">
        <v>29338</v>
      </c>
      <c r="AS380" s="178">
        <v>0.39794349554837655</v>
      </c>
      <c r="AT380" s="178">
        <f t="shared" si="5"/>
        <v>0</v>
      </c>
    </row>
    <row r="381" spans="1:46" ht="33.75">
      <c r="A381" s="178" t="s">
        <v>140</v>
      </c>
      <c r="B381" s="178">
        <v>409</v>
      </c>
      <c r="C381" s="178" t="s">
        <v>364</v>
      </c>
      <c r="D381" s="178" t="s">
        <v>40</v>
      </c>
      <c r="E381" s="178" t="s">
        <v>1038</v>
      </c>
      <c r="F381" s="178" t="s">
        <v>29</v>
      </c>
      <c r="G381" s="178" t="s">
        <v>365</v>
      </c>
      <c r="H381" s="178" t="s">
        <v>41</v>
      </c>
      <c r="I381" s="178">
        <v>5986</v>
      </c>
      <c r="J381" s="178">
        <v>363</v>
      </c>
      <c r="K381" s="178">
        <v>1508.5206108217847</v>
      </c>
      <c r="L381" s="178">
        <v>7857.5206108217844</v>
      </c>
      <c r="M381" s="178">
        <v>29338</v>
      </c>
      <c r="N381" s="178">
        <v>0.26782741191702858</v>
      </c>
      <c r="O381" s="178" t="s">
        <v>709</v>
      </c>
      <c r="P381" s="178" t="s">
        <v>720</v>
      </c>
      <c r="Q381" s="184">
        <v>0</v>
      </c>
      <c r="R381" s="184">
        <v>163.37472126938744</v>
      </c>
      <c r="S381" s="184">
        <v>0</v>
      </c>
      <c r="T381" s="184">
        <v>0</v>
      </c>
      <c r="V381" s="184">
        <v>114234.29796784665</v>
      </c>
      <c r="W381" s="184">
        <v>0</v>
      </c>
      <c r="X381" s="184" t="s">
        <v>711</v>
      </c>
      <c r="Y381" s="178" t="s">
        <v>925</v>
      </c>
      <c r="Z381" s="178" t="s">
        <v>700</v>
      </c>
      <c r="AB381" s="178" t="s">
        <v>363</v>
      </c>
      <c r="AC381" s="178" t="s">
        <v>364</v>
      </c>
      <c r="AD381" s="178" t="s">
        <v>1229</v>
      </c>
      <c r="AF381" s="178" t="s">
        <v>1226</v>
      </c>
      <c r="AG381" s="178" t="s">
        <v>1231</v>
      </c>
      <c r="AH381" s="178">
        <v>0</v>
      </c>
      <c r="AI381" s="178">
        <v>25</v>
      </c>
      <c r="AJ381" s="178" t="s">
        <v>911</v>
      </c>
      <c r="AK381" s="178" t="s">
        <v>1235</v>
      </c>
      <c r="AL381" s="178" t="s">
        <v>1038</v>
      </c>
      <c r="AM381" s="178" t="s">
        <v>365</v>
      </c>
      <c r="AN381" s="178" t="s">
        <v>40</v>
      </c>
      <c r="AO381" s="178" t="s">
        <v>41</v>
      </c>
      <c r="AQ381" s="178">
        <v>7857.5206108217844</v>
      </c>
      <c r="AR381" s="178">
        <v>29338</v>
      </c>
      <c r="AS381" s="178">
        <v>0.26782741191702858</v>
      </c>
      <c r="AT381" s="178">
        <f t="shared" si="5"/>
        <v>0</v>
      </c>
    </row>
    <row r="382" spans="1:46" ht="22.5">
      <c r="A382" s="178" t="s">
        <v>305</v>
      </c>
      <c r="B382" s="178">
        <v>414</v>
      </c>
      <c r="C382" s="178" t="s">
        <v>369</v>
      </c>
      <c r="D382" s="178" t="s">
        <v>18</v>
      </c>
      <c r="E382" s="178" t="s">
        <v>370</v>
      </c>
      <c r="F382" s="178" t="s">
        <v>23</v>
      </c>
      <c r="G382" s="178" t="s">
        <v>371</v>
      </c>
      <c r="H382" s="178" t="s">
        <v>41</v>
      </c>
      <c r="I382" s="178">
        <v>11807</v>
      </c>
      <c r="J382" s="178">
        <v>188.53039630627165</v>
      </c>
      <c r="K382" s="178">
        <v>1598.9927877165796</v>
      </c>
      <c r="L382" s="178">
        <v>13594.523184022852</v>
      </c>
      <c r="M382" s="178">
        <v>41186</v>
      </c>
      <c r="N382" s="178">
        <v>0.3300763168072367</v>
      </c>
      <c r="O382" s="178" t="s">
        <v>720</v>
      </c>
      <c r="P382" s="178" t="s">
        <v>720</v>
      </c>
      <c r="Q382" s="184">
        <v>99310.574818691879</v>
      </c>
      <c r="R382" s="184">
        <v>330.07631680723671</v>
      </c>
      <c r="S382" s="184">
        <v>55057.818895292541</v>
      </c>
      <c r="T382" s="184">
        <v>0</v>
      </c>
      <c r="V382" s="184">
        <v>0</v>
      </c>
      <c r="W382" s="184">
        <v>18970.806232179122</v>
      </c>
      <c r="Y382" s="178" t="s">
        <v>1039</v>
      </c>
      <c r="Z382" s="178" t="s">
        <v>696</v>
      </c>
      <c r="AB382" s="178" t="s">
        <v>368</v>
      </c>
      <c r="AC382" s="178" t="s">
        <v>369</v>
      </c>
      <c r="AD382" s="178" t="s">
        <v>1225</v>
      </c>
      <c r="AF382" s="178" t="s">
        <v>1230</v>
      </c>
      <c r="AG382" s="178" t="s">
        <v>1231</v>
      </c>
      <c r="AH382" s="178">
        <v>1</v>
      </c>
      <c r="AI382" s="178">
        <v>91</v>
      </c>
      <c r="AJ382" s="178" t="s">
        <v>1010</v>
      </c>
      <c r="AK382" s="178" t="s">
        <v>1243</v>
      </c>
      <c r="AL382" s="178" t="s">
        <v>370</v>
      </c>
      <c r="AM382" s="178" t="s">
        <v>371</v>
      </c>
      <c r="AN382" s="178" t="s">
        <v>18</v>
      </c>
      <c r="AO382" s="178" t="s">
        <v>41</v>
      </c>
      <c r="AQ382" s="178">
        <v>13594.523184022852</v>
      </c>
      <c r="AR382" s="178">
        <v>41186</v>
      </c>
      <c r="AS382" s="178">
        <v>0.3300763168072367</v>
      </c>
      <c r="AT382" s="178">
        <f t="shared" si="5"/>
        <v>0</v>
      </c>
    </row>
    <row r="383" spans="1:46" ht="22.5">
      <c r="A383" s="178" t="s">
        <v>305</v>
      </c>
      <c r="B383" s="178">
        <v>414</v>
      </c>
      <c r="C383" s="178" t="s">
        <v>369</v>
      </c>
      <c r="D383" s="178" t="s">
        <v>18</v>
      </c>
      <c r="E383" s="178" t="s">
        <v>370</v>
      </c>
      <c r="F383" s="178" t="s">
        <v>23</v>
      </c>
      <c r="G383" s="178" t="s">
        <v>371</v>
      </c>
      <c r="H383" s="178" t="s">
        <v>42</v>
      </c>
      <c r="I383" s="178">
        <v>3787</v>
      </c>
      <c r="J383" s="178">
        <v>60.469603693728359</v>
      </c>
      <c r="K383" s="178">
        <v>512.8640371883364</v>
      </c>
      <c r="L383" s="178">
        <v>4360.3336408820651</v>
      </c>
      <c r="M383" s="178">
        <v>41186</v>
      </c>
      <c r="N383" s="178">
        <v>0.1058693158083345</v>
      </c>
      <c r="O383" s="178" t="s">
        <v>720</v>
      </c>
      <c r="P383" s="178" t="s">
        <v>720</v>
      </c>
      <c r="Q383" s="184">
        <v>21310.149594741895</v>
      </c>
      <c r="R383" s="184">
        <v>105.86931580833451</v>
      </c>
      <c r="S383" s="184">
        <v>17659.351245572361</v>
      </c>
      <c r="T383" s="184">
        <v>0</v>
      </c>
      <c r="V383" s="184">
        <v>0</v>
      </c>
      <c r="W383" s="184">
        <v>6084.7330567682175</v>
      </c>
      <c r="Y383" s="178" t="s">
        <v>1039</v>
      </c>
      <c r="Z383" s="178" t="s">
        <v>696</v>
      </c>
      <c r="AB383" s="178" t="s">
        <v>368</v>
      </c>
      <c r="AC383" s="178" t="s">
        <v>369</v>
      </c>
      <c r="AD383" s="178" t="s">
        <v>1225</v>
      </c>
      <c r="AF383" s="178" t="s">
        <v>1230</v>
      </c>
      <c r="AG383" s="178" t="s">
        <v>1231</v>
      </c>
      <c r="AH383" s="178">
        <v>1</v>
      </c>
      <c r="AI383" s="178">
        <v>91</v>
      </c>
      <c r="AJ383" s="178" t="s">
        <v>1010</v>
      </c>
      <c r="AK383" s="178" t="s">
        <v>1243</v>
      </c>
      <c r="AL383" s="178" t="s">
        <v>370</v>
      </c>
      <c r="AM383" s="178" t="s">
        <v>371</v>
      </c>
      <c r="AN383" s="178" t="s">
        <v>18</v>
      </c>
      <c r="AO383" s="178" t="s">
        <v>42</v>
      </c>
      <c r="AQ383" s="178">
        <v>4360.3336408820651</v>
      </c>
      <c r="AR383" s="178">
        <v>41186</v>
      </c>
      <c r="AS383" s="178">
        <v>0.1058693158083345</v>
      </c>
      <c r="AT383" s="178">
        <f t="shared" si="5"/>
        <v>0</v>
      </c>
    </row>
    <row r="384" spans="1:46" ht="22.5">
      <c r="A384" s="178" t="s">
        <v>305</v>
      </c>
      <c r="B384" s="178">
        <v>414</v>
      </c>
      <c r="C384" s="178" t="s">
        <v>369</v>
      </c>
      <c r="D384" s="178" t="s">
        <v>34</v>
      </c>
      <c r="E384" s="178" t="s">
        <v>370</v>
      </c>
      <c r="F384" s="178" t="s">
        <v>23</v>
      </c>
      <c r="G384" s="178" t="s">
        <v>371</v>
      </c>
      <c r="H384" s="178" t="s">
        <v>41</v>
      </c>
      <c r="I384" s="178">
        <v>3655</v>
      </c>
      <c r="J384" s="178">
        <v>158</v>
      </c>
      <c r="K384" s="178">
        <v>494.98760388787156</v>
      </c>
      <c r="L384" s="178">
        <v>4307.987603887872</v>
      </c>
      <c r="M384" s="178">
        <v>41186</v>
      </c>
      <c r="N384" s="178">
        <v>0.1045983490479258</v>
      </c>
      <c r="O384" s="178" t="s">
        <v>720</v>
      </c>
      <c r="P384" s="178" t="s">
        <v>720</v>
      </c>
      <c r="Q384" s="184">
        <v>31470.667964045639</v>
      </c>
      <c r="R384" s="184">
        <v>104.59834904792579</v>
      </c>
      <c r="S384" s="184">
        <v>17447.349795745879</v>
      </c>
      <c r="T384" s="184">
        <v>0</v>
      </c>
      <c r="V384" s="184">
        <v>0</v>
      </c>
      <c r="W384" s="184">
        <v>6011.6855131804878</v>
      </c>
      <c r="Y384" s="178" t="s">
        <v>1039</v>
      </c>
      <c r="Z384" s="178" t="s">
        <v>696</v>
      </c>
      <c r="AB384" s="178" t="s">
        <v>368</v>
      </c>
      <c r="AC384" s="178" t="s">
        <v>369</v>
      </c>
      <c r="AD384" s="178" t="s">
        <v>1225</v>
      </c>
      <c r="AF384" s="178" t="s">
        <v>1230</v>
      </c>
      <c r="AG384" s="178" t="s">
        <v>1231</v>
      </c>
      <c r="AH384" s="178">
        <v>1</v>
      </c>
      <c r="AI384" s="178">
        <v>91</v>
      </c>
      <c r="AJ384" s="178" t="s">
        <v>1010</v>
      </c>
      <c r="AK384" s="178" t="s">
        <v>1243</v>
      </c>
      <c r="AL384" s="178" t="s">
        <v>370</v>
      </c>
      <c r="AM384" s="178" t="s">
        <v>371</v>
      </c>
      <c r="AN384" s="178" t="s">
        <v>34</v>
      </c>
      <c r="AO384" s="178" t="s">
        <v>41</v>
      </c>
      <c r="AQ384" s="178">
        <v>4307.987603887872</v>
      </c>
      <c r="AR384" s="178">
        <v>41186</v>
      </c>
      <c r="AS384" s="178">
        <v>0.1045983490479258</v>
      </c>
      <c r="AT384" s="178">
        <f t="shared" si="5"/>
        <v>0</v>
      </c>
    </row>
    <row r="385" spans="1:46" ht="22.5">
      <c r="A385" s="178" t="s">
        <v>305</v>
      </c>
      <c r="B385" s="178">
        <v>414</v>
      </c>
      <c r="C385" s="178" t="s">
        <v>369</v>
      </c>
      <c r="D385" s="178" t="s">
        <v>40</v>
      </c>
      <c r="E385" s="178" t="s">
        <v>370</v>
      </c>
      <c r="F385" s="178" t="s">
        <v>23</v>
      </c>
      <c r="G385" s="178" t="s">
        <v>371</v>
      </c>
      <c r="H385" s="178" t="s">
        <v>41</v>
      </c>
      <c r="I385" s="178">
        <v>2090</v>
      </c>
      <c r="J385" s="178">
        <v>61.364643604579584</v>
      </c>
      <c r="K385" s="178">
        <v>283.04352725736021</v>
      </c>
      <c r="L385" s="178">
        <v>2434.4081708619397</v>
      </c>
      <c r="M385" s="178">
        <v>41186</v>
      </c>
      <c r="N385" s="178">
        <v>5.9107662090563291E-2</v>
      </c>
      <c r="O385" s="178" t="s">
        <v>720</v>
      </c>
      <c r="P385" s="178" t="s">
        <v>720</v>
      </c>
      <c r="Q385" s="184">
        <v>17783.81422569893</v>
      </c>
      <c r="R385" s="184">
        <v>59.107662090563288</v>
      </c>
      <c r="S385" s="184">
        <v>9859.3530919908553</v>
      </c>
      <c r="T385" s="184">
        <v>0</v>
      </c>
      <c r="V385" s="184">
        <v>0</v>
      </c>
      <c r="W385" s="184">
        <v>3397.1537709930349</v>
      </c>
      <c r="Y385" s="178" t="s">
        <v>1039</v>
      </c>
      <c r="Z385" s="178" t="s">
        <v>696</v>
      </c>
      <c r="AB385" s="178" t="s">
        <v>368</v>
      </c>
      <c r="AC385" s="178" t="s">
        <v>369</v>
      </c>
      <c r="AD385" s="178" t="s">
        <v>1225</v>
      </c>
      <c r="AF385" s="178" t="s">
        <v>1230</v>
      </c>
      <c r="AG385" s="178" t="s">
        <v>1231</v>
      </c>
      <c r="AH385" s="178">
        <v>1</v>
      </c>
      <c r="AI385" s="178">
        <v>91</v>
      </c>
      <c r="AJ385" s="178" t="s">
        <v>1010</v>
      </c>
      <c r="AK385" s="178" t="s">
        <v>1243</v>
      </c>
      <c r="AL385" s="178" t="s">
        <v>370</v>
      </c>
      <c r="AM385" s="178" t="s">
        <v>371</v>
      </c>
      <c r="AN385" s="178" t="s">
        <v>40</v>
      </c>
      <c r="AO385" s="178" t="s">
        <v>41</v>
      </c>
      <c r="AQ385" s="178">
        <v>2434.4081708619397</v>
      </c>
      <c r="AR385" s="178">
        <v>41186</v>
      </c>
      <c r="AS385" s="178">
        <v>5.9107662090563291E-2</v>
      </c>
      <c r="AT385" s="178">
        <f t="shared" si="5"/>
        <v>0</v>
      </c>
    </row>
    <row r="386" spans="1:46" ht="22.5">
      <c r="A386" s="178" t="s">
        <v>305</v>
      </c>
      <c r="B386" s="178">
        <v>414</v>
      </c>
      <c r="C386" s="178" t="s">
        <v>369</v>
      </c>
      <c r="D386" s="178" t="s">
        <v>40</v>
      </c>
      <c r="E386" s="178" t="s">
        <v>370</v>
      </c>
      <c r="F386" s="178" t="s">
        <v>23</v>
      </c>
      <c r="G386" s="178" t="s">
        <v>371</v>
      </c>
      <c r="H386" s="178" t="s">
        <v>42</v>
      </c>
      <c r="I386" s="178">
        <v>14156</v>
      </c>
      <c r="J386" s="178">
        <v>415.63535639542039</v>
      </c>
      <c r="K386" s="178">
        <v>1917.112043949852</v>
      </c>
      <c r="L386" s="178">
        <v>16488.747400345273</v>
      </c>
      <c r="M386" s="178">
        <v>41186</v>
      </c>
      <c r="N386" s="178">
        <v>0.40034835624593973</v>
      </c>
      <c r="O386" s="178" t="s">
        <v>720</v>
      </c>
      <c r="P386" s="178" t="s">
        <v>720</v>
      </c>
      <c r="Q386" s="184">
        <v>80585.042951022449</v>
      </c>
      <c r="R386" s="184">
        <v>400.34835624593973</v>
      </c>
      <c r="S386" s="184">
        <v>66779.426971398352</v>
      </c>
      <c r="T386" s="184">
        <v>0</v>
      </c>
      <c r="V386" s="184">
        <v>0</v>
      </c>
      <c r="W386" s="184">
        <v>23009.621426879141</v>
      </c>
      <c r="Y386" s="178" t="s">
        <v>1039</v>
      </c>
      <c r="Z386" s="178" t="s">
        <v>696</v>
      </c>
      <c r="AB386" s="178" t="s">
        <v>368</v>
      </c>
      <c r="AC386" s="178" t="s">
        <v>369</v>
      </c>
      <c r="AD386" s="178" t="s">
        <v>1225</v>
      </c>
      <c r="AF386" s="178" t="s">
        <v>1230</v>
      </c>
      <c r="AG386" s="178" t="s">
        <v>1231</v>
      </c>
      <c r="AH386" s="178">
        <v>1</v>
      </c>
      <c r="AI386" s="178">
        <v>91</v>
      </c>
      <c r="AJ386" s="178" t="s">
        <v>1010</v>
      </c>
      <c r="AK386" s="178" t="s">
        <v>1243</v>
      </c>
      <c r="AL386" s="178" t="s">
        <v>370</v>
      </c>
      <c r="AM386" s="178" t="s">
        <v>371</v>
      </c>
      <c r="AN386" s="178" t="s">
        <v>40</v>
      </c>
      <c r="AO386" s="178" t="s">
        <v>42</v>
      </c>
      <c r="AQ386" s="178">
        <v>16488.747400345273</v>
      </c>
      <c r="AR386" s="178">
        <v>41186</v>
      </c>
      <c r="AS386" s="178">
        <v>0.40034835624593973</v>
      </c>
      <c r="AT386" s="178">
        <f t="shared" si="5"/>
        <v>0</v>
      </c>
    </row>
    <row r="387" spans="1:46" ht="22.5">
      <c r="A387" s="178" t="s">
        <v>63</v>
      </c>
      <c r="B387" s="178">
        <v>415</v>
      </c>
      <c r="C387" s="178" t="s">
        <v>373</v>
      </c>
      <c r="D387" s="178" t="s">
        <v>18</v>
      </c>
      <c r="E387" s="178" t="s">
        <v>947</v>
      </c>
      <c r="F387" s="178" t="s">
        <v>29</v>
      </c>
      <c r="G387" s="178" t="s">
        <v>192</v>
      </c>
      <c r="H387" s="178" t="s">
        <v>65</v>
      </c>
      <c r="I387" s="178">
        <v>333</v>
      </c>
      <c r="J387" s="178">
        <v>0</v>
      </c>
      <c r="K387" s="178">
        <v>0</v>
      </c>
      <c r="L387" s="178">
        <v>333</v>
      </c>
      <c r="M387" s="178">
        <v>1502</v>
      </c>
      <c r="N387" s="178">
        <v>0.22170439414114515</v>
      </c>
      <c r="O387" s="178" t="s">
        <v>709</v>
      </c>
      <c r="P387" s="178" t="s">
        <v>709</v>
      </c>
      <c r="Q387" s="184">
        <v>0</v>
      </c>
      <c r="R387" s="184">
        <v>0</v>
      </c>
      <c r="S387" s="184">
        <v>0</v>
      </c>
      <c r="T387" s="184">
        <v>0</v>
      </c>
      <c r="V387" s="184">
        <v>0</v>
      </c>
      <c r="W387" s="184">
        <v>0</v>
      </c>
      <c r="Y387" s="178" t="s">
        <v>846</v>
      </c>
      <c r="Z387" s="178" t="s">
        <v>700</v>
      </c>
      <c r="AB387" s="178" t="s">
        <v>372</v>
      </c>
      <c r="AC387" s="178" t="s">
        <v>373</v>
      </c>
      <c r="AD387" s="178" t="s">
        <v>1229</v>
      </c>
      <c r="AF387" s="178" t="s">
        <v>1226</v>
      </c>
      <c r="AG387" s="178" t="s">
        <v>1227</v>
      </c>
      <c r="AH387" s="178">
        <v>0</v>
      </c>
      <c r="AI387" s="178">
        <v>40</v>
      </c>
      <c r="AJ387" s="178" t="s">
        <v>816</v>
      </c>
      <c r="AK387" s="178" t="s">
        <v>64</v>
      </c>
      <c r="AL387" s="178" t="s">
        <v>947</v>
      </c>
      <c r="AM387" s="178" t="s">
        <v>192</v>
      </c>
      <c r="AN387" s="178" t="s">
        <v>18</v>
      </c>
      <c r="AO387" s="178" t="s">
        <v>65</v>
      </c>
      <c r="AQ387" s="178">
        <v>333</v>
      </c>
      <c r="AR387" s="178">
        <v>1502</v>
      </c>
      <c r="AS387" s="178">
        <v>0.22170439414114515</v>
      </c>
      <c r="AT387" s="178">
        <f t="shared" ref="AT387:AT450" si="6">L387-AQ387</f>
        <v>0</v>
      </c>
    </row>
    <row r="388" spans="1:46" ht="22.5">
      <c r="A388" s="178" t="s">
        <v>63</v>
      </c>
      <c r="B388" s="178">
        <v>415</v>
      </c>
      <c r="C388" s="178" t="s">
        <v>373</v>
      </c>
      <c r="D388" s="178" t="s">
        <v>18</v>
      </c>
      <c r="E388" s="178" t="s">
        <v>947</v>
      </c>
      <c r="F388" s="178" t="s">
        <v>29</v>
      </c>
      <c r="G388" s="178" t="s">
        <v>192</v>
      </c>
      <c r="H388" s="178" t="s">
        <v>41</v>
      </c>
      <c r="I388" s="178">
        <v>1169</v>
      </c>
      <c r="J388" s="178">
        <v>0</v>
      </c>
      <c r="K388" s="178">
        <v>0</v>
      </c>
      <c r="L388" s="178">
        <v>1169</v>
      </c>
      <c r="M388" s="178">
        <v>1502</v>
      </c>
      <c r="N388" s="178">
        <v>0.77829560585885482</v>
      </c>
      <c r="O388" s="178" t="s">
        <v>709</v>
      </c>
      <c r="P388" s="178" t="s">
        <v>709</v>
      </c>
      <c r="Q388" s="184">
        <v>0</v>
      </c>
      <c r="R388" s="184">
        <v>0</v>
      </c>
      <c r="S388" s="184">
        <v>0</v>
      </c>
      <c r="T388" s="184">
        <v>0</v>
      </c>
      <c r="V388" s="184">
        <v>0</v>
      </c>
      <c r="W388" s="184">
        <v>0</v>
      </c>
      <c r="Y388" s="178" t="s">
        <v>846</v>
      </c>
      <c r="Z388" s="178" t="s">
        <v>700</v>
      </c>
      <c r="AB388" s="178" t="s">
        <v>372</v>
      </c>
      <c r="AC388" s="178" t="s">
        <v>373</v>
      </c>
      <c r="AD388" s="178" t="s">
        <v>1229</v>
      </c>
      <c r="AF388" s="178" t="s">
        <v>1226</v>
      </c>
      <c r="AG388" s="178" t="s">
        <v>1227</v>
      </c>
      <c r="AH388" s="178">
        <v>0</v>
      </c>
      <c r="AI388" s="178">
        <v>40</v>
      </c>
      <c r="AJ388" s="178" t="s">
        <v>816</v>
      </c>
      <c r="AK388" s="178" t="s">
        <v>64</v>
      </c>
      <c r="AL388" s="178" t="s">
        <v>947</v>
      </c>
      <c r="AM388" s="178" t="s">
        <v>192</v>
      </c>
      <c r="AN388" s="178" t="s">
        <v>18</v>
      </c>
      <c r="AO388" s="178" t="s">
        <v>41</v>
      </c>
      <c r="AQ388" s="178">
        <v>1169</v>
      </c>
      <c r="AR388" s="178">
        <v>1502</v>
      </c>
      <c r="AS388" s="178">
        <v>0.77829560585885482</v>
      </c>
      <c r="AT388" s="178">
        <f t="shared" si="6"/>
        <v>0</v>
      </c>
    </row>
    <row r="389" spans="1:46" ht="22.5">
      <c r="A389" s="178" t="s">
        <v>63</v>
      </c>
      <c r="B389" s="178">
        <v>420</v>
      </c>
      <c r="C389" s="178" t="s">
        <v>375</v>
      </c>
      <c r="D389" s="178" t="s">
        <v>18</v>
      </c>
      <c r="E389" s="178" t="s">
        <v>1040</v>
      </c>
      <c r="F389" s="178" t="s">
        <v>23</v>
      </c>
      <c r="G389" s="178" t="s">
        <v>376</v>
      </c>
      <c r="H389" s="178" t="s">
        <v>65</v>
      </c>
      <c r="I389" s="178">
        <v>1606</v>
      </c>
      <c r="J389" s="178">
        <v>97.86483064260841</v>
      </c>
      <c r="K389" s="178">
        <v>505.03267338758656</v>
      </c>
      <c r="L389" s="178">
        <v>2208.8975040301948</v>
      </c>
      <c r="M389" s="178">
        <v>23332.998995999995</v>
      </c>
      <c r="N389" s="178">
        <v>9.4668392366059284E-2</v>
      </c>
      <c r="O389" s="178" t="s">
        <v>720</v>
      </c>
      <c r="P389" s="178" t="s">
        <v>720</v>
      </c>
      <c r="Q389" s="184">
        <v>22386.436222682169</v>
      </c>
      <c r="R389" s="184">
        <v>9940.1811984362248</v>
      </c>
      <c r="S389" s="184">
        <v>8946.0348913222879</v>
      </c>
      <c r="T389" s="184">
        <v>0</v>
      </c>
      <c r="V389" s="184">
        <v>0</v>
      </c>
      <c r="W389" s="184">
        <v>5440.9711828468917</v>
      </c>
      <c r="Y389" s="178" t="s">
        <v>892</v>
      </c>
      <c r="Z389" s="178" t="s">
        <v>700</v>
      </c>
      <c r="AB389" s="178" t="s">
        <v>374</v>
      </c>
      <c r="AC389" s="178" t="s">
        <v>375</v>
      </c>
      <c r="AD389" s="178" t="s">
        <v>1225</v>
      </c>
      <c r="AF389" s="178" t="s">
        <v>1230</v>
      </c>
      <c r="AG389" s="178" t="s">
        <v>1231</v>
      </c>
      <c r="AH389" s="178">
        <v>1</v>
      </c>
      <c r="AI389" s="178">
        <v>40</v>
      </c>
      <c r="AJ389" s="178" t="s">
        <v>816</v>
      </c>
      <c r="AK389" s="178" t="s">
        <v>64</v>
      </c>
      <c r="AL389" s="178" t="s">
        <v>1040</v>
      </c>
      <c r="AM389" s="178" t="s">
        <v>376</v>
      </c>
      <c r="AN389" s="178" t="s">
        <v>18</v>
      </c>
      <c r="AO389" s="178" t="s">
        <v>65</v>
      </c>
      <c r="AQ389" s="178">
        <v>2208.8975040301948</v>
      </c>
      <c r="AR389" s="178">
        <v>23332</v>
      </c>
      <c r="AS389" s="178">
        <v>9.4672445741050701E-2</v>
      </c>
      <c r="AT389" s="178">
        <f t="shared" si="6"/>
        <v>0</v>
      </c>
    </row>
    <row r="390" spans="1:46" ht="22.5">
      <c r="A390" s="178" t="s">
        <v>63</v>
      </c>
      <c r="B390" s="178">
        <v>420</v>
      </c>
      <c r="C390" s="178" t="s">
        <v>375</v>
      </c>
      <c r="D390" s="178" t="s">
        <v>18</v>
      </c>
      <c r="E390" s="178" t="s">
        <v>1041</v>
      </c>
      <c r="F390" s="178" t="s">
        <v>23</v>
      </c>
      <c r="G390" s="178" t="s">
        <v>1042</v>
      </c>
      <c r="H390" s="178" t="s">
        <v>65</v>
      </c>
      <c r="I390" s="178">
        <v>3136</v>
      </c>
      <c r="J390" s="178">
        <v>191.09844887622666</v>
      </c>
      <c r="K390" s="178">
        <v>986.16591764848783</v>
      </c>
      <c r="L390" s="178">
        <v>4313.2643665247142</v>
      </c>
      <c r="M390" s="178">
        <v>23332.998995999995</v>
      </c>
      <c r="N390" s="178">
        <v>0.18485683590284055</v>
      </c>
      <c r="O390" s="178" t="s">
        <v>720</v>
      </c>
      <c r="P390" s="178" t="s">
        <v>720</v>
      </c>
      <c r="Q390" s="184">
        <v>43713.489411165188</v>
      </c>
      <c r="R390" s="184">
        <v>19409.967769798259</v>
      </c>
      <c r="S390" s="184">
        <v>17468.72068442509</v>
      </c>
      <c r="T390" s="184">
        <v>0</v>
      </c>
      <c r="V390" s="184">
        <v>0</v>
      </c>
      <c r="W390" s="184">
        <v>10624.461786679858</v>
      </c>
      <c r="Y390" s="178" t="s">
        <v>899</v>
      </c>
      <c r="Z390" s="178" t="s">
        <v>700</v>
      </c>
      <c r="AB390" s="178" t="s">
        <v>374</v>
      </c>
      <c r="AC390" s="178" t="s">
        <v>375</v>
      </c>
      <c r="AD390" s="178" t="s">
        <v>1225</v>
      </c>
      <c r="AF390" s="178" t="s">
        <v>1230</v>
      </c>
      <c r="AG390" s="178" t="s">
        <v>1231</v>
      </c>
      <c r="AH390" s="178">
        <v>1</v>
      </c>
      <c r="AI390" s="178">
        <v>40</v>
      </c>
      <c r="AJ390" s="178" t="s">
        <v>816</v>
      </c>
      <c r="AK390" s="178" t="s">
        <v>64</v>
      </c>
      <c r="AL390" s="178" t="s">
        <v>1041</v>
      </c>
      <c r="AM390" s="178" t="s">
        <v>1042</v>
      </c>
      <c r="AN390" s="178" t="s">
        <v>18</v>
      </c>
      <c r="AO390" s="178" t="s">
        <v>65</v>
      </c>
      <c r="AQ390" s="178">
        <v>4313.2643665247142</v>
      </c>
      <c r="AR390" s="178">
        <v>23332</v>
      </c>
      <c r="AS390" s="178">
        <v>0.18486475083682127</v>
      </c>
      <c r="AT390" s="178">
        <f t="shared" si="6"/>
        <v>0</v>
      </c>
    </row>
    <row r="391" spans="1:46" ht="22.5">
      <c r="A391" s="178" t="s">
        <v>63</v>
      </c>
      <c r="B391" s="178">
        <v>420</v>
      </c>
      <c r="C391" s="178" t="s">
        <v>375</v>
      </c>
      <c r="D391" s="178" t="s">
        <v>18</v>
      </c>
      <c r="E391" s="178" t="s">
        <v>1040</v>
      </c>
      <c r="F391" s="178" t="s">
        <v>23</v>
      </c>
      <c r="G391" s="178" t="s">
        <v>376</v>
      </c>
      <c r="H391" s="178" t="s">
        <v>41</v>
      </c>
      <c r="I391" s="178">
        <v>1783</v>
      </c>
      <c r="J391" s="178">
        <v>108.65068059512504</v>
      </c>
      <c r="K391" s="178">
        <v>560.69318595894572</v>
      </c>
      <c r="L391" s="178">
        <v>2452.3438665540707</v>
      </c>
      <c r="M391" s="178">
        <v>23332.998995999995</v>
      </c>
      <c r="N391" s="178">
        <v>0.10510195740266731</v>
      </c>
      <c r="O391" s="178" t="s">
        <v>720</v>
      </c>
      <c r="P391" s="178" t="s">
        <v>720</v>
      </c>
      <c r="Q391" s="184">
        <v>17914.837890512128</v>
      </c>
      <c r="R391" s="184">
        <v>11035.705527280068</v>
      </c>
      <c r="S391" s="184">
        <v>9931.9926595439847</v>
      </c>
      <c r="T391" s="184">
        <v>0</v>
      </c>
      <c r="V391" s="184">
        <v>0</v>
      </c>
      <c r="W391" s="184">
        <v>6040.6298997609019</v>
      </c>
      <c r="Y391" s="178" t="s">
        <v>892</v>
      </c>
      <c r="Z391" s="178" t="s">
        <v>700</v>
      </c>
      <c r="AB391" s="178" t="s">
        <v>374</v>
      </c>
      <c r="AC391" s="178" t="s">
        <v>375</v>
      </c>
      <c r="AD391" s="178" t="s">
        <v>1225</v>
      </c>
      <c r="AF391" s="178" t="s">
        <v>1230</v>
      </c>
      <c r="AG391" s="178" t="s">
        <v>1231</v>
      </c>
      <c r="AH391" s="178">
        <v>1</v>
      </c>
      <c r="AI391" s="178">
        <v>40</v>
      </c>
      <c r="AJ391" s="178" t="s">
        <v>816</v>
      </c>
      <c r="AK391" s="178" t="s">
        <v>64</v>
      </c>
      <c r="AL391" s="178" t="s">
        <v>1040</v>
      </c>
      <c r="AM391" s="178" t="s">
        <v>376</v>
      </c>
      <c r="AN391" s="178" t="s">
        <v>18</v>
      </c>
      <c r="AO391" s="178" t="s">
        <v>41</v>
      </c>
      <c r="AQ391" s="178">
        <v>2452.3438665540707</v>
      </c>
      <c r="AR391" s="178">
        <v>23332</v>
      </c>
      <c r="AS391" s="178">
        <v>0.105106457507032</v>
      </c>
      <c r="AT391" s="178">
        <f t="shared" si="6"/>
        <v>0</v>
      </c>
    </row>
    <row r="392" spans="1:46" ht="22.5">
      <c r="A392" s="178" t="s">
        <v>63</v>
      </c>
      <c r="B392" s="178">
        <v>420</v>
      </c>
      <c r="C392" s="178" t="s">
        <v>375</v>
      </c>
      <c r="D392" s="178" t="s">
        <v>18</v>
      </c>
      <c r="E392" s="178" t="s">
        <v>1041</v>
      </c>
      <c r="F392" s="178" t="s">
        <v>23</v>
      </c>
      <c r="G392" s="178" t="s">
        <v>1042</v>
      </c>
      <c r="H392" s="178" t="s">
        <v>41</v>
      </c>
      <c r="I392" s="178">
        <v>4079</v>
      </c>
      <c r="J392" s="178">
        <v>248.56204495093385</v>
      </c>
      <c r="K392" s="178">
        <v>1282.7075185230171</v>
      </c>
      <c r="L392" s="178">
        <v>5610.2695634739512</v>
      </c>
      <c r="M392" s="178">
        <v>23332.998995999995</v>
      </c>
      <c r="N392" s="178">
        <v>0.2404435694029613</v>
      </c>
      <c r="O392" s="178" t="s">
        <v>720</v>
      </c>
      <c r="P392" s="178" t="s">
        <v>720</v>
      </c>
      <c r="Q392" s="184">
        <v>40984.085112394263</v>
      </c>
      <c r="R392" s="184">
        <v>25246.574787310936</v>
      </c>
      <c r="S392" s="184">
        <v>22721.591732069501</v>
      </c>
      <c r="T392" s="184">
        <v>0</v>
      </c>
      <c r="V392" s="184">
        <v>0</v>
      </c>
      <c r="W392" s="184">
        <v>13819.253707865799</v>
      </c>
      <c r="Y392" s="178" t="s">
        <v>899</v>
      </c>
      <c r="Z392" s="178" t="s">
        <v>700</v>
      </c>
      <c r="AB392" s="178" t="s">
        <v>374</v>
      </c>
      <c r="AC392" s="178" t="s">
        <v>375</v>
      </c>
      <c r="AD392" s="178" t="s">
        <v>1225</v>
      </c>
      <c r="AF392" s="178" t="s">
        <v>1230</v>
      </c>
      <c r="AG392" s="178" t="s">
        <v>1231</v>
      </c>
      <c r="AH392" s="178">
        <v>1</v>
      </c>
      <c r="AI392" s="178">
        <v>40</v>
      </c>
      <c r="AJ392" s="178" t="s">
        <v>816</v>
      </c>
      <c r="AK392" s="178" t="s">
        <v>64</v>
      </c>
      <c r="AL392" s="178" t="s">
        <v>1041</v>
      </c>
      <c r="AM392" s="178" t="s">
        <v>1042</v>
      </c>
      <c r="AN392" s="178" t="s">
        <v>18</v>
      </c>
      <c r="AO392" s="178" t="s">
        <v>41</v>
      </c>
      <c r="AQ392" s="178">
        <v>5610.2695634739512</v>
      </c>
      <c r="AR392" s="178">
        <v>23332</v>
      </c>
      <c r="AS392" s="178">
        <v>0.24045386436970476</v>
      </c>
      <c r="AT392" s="178">
        <f t="shared" si="6"/>
        <v>0</v>
      </c>
    </row>
    <row r="393" spans="1:46" ht="22.5">
      <c r="A393" s="178" t="s">
        <v>63</v>
      </c>
      <c r="B393" s="178">
        <v>420</v>
      </c>
      <c r="C393" s="178" t="s">
        <v>375</v>
      </c>
      <c r="D393" s="178" t="s">
        <v>18</v>
      </c>
      <c r="E393" s="178" t="s">
        <v>1043</v>
      </c>
      <c r="F393" s="178" t="s">
        <v>23</v>
      </c>
      <c r="G393" s="178" t="s">
        <v>378</v>
      </c>
      <c r="H393" s="178" t="s">
        <v>41</v>
      </c>
      <c r="I393" s="178">
        <v>596.5</v>
      </c>
      <c r="J393" s="178">
        <v>36.348923710034818</v>
      </c>
      <c r="K393" s="178">
        <v>187.57907202720756</v>
      </c>
      <c r="L393" s="178">
        <v>820.42799573724233</v>
      </c>
      <c r="M393" s="178">
        <v>23332.998995999995</v>
      </c>
      <c r="N393" s="178">
        <v>3.5161703640320272E-2</v>
      </c>
      <c r="O393" s="178" t="s">
        <v>720</v>
      </c>
      <c r="P393" s="178" t="s">
        <v>720</v>
      </c>
      <c r="Q393" s="184">
        <v>5993.3823901797441</v>
      </c>
      <c r="R393" s="184">
        <v>3691.9788822336286</v>
      </c>
      <c r="S393" s="184">
        <v>3322.7333827358307</v>
      </c>
      <c r="T393" s="184">
        <v>0</v>
      </c>
      <c r="V393" s="184">
        <v>0</v>
      </c>
      <c r="W393" s="184">
        <v>2020.8837550237674</v>
      </c>
      <c r="Y393" s="178" t="s">
        <v>1004</v>
      </c>
      <c r="Z393" s="178" t="s">
        <v>700</v>
      </c>
      <c r="AB393" s="178" t="s">
        <v>374</v>
      </c>
      <c r="AC393" s="178" t="s">
        <v>375</v>
      </c>
      <c r="AD393" s="178" t="s">
        <v>1225</v>
      </c>
      <c r="AF393" s="178" t="s">
        <v>1230</v>
      </c>
      <c r="AG393" s="178" t="s">
        <v>1231</v>
      </c>
      <c r="AH393" s="178">
        <v>1</v>
      </c>
      <c r="AI393" s="178">
        <v>40</v>
      </c>
      <c r="AJ393" s="178" t="s">
        <v>816</v>
      </c>
      <c r="AK393" s="178" t="s">
        <v>64</v>
      </c>
      <c r="AL393" s="178" t="s">
        <v>1043</v>
      </c>
      <c r="AM393" s="178" t="s">
        <v>378</v>
      </c>
      <c r="AN393" s="178" t="s">
        <v>18</v>
      </c>
      <c r="AO393" s="178" t="s">
        <v>41</v>
      </c>
      <c r="AQ393" s="178">
        <v>820.42799573724233</v>
      </c>
      <c r="AR393" s="178">
        <v>23332</v>
      </c>
      <c r="AS393" s="178">
        <v>3.5163209143547161E-2</v>
      </c>
      <c r="AT393" s="178">
        <f t="shared" si="6"/>
        <v>0</v>
      </c>
    </row>
    <row r="394" spans="1:46" ht="22.5">
      <c r="A394" s="178" t="s">
        <v>63</v>
      </c>
      <c r="B394" s="178">
        <v>420</v>
      </c>
      <c r="C394" s="178" t="s">
        <v>375</v>
      </c>
      <c r="D394" s="178" t="s">
        <v>18</v>
      </c>
      <c r="E394" s="178" t="s">
        <v>1044</v>
      </c>
      <c r="F394" s="178" t="s">
        <v>23</v>
      </c>
      <c r="G394" s="178" t="s">
        <v>379</v>
      </c>
      <c r="H394" s="178" t="s">
        <v>41</v>
      </c>
      <c r="I394" s="178">
        <v>384</v>
      </c>
      <c r="J394" s="178">
        <v>23.399810066476736</v>
      </c>
      <c r="K394" s="178">
        <v>120.75501032430462</v>
      </c>
      <c r="L394" s="178">
        <v>528.15482039078131</v>
      </c>
      <c r="M394" s="178">
        <v>23332.998995999995</v>
      </c>
      <c r="N394" s="178">
        <v>2.2635530926878433E-2</v>
      </c>
      <c r="O394" s="178" t="s">
        <v>720</v>
      </c>
      <c r="P394" s="178" t="s">
        <v>720</v>
      </c>
      <c r="Q394" s="184">
        <v>3858.2713123705312</v>
      </c>
      <c r="R394" s="184">
        <v>2376.7307473222354</v>
      </c>
      <c r="S394" s="184">
        <v>2139.0270225826639</v>
      </c>
      <c r="T394" s="184">
        <v>0</v>
      </c>
      <c r="V394" s="184">
        <v>0</v>
      </c>
      <c r="W394" s="184">
        <v>1300.9545044914109</v>
      </c>
      <c r="Y394" s="178" t="s">
        <v>841</v>
      </c>
      <c r="Z394" s="178" t="s">
        <v>700</v>
      </c>
      <c r="AB394" s="178" t="s">
        <v>374</v>
      </c>
      <c r="AC394" s="178" t="s">
        <v>375</v>
      </c>
      <c r="AD394" s="178" t="s">
        <v>1225</v>
      </c>
      <c r="AF394" s="178" t="s">
        <v>1230</v>
      </c>
      <c r="AG394" s="178" t="s">
        <v>1231</v>
      </c>
      <c r="AH394" s="178">
        <v>1</v>
      </c>
      <c r="AI394" s="178">
        <v>40</v>
      </c>
      <c r="AJ394" s="178" t="s">
        <v>816</v>
      </c>
      <c r="AK394" s="178" t="s">
        <v>64</v>
      </c>
      <c r="AL394" s="178" t="s">
        <v>1044</v>
      </c>
      <c r="AM394" s="178" t="s">
        <v>379</v>
      </c>
      <c r="AN394" s="178" t="s">
        <v>18</v>
      </c>
      <c r="AO394" s="178" t="s">
        <v>41</v>
      </c>
      <c r="AQ394" s="178">
        <v>528.15482039078131</v>
      </c>
      <c r="AR394" s="178">
        <v>23332</v>
      </c>
      <c r="AS394" s="178">
        <v>2.2636500102467913E-2</v>
      </c>
      <c r="AT394" s="178">
        <f t="shared" si="6"/>
        <v>0</v>
      </c>
    </row>
    <row r="395" spans="1:46" ht="22.5">
      <c r="A395" s="178" t="s">
        <v>63</v>
      </c>
      <c r="B395" s="178">
        <v>420</v>
      </c>
      <c r="C395" s="178" t="s">
        <v>375</v>
      </c>
      <c r="D395" s="178" t="s">
        <v>18</v>
      </c>
      <c r="E395" s="178" t="s">
        <v>1045</v>
      </c>
      <c r="F395" s="178" t="s">
        <v>23</v>
      </c>
      <c r="G395" s="178" t="s">
        <v>380</v>
      </c>
      <c r="H395" s="178" t="s">
        <v>41</v>
      </c>
      <c r="I395" s="178">
        <v>247.5</v>
      </c>
      <c r="J395" s="178">
        <v>15.08190883190883</v>
      </c>
      <c r="K395" s="178">
        <v>77.830377748086974</v>
      </c>
      <c r="L395" s="178">
        <v>340.41228657999579</v>
      </c>
      <c r="M395" s="178">
        <v>23332.998995999995</v>
      </c>
      <c r="N395" s="178">
        <v>1.4589307042714616E-2</v>
      </c>
      <c r="O395" s="178" t="s">
        <v>720</v>
      </c>
      <c r="P395" s="178" t="s">
        <v>720</v>
      </c>
      <c r="Q395" s="184">
        <v>2486.7764318013192</v>
      </c>
      <c r="R395" s="184">
        <v>1531.8772394850346</v>
      </c>
      <c r="S395" s="184">
        <v>1378.6697606489829</v>
      </c>
      <c r="T395" s="184">
        <v>0</v>
      </c>
      <c r="V395" s="184">
        <v>0</v>
      </c>
      <c r="W395" s="184">
        <v>838.50583297297987</v>
      </c>
      <c r="Y395" s="178" t="s">
        <v>841</v>
      </c>
      <c r="Z395" s="178" t="s">
        <v>700</v>
      </c>
      <c r="AB395" s="178" t="s">
        <v>374</v>
      </c>
      <c r="AC395" s="178" t="s">
        <v>375</v>
      </c>
      <c r="AD395" s="178" t="s">
        <v>1225</v>
      </c>
      <c r="AF395" s="178" t="s">
        <v>1230</v>
      </c>
      <c r="AG395" s="178" t="s">
        <v>1231</v>
      </c>
      <c r="AH395" s="178">
        <v>1</v>
      </c>
      <c r="AI395" s="178">
        <v>40</v>
      </c>
      <c r="AJ395" s="178" t="s">
        <v>816</v>
      </c>
      <c r="AK395" s="178" t="s">
        <v>64</v>
      </c>
      <c r="AL395" s="178" t="s">
        <v>1045</v>
      </c>
      <c r="AM395" s="178" t="s">
        <v>380</v>
      </c>
      <c r="AN395" s="178" t="s">
        <v>18</v>
      </c>
      <c r="AO395" s="178" t="s">
        <v>41</v>
      </c>
      <c r="AQ395" s="178">
        <v>340.41228657999579</v>
      </c>
      <c r="AR395" s="178">
        <v>23332</v>
      </c>
      <c r="AS395" s="178">
        <v>1.4589931706668773E-2</v>
      </c>
      <c r="AT395" s="178">
        <f t="shared" si="6"/>
        <v>0</v>
      </c>
    </row>
    <row r="396" spans="1:46" ht="22.5">
      <c r="A396" s="178" t="s">
        <v>63</v>
      </c>
      <c r="B396" s="178">
        <v>420</v>
      </c>
      <c r="C396" s="178" t="s">
        <v>375</v>
      </c>
      <c r="D396" s="178" t="s">
        <v>18</v>
      </c>
      <c r="E396" s="178" t="s">
        <v>1046</v>
      </c>
      <c r="F396" s="178" t="s">
        <v>23</v>
      </c>
      <c r="G396" s="178" t="s">
        <v>1047</v>
      </c>
      <c r="H396" s="178" t="s">
        <v>41</v>
      </c>
      <c r="I396" s="178">
        <v>295</v>
      </c>
      <c r="J396" s="178">
        <v>17.976416587527698</v>
      </c>
      <c r="K396" s="178">
        <v>92.767520952265272</v>
      </c>
      <c r="L396" s="178">
        <v>405.74393753979297</v>
      </c>
      <c r="M396" s="178">
        <v>23332.998995999995</v>
      </c>
      <c r="N396" s="178">
        <v>1.7389275061013381E-2</v>
      </c>
      <c r="O396" s="178" t="s">
        <v>720</v>
      </c>
      <c r="P396" s="178" t="s">
        <v>720</v>
      </c>
      <c r="Q396" s="184">
        <v>2964.0365550763195</v>
      </c>
      <c r="R396" s="184">
        <v>1825.873881406405</v>
      </c>
      <c r="S396" s="184">
        <v>1643.2629470361614</v>
      </c>
      <c r="T396" s="184">
        <v>0</v>
      </c>
      <c r="V396" s="184">
        <v>0</v>
      </c>
      <c r="W396" s="184">
        <v>999.43119485668308</v>
      </c>
      <c r="Y396" s="178" t="s">
        <v>1048</v>
      </c>
      <c r="Z396" s="178" t="s">
        <v>700</v>
      </c>
      <c r="AB396" s="178" t="s">
        <v>374</v>
      </c>
      <c r="AC396" s="178" t="s">
        <v>375</v>
      </c>
      <c r="AD396" s="178" t="s">
        <v>1225</v>
      </c>
      <c r="AF396" s="178" t="s">
        <v>1230</v>
      </c>
      <c r="AG396" s="178" t="s">
        <v>1231</v>
      </c>
      <c r="AH396" s="178">
        <v>1</v>
      </c>
      <c r="AI396" s="178">
        <v>40</v>
      </c>
      <c r="AJ396" s="178" t="s">
        <v>816</v>
      </c>
      <c r="AK396" s="178" t="s">
        <v>64</v>
      </c>
      <c r="AL396" s="178" t="s">
        <v>1046</v>
      </c>
      <c r="AM396" s="178" t="s">
        <v>1047</v>
      </c>
      <c r="AN396" s="178" t="s">
        <v>18</v>
      </c>
      <c r="AO396" s="178" t="s">
        <v>41</v>
      </c>
      <c r="AQ396" s="178">
        <v>405.74393753979297</v>
      </c>
      <c r="AR396" s="178">
        <v>23332</v>
      </c>
      <c r="AS396" s="178">
        <v>1.7390019609968839E-2</v>
      </c>
      <c r="AT396" s="178">
        <f t="shared" si="6"/>
        <v>0</v>
      </c>
    </row>
    <row r="397" spans="1:46" ht="22.5">
      <c r="A397" s="178" t="s">
        <v>63</v>
      </c>
      <c r="B397" s="178">
        <v>420</v>
      </c>
      <c r="C397" s="178" t="s">
        <v>375</v>
      </c>
      <c r="D397" s="178" t="s">
        <v>18</v>
      </c>
      <c r="E397" s="178" t="s">
        <v>1049</v>
      </c>
      <c r="F397" s="178" t="s">
        <v>23</v>
      </c>
      <c r="G397" s="178" t="s">
        <v>385</v>
      </c>
      <c r="H397" s="178" t="s">
        <v>41</v>
      </c>
      <c r="I397" s="178">
        <v>509</v>
      </c>
      <c r="J397" s="178">
        <v>31.016935739157962</v>
      </c>
      <c r="K397" s="178">
        <v>160.06328191424754</v>
      </c>
      <c r="L397" s="178">
        <v>700.0802176534055</v>
      </c>
      <c r="M397" s="178">
        <v>23332.998995999995</v>
      </c>
      <c r="N397" s="178">
        <v>3.0003867817138343E-2</v>
      </c>
      <c r="O397" s="178" t="s">
        <v>720</v>
      </c>
      <c r="P397" s="178" t="s">
        <v>720</v>
      </c>
      <c r="Q397" s="184">
        <v>5114.2190051994803</v>
      </c>
      <c r="R397" s="184">
        <v>3150.406120799526</v>
      </c>
      <c r="S397" s="184">
        <v>2835.3248814962922</v>
      </c>
      <c r="T397" s="184">
        <v>0</v>
      </c>
      <c r="V397" s="184">
        <v>0</v>
      </c>
      <c r="W397" s="184">
        <v>1724.4422989222091</v>
      </c>
      <c r="Y397" s="178" t="s">
        <v>849</v>
      </c>
      <c r="Z397" s="178" t="s">
        <v>700</v>
      </c>
      <c r="AB397" s="178" t="s">
        <v>374</v>
      </c>
      <c r="AC397" s="178" t="s">
        <v>375</v>
      </c>
      <c r="AD397" s="178" t="s">
        <v>1225</v>
      </c>
      <c r="AF397" s="178" t="s">
        <v>1230</v>
      </c>
      <c r="AG397" s="178" t="s">
        <v>1231</v>
      </c>
      <c r="AH397" s="178">
        <v>1</v>
      </c>
      <c r="AI397" s="178">
        <v>40</v>
      </c>
      <c r="AJ397" s="178" t="s">
        <v>816</v>
      </c>
      <c r="AK397" s="178" t="s">
        <v>64</v>
      </c>
      <c r="AL397" s="178" t="s">
        <v>1049</v>
      </c>
      <c r="AM397" s="178" t="s">
        <v>385</v>
      </c>
      <c r="AN397" s="178" t="s">
        <v>18</v>
      </c>
      <c r="AO397" s="178" t="s">
        <v>41</v>
      </c>
      <c r="AQ397" s="178">
        <v>700.0802176534055</v>
      </c>
      <c r="AR397" s="178">
        <v>23332</v>
      </c>
      <c r="AS397" s="178">
        <v>3.0005152479573353E-2</v>
      </c>
      <c r="AT397" s="178">
        <f t="shared" si="6"/>
        <v>0</v>
      </c>
    </row>
    <row r="398" spans="1:46" ht="22.5">
      <c r="A398" s="178" t="s">
        <v>63</v>
      </c>
      <c r="B398" s="178">
        <v>420</v>
      </c>
      <c r="C398" s="178" t="s">
        <v>375</v>
      </c>
      <c r="D398" s="178" t="s">
        <v>40</v>
      </c>
      <c r="E398" s="178" t="s">
        <v>854</v>
      </c>
      <c r="F398" s="178" t="s">
        <v>23</v>
      </c>
      <c r="G398" s="178" t="s">
        <v>95</v>
      </c>
      <c r="H398" s="178" t="s">
        <v>41</v>
      </c>
      <c r="I398" s="178">
        <v>1713</v>
      </c>
      <c r="J398" s="178">
        <v>410.58328981723236</v>
      </c>
      <c r="K398" s="178">
        <v>538.6805538685777</v>
      </c>
      <c r="L398" s="178">
        <v>2662.2638436858101</v>
      </c>
      <c r="M398" s="178">
        <v>23332.998995999995</v>
      </c>
      <c r="N398" s="178">
        <v>0.11409865676256213</v>
      </c>
      <c r="O398" s="178" t="s">
        <v>720</v>
      </c>
      <c r="P398" s="178" t="s">
        <v>720</v>
      </c>
      <c r="Q398" s="184">
        <v>19448.343208255141</v>
      </c>
      <c r="R398" s="184">
        <v>11980.358960069023</v>
      </c>
      <c r="S398" s="184">
        <v>10782.16856692753</v>
      </c>
      <c r="T398" s="184">
        <v>0</v>
      </c>
      <c r="V398" s="184">
        <v>0</v>
      </c>
      <c r="W398" s="184">
        <v>6557.706198771496</v>
      </c>
      <c r="Y398" s="178" t="s">
        <v>855</v>
      </c>
      <c r="Z398" s="178" t="s">
        <v>700</v>
      </c>
      <c r="AB398" s="178" t="s">
        <v>374</v>
      </c>
      <c r="AC398" s="178" t="s">
        <v>375</v>
      </c>
      <c r="AD398" s="178" t="s">
        <v>1225</v>
      </c>
      <c r="AF398" s="178" t="s">
        <v>1230</v>
      </c>
      <c r="AG398" s="178" t="s">
        <v>1231</v>
      </c>
      <c r="AH398" s="178">
        <v>1</v>
      </c>
      <c r="AI398" s="178">
        <v>40</v>
      </c>
      <c r="AJ398" s="178" t="s">
        <v>816</v>
      </c>
      <c r="AK398" s="178" t="s">
        <v>64</v>
      </c>
      <c r="AL398" s="178" t="s">
        <v>854</v>
      </c>
      <c r="AM398" s="178" t="s">
        <v>95</v>
      </c>
      <c r="AN398" s="178" t="s">
        <v>40</v>
      </c>
      <c r="AO398" s="178" t="s">
        <v>41</v>
      </c>
      <c r="AQ398" s="178">
        <v>2662.2638436858101</v>
      </c>
      <c r="AR398" s="178">
        <v>23332</v>
      </c>
      <c r="AS398" s="178">
        <v>0.11410354207465327</v>
      </c>
      <c r="AT398" s="178">
        <f t="shared" si="6"/>
        <v>0</v>
      </c>
    </row>
    <row r="399" spans="1:46" ht="22.5">
      <c r="A399" s="178" t="s">
        <v>63</v>
      </c>
      <c r="B399" s="178">
        <v>420</v>
      </c>
      <c r="C399" s="178" t="s">
        <v>375</v>
      </c>
      <c r="D399" s="178" t="s">
        <v>40</v>
      </c>
      <c r="E399" s="178" t="s">
        <v>1041</v>
      </c>
      <c r="F399" s="178" t="s">
        <v>23</v>
      </c>
      <c r="G399" s="178" t="s">
        <v>1042</v>
      </c>
      <c r="H399" s="178" t="s">
        <v>41</v>
      </c>
      <c r="I399" s="178">
        <v>1868</v>
      </c>
      <c r="J399" s="178">
        <v>447.73472584856398</v>
      </c>
      <c r="K399" s="178">
        <v>587.42281064010683</v>
      </c>
      <c r="L399" s="178">
        <v>2903.1575364886708</v>
      </c>
      <c r="M399" s="178">
        <v>23332.998995999995</v>
      </c>
      <c r="N399" s="178">
        <v>0.1244228201006807</v>
      </c>
      <c r="O399" s="178" t="s">
        <v>720</v>
      </c>
      <c r="P399" s="178" t="s">
        <v>720</v>
      </c>
      <c r="Q399" s="184">
        <v>21208.117403981669</v>
      </c>
      <c r="R399" s="184">
        <v>13064.396110571473</v>
      </c>
      <c r="S399" s="184">
        <v>11757.788022779116</v>
      </c>
      <c r="T399" s="184">
        <v>0</v>
      </c>
      <c r="V399" s="184">
        <v>0</v>
      </c>
      <c r="W399" s="184">
        <v>7151.0771624665231</v>
      </c>
      <c r="Y399" s="178" t="s">
        <v>899</v>
      </c>
      <c r="Z399" s="178" t="s">
        <v>700</v>
      </c>
      <c r="AB399" s="178" t="s">
        <v>374</v>
      </c>
      <c r="AC399" s="178" t="s">
        <v>375</v>
      </c>
      <c r="AD399" s="178" t="s">
        <v>1225</v>
      </c>
      <c r="AF399" s="178" t="s">
        <v>1230</v>
      </c>
      <c r="AG399" s="178" t="s">
        <v>1231</v>
      </c>
      <c r="AH399" s="178">
        <v>1</v>
      </c>
      <c r="AI399" s="178">
        <v>40</v>
      </c>
      <c r="AJ399" s="178" t="s">
        <v>816</v>
      </c>
      <c r="AK399" s="178" t="s">
        <v>64</v>
      </c>
      <c r="AL399" s="178" t="s">
        <v>1041</v>
      </c>
      <c r="AM399" s="178" t="s">
        <v>1042</v>
      </c>
      <c r="AN399" s="178" t="s">
        <v>40</v>
      </c>
      <c r="AO399" s="178" t="s">
        <v>41</v>
      </c>
      <c r="AQ399" s="178">
        <v>2903.1575364886708</v>
      </c>
      <c r="AR399" s="178">
        <v>23332</v>
      </c>
      <c r="AS399" s="178">
        <v>0.12442814745794063</v>
      </c>
      <c r="AT399" s="178">
        <f t="shared" si="6"/>
        <v>0</v>
      </c>
    </row>
    <row r="400" spans="1:46" ht="22.5">
      <c r="A400" s="178" t="s">
        <v>63</v>
      </c>
      <c r="B400" s="178">
        <v>420</v>
      </c>
      <c r="C400" s="178" t="s">
        <v>375</v>
      </c>
      <c r="D400" s="178" t="s">
        <v>40</v>
      </c>
      <c r="E400" s="178" t="s">
        <v>1043</v>
      </c>
      <c r="F400" s="178" t="s">
        <v>23</v>
      </c>
      <c r="G400" s="178" t="s">
        <v>378</v>
      </c>
      <c r="H400" s="178" t="s">
        <v>42</v>
      </c>
      <c r="I400" s="178">
        <v>104</v>
      </c>
      <c r="J400" s="178">
        <v>24.927415143603135</v>
      </c>
      <c r="K400" s="178">
        <v>32.704481962832503</v>
      </c>
      <c r="L400" s="178">
        <v>161.63189710643564</v>
      </c>
      <c r="M400" s="178">
        <v>23332.998995999995</v>
      </c>
      <c r="N400" s="178">
        <v>6.9271805623505323E-3</v>
      </c>
      <c r="O400" s="178" t="s">
        <v>720</v>
      </c>
      <c r="P400" s="178" t="s">
        <v>720</v>
      </c>
      <c r="Q400" s="184">
        <v>789.9395299308552</v>
      </c>
      <c r="R400" s="184">
        <v>727.35395904680593</v>
      </c>
      <c r="S400" s="184">
        <v>654.60918328106436</v>
      </c>
      <c r="T400" s="184">
        <v>0</v>
      </c>
      <c r="V400" s="184">
        <v>0</v>
      </c>
      <c r="W400" s="184">
        <v>398.13277564053453</v>
      </c>
      <c r="Y400" s="178" t="s">
        <v>1004</v>
      </c>
      <c r="Z400" s="178" t="s">
        <v>700</v>
      </c>
      <c r="AB400" s="178" t="s">
        <v>374</v>
      </c>
      <c r="AC400" s="178" t="s">
        <v>375</v>
      </c>
      <c r="AD400" s="178" t="s">
        <v>1225</v>
      </c>
      <c r="AF400" s="178" t="s">
        <v>1230</v>
      </c>
      <c r="AG400" s="178" t="s">
        <v>1231</v>
      </c>
      <c r="AH400" s="178">
        <v>1</v>
      </c>
      <c r="AI400" s="178">
        <v>40</v>
      </c>
      <c r="AJ400" s="178" t="s">
        <v>816</v>
      </c>
      <c r="AK400" s="178" t="s">
        <v>64</v>
      </c>
      <c r="AL400" s="178" t="s">
        <v>1043</v>
      </c>
      <c r="AM400" s="178" t="s">
        <v>378</v>
      </c>
      <c r="AN400" s="178" t="s">
        <v>40</v>
      </c>
      <c r="AO400" s="178" t="s">
        <v>42</v>
      </c>
      <c r="AQ400" s="178">
        <v>161.63189710643564</v>
      </c>
      <c r="AR400" s="178">
        <v>23332</v>
      </c>
      <c r="AS400" s="178">
        <v>6.9274771603992646E-3</v>
      </c>
      <c r="AT400" s="178">
        <f t="shared" si="6"/>
        <v>0</v>
      </c>
    </row>
    <row r="401" spans="1:46" ht="22.5">
      <c r="A401" s="178" t="s">
        <v>63</v>
      </c>
      <c r="B401" s="178">
        <v>420</v>
      </c>
      <c r="C401" s="178" t="s">
        <v>375</v>
      </c>
      <c r="D401" s="178" t="s">
        <v>40</v>
      </c>
      <c r="E401" s="178" t="s">
        <v>1050</v>
      </c>
      <c r="F401" s="178" t="s">
        <v>23</v>
      </c>
      <c r="G401" s="178" t="s">
        <v>1051</v>
      </c>
      <c r="H401" s="178" t="s">
        <v>42</v>
      </c>
      <c r="I401" s="178">
        <v>145</v>
      </c>
      <c r="J401" s="178">
        <v>34.75456919060052</v>
      </c>
      <c r="K401" s="178">
        <v>45.597595044333779</v>
      </c>
      <c r="L401" s="178">
        <v>225.35216423493432</v>
      </c>
      <c r="M401" s="178">
        <v>23332.998995999995</v>
      </c>
      <c r="N401" s="178">
        <v>9.6580882840464153E-3</v>
      </c>
      <c r="O401" s="178" t="s">
        <v>720</v>
      </c>
      <c r="P401" s="178" t="s">
        <v>720</v>
      </c>
      <c r="Q401" s="184">
        <v>1101.3579984612886</v>
      </c>
      <c r="R401" s="184">
        <v>1014.0992698248737</v>
      </c>
      <c r="S401" s="184">
        <v>912.6762651514839</v>
      </c>
      <c r="T401" s="184">
        <v>0</v>
      </c>
      <c r="V401" s="184">
        <v>0</v>
      </c>
      <c r="W401" s="184">
        <v>555.08896603728374</v>
      </c>
      <c r="Y401" s="178" t="s">
        <v>935</v>
      </c>
      <c r="Z401" s="178" t="s">
        <v>700</v>
      </c>
      <c r="AB401" s="178" t="s">
        <v>374</v>
      </c>
      <c r="AC401" s="178" t="s">
        <v>375</v>
      </c>
      <c r="AD401" s="178" t="s">
        <v>1225</v>
      </c>
      <c r="AF401" s="178" t="s">
        <v>1230</v>
      </c>
      <c r="AG401" s="178" t="s">
        <v>1231</v>
      </c>
      <c r="AH401" s="178">
        <v>1</v>
      </c>
      <c r="AI401" s="178">
        <v>40</v>
      </c>
      <c r="AJ401" s="178" t="s">
        <v>816</v>
      </c>
      <c r="AK401" s="178" t="s">
        <v>64</v>
      </c>
      <c r="AL401" s="178" t="s">
        <v>1050</v>
      </c>
      <c r="AM401" s="178" t="s">
        <v>1051</v>
      </c>
      <c r="AN401" s="178" t="s">
        <v>40</v>
      </c>
      <c r="AO401" s="178" t="s">
        <v>42</v>
      </c>
      <c r="AQ401" s="178">
        <v>225.35216423493432</v>
      </c>
      <c r="AR401" s="178">
        <v>23332</v>
      </c>
      <c r="AS401" s="178">
        <v>9.6585018101720526E-3</v>
      </c>
      <c r="AT401" s="178">
        <f t="shared" si="6"/>
        <v>0</v>
      </c>
    </row>
    <row r="402" spans="1:46" ht="22.5">
      <c r="A402" s="178" t="s">
        <v>305</v>
      </c>
      <c r="B402" s="178">
        <v>424</v>
      </c>
      <c r="C402" s="178" t="s">
        <v>391</v>
      </c>
      <c r="D402" s="178" t="s">
        <v>18</v>
      </c>
      <c r="E402" s="178" t="s">
        <v>392</v>
      </c>
      <c r="F402" s="178" t="s">
        <v>29</v>
      </c>
      <c r="G402" s="178" t="s">
        <v>393</v>
      </c>
      <c r="H402" s="178" t="s">
        <v>41</v>
      </c>
      <c r="I402" s="178">
        <v>75</v>
      </c>
      <c r="J402" s="178">
        <v>3.8446135362434921</v>
      </c>
      <c r="K402" s="178">
        <v>17.390869042851421</v>
      </c>
      <c r="L402" s="178">
        <v>96.235482579094906</v>
      </c>
      <c r="M402" s="178">
        <v>3204.0000000000005</v>
      </c>
      <c r="N402" s="178">
        <v>3.0036043251902275E-2</v>
      </c>
      <c r="O402" s="178" t="s">
        <v>720</v>
      </c>
      <c r="P402" s="178" t="s">
        <v>720</v>
      </c>
      <c r="Q402" s="184">
        <v>703.01848498197819</v>
      </c>
      <c r="R402" s="184">
        <v>0</v>
      </c>
      <c r="S402" s="184">
        <v>0</v>
      </c>
      <c r="T402" s="184">
        <v>389.75370444533445</v>
      </c>
      <c r="V402" s="184">
        <v>0</v>
      </c>
      <c r="W402" s="184">
        <v>247.49699639567476</v>
      </c>
      <c r="Y402" s="178" t="s">
        <v>1052</v>
      </c>
      <c r="Z402" s="178" t="s">
        <v>696</v>
      </c>
      <c r="AB402" s="178" t="s">
        <v>390</v>
      </c>
      <c r="AC402" s="178" t="s">
        <v>391</v>
      </c>
      <c r="AD402" s="178" t="s">
        <v>1225</v>
      </c>
      <c r="AF402" s="178" t="s">
        <v>1226</v>
      </c>
      <c r="AG402" s="178" t="s">
        <v>1231</v>
      </c>
      <c r="AH402" s="178">
        <v>1</v>
      </c>
      <c r="AI402" s="178">
        <v>91</v>
      </c>
      <c r="AJ402" s="178" t="s">
        <v>1010</v>
      </c>
      <c r="AK402" s="178" t="s">
        <v>1243</v>
      </c>
      <c r="AL402" s="178" t="s">
        <v>392</v>
      </c>
      <c r="AM402" s="178" t="s">
        <v>393</v>
      </c>
      <c r="AN402" s="178" t="s">
        <v>18</v>
      </c>
      <c r="AO402" s="178" t="s">
        <v>41</v>
      </c>
      <c r="AQ402" s="178">
        <v>96.235482579094906</v>
      </c>
      <c r="AR402" s="178">
        <v>3204</v>
      </c>
      <c r="AS402" s="178">
        <v>3.0036043251902282E-2</v>
      </c>
      <c r="AT402" s="178">
        <f t="shared" si="6"/>
        <v>0</v>
      </c>
    </row>
    <row r="403" spans="1:46" ht="22.5">
      <c r="A403" s="178" t="s">
        <v>305</v>
      </c>
      <c r="B403" s="178">
        <v>424</v>
      </c>
      <c r="C403" s="178" t="s">
        <v>391</v>
      </c>
      <c r="D403" s="178" t="s">
        <v>18</v>
      </c>
      <c r="E403" s="178" t="s">
        <v>392</v>
      </c>
      <c r="F403" s="178" t="s">
        <v>29</v>
      </c>
      <c r="G403" s="178" t="s">
        <v>393</v>
      </c>
      <c r="H403" s="178" t="s">
        <v>19</v>
      </c>
      <c r="I403" s="178">
        <v>2422</v>
      </c>
      <c r="J403" s="178">
        <v>124.15538646375651</v>
      </c>
      <c r="K403" s="178">
        <v>561.60913095714864</v>
      </c>
      <c r="L403" s="178">
        <v>3107.7645174209056</v>
      </c>
      <c r="M403" s="178">
        <v>3204.0000000000005</v>
      </c>
      <c r="N403" s="178">
        <v>0.96996395674809777</v>
      </c>
      <c r="O403" s="178" t="s">
        <v>720</v>
      </c>
      <c r="P403" s="178" t="s">
        <v>720</v>
      </c>
      <c r="Q403" s="184">
        <v>15188.499831878256</v>
      </c>
      <c r="R403" s="184">
        <v>0</v>
      </c>
      <c r="S403" s="184">
        <v>0</v>
      </c>
      <c r="T403" s="184">
        <v>12586.44629555467</v>
      </c>
      <c r="V403" s="184">
        <v>0</v>
      </c>
      <c r="W403" s="184">
        <v>7992.5030036043254</v>
      </c>
      <c r="Y403" s="178" t="s">
        <v>1052</v>
      </c>
      <c r="Z403" s="178" t="s">
        <v>696</v>
      </c>
      <c r="AB403" s="178" t="s">
        <v>390</v>
      </c>
      <c r="AC403" s="178" t="s">
        <v>391</v>
      </c>
      <c r="AD403" s="178" t="s">
        <v>1225</v>
      </c>
      <c r="AF403" s="178" t="s">
        <v>1226</v>
      </c>
      <c r="AG403" s="178" t="s">
        <v>1231</v>
      </c>
      <c r="AH403" s="178">
        <v>1</v>
      </c>
      <c r="AI403" s="178">
        <v>91</v>
      </c>
      <c r="AJ403" s="178" t="s">
        <v>1010</v>
      </c>
      <c r="AK403" s="178" t="s">
        <v>1243</v>
      </c>
      <c r="AL403" s="178" t="s">
        <v>392</v>
      </c>
      <c r="AM403" s="178" t="s">
        <v>393</v>
      </c>
      <c r="AN403" s="178" t="s">
        <v>18</v>
      </c>
      <c r="AO403" s="178" t="s">
        <v>19</v>
      </c>
      <c r="AQ403" s="178">
        <v>3107.7645174209056</v>
      </c>
      <c r="AR403" s="178">
        <v>3204</v>
      </c>
      <c r="AS403" s="178">
        <v>0.96996395674809788</v>
      </c>
      <c r="AT403" s="178">
        <f t="shared" si="6"/>
        <v>0</v>
      </c>
    </row>
    <row r="404" spans="1:46" ht="22.5">
      <c r="A404" s="178" t="s">
        <v>1216</v>
      </c>
      <c r="B404" s="178">
        <v>425</v>
      </c>
      <c r="C404" s="178" t="s">
        <v>395</v>
      </c>
      <c r="D404" s="178" t="s">
        <v>18</v>
      </c>
      <c r="E404" s="178" t="s">
        <v>729</v>
      </c>
      <c r="F404" s="178" t="s">
        <v>29</v>
      </c>
      <c r="G404" s="178" t="s">
        <v>1053</v>
      </c>
      <c r="H404" s="178" t="s">
        <v>41</v>
      </c>
      <c r="I404" s="178">
        <v>1021</v>
      </c>
      <c r="J404" s="178">
        <v>22.686888281456664</v>
      </c>
      <c r="K404" s="178">
        <v>132.75377174202941</v>
      </c>
      <c r="L404" s="178">
        <v>1176.4406600234861</v>
      </c>
      <c r="M404" s="178">
        <v>180284.1292595235</v>
      </c>
      <c r="N404" s="178">
        <v>6.525480999661209E-3</v>
      </c>
      <c r="O404" s="178" t="s">
        <v>709</v>
      </c>
      <c r="P404" s="178" t="s">
        <v>720</v>
      </c>
      <c r="Q404" s="184">
        <v>0</v>
      </c>
      <c r="R404" s="184">
        <v>0</v>
      </c>
      <c r="S404" s="184">
        <v>0</v>
      </c>
      <c r="T404" s="184">
        <v>0</v>
      </c>
      <c r="V404" s="184">
        <v>0</v>
      </c>
      <c r="W404" s="184">
        <v>1643.1653326064973</v>
      </c>
      <c r="Y404" s="178" t="s">
        <v>806</v>
      </c>
      <c r="Z404" s="178" t="s">
        <v>696</v>
      </c>
      <c r="AB404" s="178" t="s">
        <v>394</v>
      </c>
      <c r="AC404" s="178" t="s">
        <v>395</v>
      </c>
      <c r="AD404" s="178" t="s">
        <v>1233</v>
      </c>
      <c r="AF404" s="178" t="s">
        <v>1226</v>
      </c>
      <c r="AG404" s="178" t="s">
        <v>1231</v>
      </c>
      <c r="AH404" s="178">
        <v>0</v>
      </c>
      <c r="AI404" s="178">
        <v>92</v>
      </c>
      <c r="AJ404" s="178" t="s">
        <v>796</v>
      </c>
      <c r="AK404" s="178" t="s">
        <v>1228</v>
      </c>
      <c r="AL404" s="178" t="s">
        <v>729</v>
      </c>
      <c r="AM404" s="178" t="s">
        <v>1053</v>
      </c>
      <c r="AN404" s="178" t="s">
        <v>18</v>
      </c>
      <c r="AO404" s="178" t="s">
        <v>41</v>
      </c>
      <c r="AQ404" s="178">
        <v>1176.4406600234861</v>
      </c>
      <c r="AR404" s="178">
        <v>181613</v>
      </c>
      <c r="AS404" s="178">
        <v>6.4777337526690602E-3</v>
      </c>
      <c r="AT404" s="178">
        <f t="shared" si="6"/>
        <v>0</v>
      </c>
    </row>
    <row r="405" spans="1:46" ht="22.5">
      <c r="A405" s="178" t="s">
        <v>17</v>
      </c>
      <c r="B405" s="178">
        <v>425</v>
      </c>
      <c r="C405" s="178" t="s">
        <v>395</v>
      </c>
      <c r="D405" s="178" t="s">
        <v>18</v>
      </c>
      <c r="E405" s="178" t="s">
        <v>810</v>
      </c>
      <c r="F405" s="178" t="s">
        <v>29</v>
      </c>
      <c r="G405" s="178" t="s">
        <v>757</v>
      </c>
      <c r="H405" s="178" t="s">
        <v>41</v>
      </c>
      <c r="I405" s="178">
        <v>471</v>
      </c>
      <c r="J405" s="178">
        <v>10.465743761573053</v>
      </c>
      <c r="K405" s="178">
        <v>61.240966200289769</v>
      </c>
      <c r="L405" s="178">
        <v>542.70670996186277</v>
      </c>
      <c r="M405" s="178">
        <v>180284.1292595235</v>
      </c>
      <c r="N405" s="178">
        <v>3.0102855542021834E-3</v>
      </c>
      <c r="O405" s="178" t="s">
        <v>720</v>
      </c>
      <c r="P405" s="178" t="s">
        <v>720</v>
      </c>
      <c r="Q405" s="184">
        <v>3964.5756305462996</v>
      </c>
      <c r="R405" s="184">
        <v>0</v>
      </c>
      <c r="S405" s="184">
        <v>0</v>
      </c>
      <c r="T405" s="184">
        <v>2197.9621753455444</v>
      </c>
      <c r="V405" s="184">
        <v>0</v>
      </c>
      <c r="W405" s="184">
        <v>758.01260691249786</v>
      </c>
      <c r="Y405" s="178" t="s">
        <v>811</v>
      </c>
      <c r="Z405" s="178" t="s">
        <v>696</v>
      </c>
      <c r="AB405" s="178" t="s">
        <v>394</v>
      </c>
      <c r="AC405" s="178" t="s">
        <v>395</v>
      </c>
      <c r="AD405" s="178" t="s">
        <v>1225</v>
      </c>
      <c r="AF405" s="178" t="s">
        <v>1226</v>
      </c>
      <c r="AG405" s="178" t="s">
        <v>1231</v>
      </c>
      <c r="AH405" s="178">
        <v>1</v>
      </c>
      <c r="AI405" s="178">
        <v>78</v>
      </c>
      <c r="AJ405" s="178" t="s">
        <v>796</v>
      </c>
      <c r="AK405" s="178" t="s">
        <v>1228</v>
      </c>
      <c r="AL405" s="178" t="s">
        <v>810</v>
      </c>
      <c r="AM405" s="178" t="s">
        <v>757</v>
      </c>
      <c r="AN405" s="178" t="s">
        <v>18</v>
      </c>
      <c r="AO405" s="178" t="s">
        <v>41</v>
      </c>
      <c r="AQ405" s="178">
        <v>542.70670996186277</v>
      </c>
      <c r="AR405" s="178">
        <v>181613</v>
      </c>
      <c r="AS405" s="178">
        <v>2.9882591552469412E-3</v>
      </c>
      <c r="AT405" s="178">
        <f t="shared" si="6"/>
        <v>0</v>
      </c>
    </row>
    <row r="406" spans="1:46" ht="22.5">
      <c r="A406" s="178" t="s">
        <v>17</v>
      </c>
      <c r="B406" s="178">
        <v>425</v>
      </c>
      <c r="C406" s="178" t="s">
        <v>395</v>
      </c>
      <c r="D406" s="178" t="s">
        <v>18</v>
      </c>
      <c r="E406" s="178" t="s">
        <v>797</v>
      </c>
      <c r="F406" s="178" t="s">
        <v>29</v>
      </c>
      <c r="G406" s="178" t="s">
        <v>763</v>
      </c>
      <c r="H406" s="178" t="s">
        <v>41</v>
      </c>
      <c r="I406" s="178">
        <v>1064</v>
      </c>
      <c r="J406" s="178">
        <v>23.642359580283923</v>
      </c>
      <c r="K406" s="178">
        <v>138.34477290256544</v>
      </c>
      <c r="L406" s="178">
        <v>1225.9871324828493</v>
      </c>
      <c r="M406" s="178">
        <v>180284.1292595235</v>
      </c>
      <c r="N406" s="178">
        <v>6.8003053708516423E-3</v>
      </c>
      <c r="O406" s="178" t="s">
        <v>720</v>
      </c>
      <c r="P406" s="178" t="s">
        <v>720</v>
      </c>
      <c r="Q406" s="184">
        <v>8956.0689403423839</v>
      </c>
      <c r="R406" s="184">
        <v>0</v>
      </c>
      <c r="S406" s="184">
        <v>0</v>
      </c>
      <c r="T406" s="184">
        <v>4965.2478865555404</v>
      </c>
      <c r="V406" s="184">
        <v>0</v>
      </c>
      <c r="W406" s="184">
        <v>1712.3681820698466</v>
      </c>
      <c r="Y406" s="178" t="s">
        <v>798</v>
      </c>
      <c r="Z406" s="178" t="s">
        <v>696</v>
      </c>
      <c r="AB406" s="178" t="s">
        <v>394</v>
      </c>
      <c r="AC406" s="178" t="s">
        <v>395</v>
      </c>
      <c r="AD406" s="178" t="s">
        <v>1225</v>
      </c>
      <c r="AF406" s="178" t="s">
        <v>1226</v>
      </c>
      <c r="AG406" s="178" t="s">
        <v>1231</v>
      </c>
      <c r="AH406" s="178">
        <v>1</v>
      </c>
      <c r="AI406" s="178">
        <v>78</v>
      </c>
      <c r="AJ406" s="178" t="s">
        <v>796</v>
      </c>
      <c r="AK406" s="178" t="s">
        <v>1228</v>
      </c>
      <c r="AL406" s="178" t="s">
        <v>797</v>
      </c>
      <c r="AM406" s="178" t="s">
        <v>763</v>
      </c>
      <c r="AN406" s="178" t="s">
        <v>18</v>
      </c>
      <c r="AO406" s="178" t="s">
        <v>41</v>
      </c>
      <c r="AQ406" s="178">
        <v>1225.9871324828493</v>
      </c>
      <c r="AR406" s="178">
        <v>181613</v>
      </c>
      <c r="AS406" s="178">
        <v>6.7505472211947899E-3</v>
      </c>
      <c r="AT406" s="178">
        <f t="shared" si="6"/>
        <v>0</v>
      </c>
    </row>
    <row r="407" spans="1:46" ht="22.5">
      <c r="A407" s="178" t="s">
        <v>17</v>
      </c>
      <c r="B407" s="178">
        <v>425</v>
      </c>
      <c r="C407" s="178" t="s">
        <v>395</v>
      </c>
      <c r="D407" s="178" t="s">
        <v>18</v>
      </c>
      <c r="E407" s="178" t="s">
        <v>1054</v>
      </c>
      <c r="F407" s="178" t="s">
        <v>29</v>
      </c>
      <c r="G407" s="178" t="s">
        <v>408</v>
      </c>
      <c r="H407" s="178" t="s">
        <v>41</v>
      </c>
      <c r="I407" s="178">
        <v>769</v>
      </c>
      <c r="J407" s="178">
        <v>17.087382065073626</v>
      </c>
      <c r="K407" s="178">
        <v>99.987904475632348</v>
      </c>
      <c r="L407" s="178">
        <v>886.07528654070597</v>
      </c>
      <c r="M407" s="178">
        <v>180284.1292595235</v>
      </c>
      <c r="N407" s="178">
        <v>4.9148823591963469E-3</v>
      </c>
      <c r="O407" s="178" t="s">
        <v>720</v>
      </c>
      <c r="P407" s="178" t="s">
        <v>720</v>
      </c>
      <c r="Q407" s="184">
        <v>6472.9483224842988</v>
      </c>
      <c r="R407" s="184">
        <v>0</v>
      </c>
      <c r="S407" s="184">
        <v>0</v>
      </c>
      <c r="T407" s="184">
        <v>3588.6049104898598</v>
      </c>
      <c r="V407" s="184">
        <v>0</v>
      </c>
      <c r="W407" s="184">
        <v>1237.6044473794286</v>
      </c>
      <c r="Y407" s="178" t="s">
        <v>798</v>
      </c>
      <c r="Z407" s="178" t="s">
        <v>696</v>
      </c>
      <c r="AB407" s="178" t="s">
        <v>394</v>
      </c>
      <c r="AC407" s="178" t="s">
        <v>395</v>
      </c>
      <c r="AD407" s="178" t="s">
        <v>1225</v>
      </c>
      <c r="AF407" s="178" t="s">
        <v>1226</v>
      </c>
      <c r="AG407" s="178" t="s">
        <v>1231</v>
      </c>
      <c r="AH407" s="178">
        <v>1</v>
      </c>
      <c r="AI407" s="178">
        <v>78</v>
      </c>
      <c r="AJ407" s="178" t="s">
        <v>796</v>
      </c>
      <c r="AK407" s="178" t="s">
        <v>1228</v>
      </c>
      <c r="AL407" s="178" t="s">
        <v>1054</v>
      </c>
      <c r="AM407" s="178" t="s">
        <v>408</v>
      </c>
      <c r="AN407" s="178" t="s">
        <v>18</v>
      </c>
      <c r="AO407" s="178" t="s">
        <v>41</v>
      </c>
      <c r="AQ407" s="178">
        <v>886.07528654070597</v>
      </c>
      <c r="AR407" s="178">
        <v>181613</v>
      </c>
      <c r="AS407" s="178">
        <v>4.8789199371229259E-3</v>
      </c>
      <c r="AT407" s="178">
        <f t="shared" si="6"/>
        <v>0</v>
      </c>
    </row>
    <row r="408" spans="1:46" ht="22.5">
      <c r="A408" s="178" t="s">
        <v>305</v>
      </c>
      <c r="B408" s="178">
        <v>425</v>
      </c>
      <c r="C408" s="178" t="s">
        <v>395</v>
      </c>
      <c r="D408" s="178" t="s">
        <v>18</v>
      </c>
      <c r="E408" s="178" t="s">
        <v>1055</v>
      </c>
      <c r="F408" s="178" t="s">
        <v>29</v>
      </c>
      <c r="G408" s="178" t="s">
        <v>654</v>
      </c>
      <c r="H408" s="178" t="s">
        <v>41</v>
      </c>
      <c r="I408" s="178">
        <v>516</v>
      </c>
      <c r="J408" s="178">
        <v>11.465655585927168</v>
      </c>
      <c r="K408" s="178">
        <v>67.092013926432116</v>
      </c>
      <c r="L408" s="178">
        <v>594.55766951235933</v>
      </c>
      <c r="M408" s="178">
        <v>180284.1292595235</v>
      </c>
      <c r="N408" s="178">
        <v>3.2978924542851951E-3</v>
      </c>
      <c r="O408" s="178" t="s">
        <v>720</v>
      </c>
      <c r="P408" s="178" t="s">
        <v>720</v>
      </c>
      <c r="Q408" s="184">
        <v>4343.3567417449913</v>
      </c>
      <c r="R408" s="184">
        <v>0</v>
      </c>
      <c r="S408" s="184">
        <v>0</v>
      </c>
      <c r="T408" s="184">
        <v>2407.9585615250558</v>
      </c>
      <c r="V408" s="184">
        <v>0</v>
      </c>
      <c r="W408" s="184">
        <v>830.43419356018887</v>
      </c>
      <c r="Y408" s="178" t="s">
        <v>1056</v>
      </c>
      <c r="Z408" s="178" t="s">
        <v>696</v>
      </c>
      <c r="AB408" s="178" t="s">
        <v>394</v>
      </c>
      <c r="AC408" s="178" t="s">
        <v>395</v>
      </c>
      <c r="AD408" s="178" t="s">
        <v>1225</v>
      </c>
      <c r="AF408" s="178" t="s">
        <v>1226</v>
      </c>
      <c r="AG408" s="178" t="s">
        <v>1231</v>
      </c>
      <c r="AH408" s="178">
        <v>1</v>
      </c>
      <c r="AI408" s="178">
        <v>91</v>
      </c>
      <c r="AJ408" s="178" t="s">
        <v>1010</v>
      </c>
      <c r="AK408" s="178" t="s">
        <v>1243</v>
      </c>
      <c r="AL408" s="178" t="s">
        <v>1055</v>
      </c>
      <c r="AM408" s="178" t="s">
        <v>654</v>
      </c>
      <c r="AN408" s="178" t="s">
        <v>18</v>
      </c>
      <c r="AO408" s="178" t="s">
        <v>41</v>
      </c>
      <c r="AQ408" s="178">
        <v>594.55766951235933</v>
      </c>
      <c r="AR408" s="178">
        <v>181613</v>
      </c>
      <c r="AS408" s="178">
        <v>3.2737616223087519E-3</v>
      </c>
      <c r="AT408" s="178">
        <f t="shared" si="6"/>
        <v>0</v>
      </c>
    </row>
    <row r="409" spans="1:46" ht="22.5">
      <c r="A409" s="178" t="s">
        <v>305</v>
      </c>
      <c r="B409" s="178">
        <v>425</v>
      </c>
      <c r="C409" s="178" t="s">
        <v>395</v>
      </c>
      <c r="D409" s="178" t="s">
        <v>18</v>
      </c>
      <c r="E409" s="178" t="s">
        <v>417</v>
      </c>
      <c r="F409" s="178" t="s">
        <v>29</v>
      </c>
      <c r="G409" s="178" t="s">
        <v>418</v>
      </c>
      <c r="H409" s="178" t="s">
        <v>41</v>
      </c>
      <c r="I409" s="178">
        <v>279</v>
      </c>
      <c r="J409" s="178">
        <v>6.1994533109955023</v>
      </c>
      <c r="K409" s="178">
        <v>36.27649590208248</v>
      </c>
      <c r="L409" s="178">
        <v>321.47594921307802</v>
      </c>
      <c r="M409" s="178">
        <v>180284.1292595235</v>
      </c>
      <c r="N409" s="178">
        <v>1.7831627805146696E-3</v>
      </c>
      <c r="O409" s="178" t="s">
        <v>720</v>
      </c>
      <c r="P409" s="178" t="s">
        <v>720</v>
      </c>
      <c r="Q409" s="184">
        <v>2348.4428894318849</v>
      </c>
      <c r="R409" s="184">
        <v>0</v>
      </c>
      <c r="S409" s="184">
        <v>0</v>
      </c>
      <c r="T409" s="184">
        <v>1301.9775943129662</v>
      </c>
      <c r="V409" s="184">
        <v>0</v>
      </c>
      <c r="W409" s="184">
        <v>449.01383721568351</v>
      </c>
      <c r="Y409" s="178" t="s">
        <v>1057</v>
      </c>
      <c r="Z409" s="178" t="s">
        <v>696</v>
      </c>
      <c r="AB409" s="178" t="s">
        <v>394</v>
      </c>
      <c r="AC409" s="178" t="s">
        <v>395</v>
      </c>
      <c r="AD409" s="178" t="s">
        <v>1225</v>
      </c>
      <c r="AF409" s="178" t="s">
        <v>1226</v>
      </c>
      <c r="AG409" s="178" t="s">
        <v>1231</v>
      </c>
      <c r="AH409" s="178">
        <v>1</v>
      </c>
      <c r="AI409" s="178">
        <v>91</v>
      </c>
      <c r="AJ409" s="178" t="s">
        <v>1010</v>
      </c>
      <c r="AK409" s="178" t="s">
        <v>1243</v>
      </c>
      <c r="AL409" s="178" t="s">
        <v>417</v>
      </c>
      <c r="AM409" s="178" t="s">
        <v>418</v>
      </c>
      <c r="AN409" s="178" t="s">
        <v>18</v>
      </c>
      <c r="AO409" s="178" t="s">
        <v>41</v>
      </c>
      <c r="AQ409" s="178">
        <v>321.47594921307802</v>
      </c>
      <c r="AR409" s="178">
        <v>181613</v>
      </c>
      <c r="AS409" s="178">
        <v>1.7701152957832205E-3</v>
      </c>
      <c r="AT409" s="178">
        <f t="shared" si="6"/>
        <v>0</v>
      </c>
    </row>
    <row r="410" spans="1:46" ht="22.5">
      <c r="A410" s="178" t="s">
        <v>305</v>
      </c>
      <c r="B410" s="178">
        <v>425</v>
      </c>
      <c r="C410" s="178" t="s">
        <v>395</v>
      </c>
      <c r="D410" s="178" t="s">
        <v>18</v>
      </c>
      <c r="E410" s="178" t="s">
        <v>419</v>
      </c>
      <c r="F410" s="178" t="s">
        <v>29</v>
      </c>
      <c r="G410" s="178" t="s">
        <v>420</v>
      </c>
      <c r="H410" s="178" t="s">
        <v>41</v>
      </c>
      <c r="I410" s="178">
        <v>142</v>
      </c>
      <c r="J410" s="178">
        <v>3.1552773124063136</v>
      </c>
      <c r="K410" s="178">
        <v>18.463306158049146</v>
      </c>
      <c r="L410" s="178">
        <v>163.61858347045546</v>
      </c>
      <c r="M410" s="178">
        <v>180284.1292595235</v>
      </c>
      <c r="N410" s="178">
        <v>9.0755955137305751E-4</v>
      </c>
      <c r="O410" s="178" t="s">
        <v>720</v>
      </c>
      <c r="P410" s="178" t="s">
        <v>720</v>
      </c>
      <c r="Q410" s="184">
        <v>1195.2648397825362</v>
      </c>
      <c r="R410" s="184">
        <v>0</v>
      </c>
      <c r="S410" s="184">
        <v>0</v>
      </c>
      <c r="T410" s="184">
        <v>662.65526305534468</v>
      </c>
      <c r="V410" s="184">
        <v>0</v>
      </c>
      <c r="W410" s="184">
        <v>228.53034008826899</v>
      </c>
      <c r="Y410" s="178" t="s">
        <v>1056</v>
      </c>
      <c r="Z410" s="178" t="s">
        <v>696</v>
      </c>
      <c r="AB410" s="178" t="s">
        <v>394</v>
      </c>
      <c r="AC410" s="178" t="s">
        <v>395</v>
      </c>
      <c r="AD410" s="178" t="s">
        <v>1225</v>
      </c>
      <c r="AF410" s="178" t="s">
        <v>1226</v>
      </c>
      <c r="AG410" s="178" t="s">
        <v>1231</v>
      </c>
      <c r="AH410" s="178">
        <v>1</v>
      </c>
      <c r="AI410" s="178">
        <v>91</v>
      </c>
      <c r="AJ410" s="178" t="s">
        <v>1010</v>
      </c>
      <c r="AK410" s="178" t="s">
        <v>1243</v>
      </c>
      <c r="AL410" s="178" t="s">
        <v>419</v>
      </c>
      <c r="AM410" s="178" t="s">
        <v>420</v>
      </c>
      <c r="AN410" s="178" t="s">
        <v>18</v>
      </c>
      <c r="AO410" s="178" t="s">
        <v>41</v>
      </c>
      <c r="AQ410" s="178">
        <v>163.61858347045546</v>
      </c>
      <c r="AR410" s="178">
        <v>181613</v>
      </c>
      <c r="AS410" s="178">
        <v>9.0091889606171073E-4</v>
      </c>
      <c r="AT410" s="178">
        <f t="shared" si="6"/>
        <v>0</v>
      </c>
    </row>
    <row r="411" spans="1:46" ht="22.5">
      <c r="A411" s="178" t="s">
        <v>305</v>
      </c>
      <c r="B411" s="178">
        <v>425</v>
      </c>
      <c r="C411" s="178" t="s">
        <v>395</v>
      </c>
      <c r="D411" s="178" t="s">
        <v>18</v>
      </c>
      <c r="E411" s="178" t="s">
        <v>392</v>
      </c>
      <c r="F411" s="178" t="s">
        <v>29</v>
      </c>
      <c r="G411" s="178" t="s">
        <v>421</v>
      </c>
      <c r="H411" s="178" t="s">
        <v>41</v>
      </c>
      <c r="I411" s="178">
        <v>913</v>
      </c>
      <c r="J411" s="178">
        <v>20.287099903006791</v>
      </c>
      <c r="K411" s="178">
        <v>118.71125719928783</v>
      </c>
      <c r="L411" s="178">
        <v>1051.9983571022947</v>
      </c>
      <c r="M411" s="178">
        <v>180284.1292595235</v>
      </c>
      <c r="N411" s="178">
        <v>5.8352244394619833E-3</v>
      </c>
      <c r="O411" s="178" t="s">
        <v>720</v>
      </c>
      <c r="P411" s="178" t="s">
        <v>720</v>
      </c>
      <c r="Q411" s="184">
        <v>7685.0478783201106</v>
      </c>
      <c r="R411" s="184">
        <v>0</v>
      </c>
      <c r="S411" s="184">
        <v>0</v>
      </c>
      <c r="T411" s="184">
        <v>4260.5933462642943</v>
      </c>
      <c r="V411" s="184">
        <v>0</v>
      </c>
      <c r="W411" s="184">
        <v>1469.3535246520396</v>
      </c>
      <c r="Y411" s="178" t="s">
        <v>1052</v>
      </c>
      <c r="Z411" s="178" t="s">
        <v>696</v>
      </c>
      <c r="AB411" s="178" t="s">
        <v>394</v>
      </c>
      <c r="AC411" s="178" t="s">
        <v>395</v>
      </c>
      <c r="AD411" s="178" t="s">
        <v>1225</v>
      </c>
      <c r="AF411" s="178" t="s">
        <v>1226</v>
      </c>
      <c r="AG411" s="178" t="s">
        <v>1231</v>
      </c>
      <c r="AH411" s="178">
        <v>1</v>
      </c>
      <c r="AI411" s="178">
        <v>91</v>
      </c>
      <c r="AJ411" s="178" t="s">
        <v>1010</v>
      </c>
      <c r="AK411" s="178" t="s">
        <v>1243</v>
      </c>
      <c r="AL411" s="178" t="s">
        <v>392</v>
      </c>
      <c r="AM411" s="178" t="s">
        <v>421</v>
      </c>
      <c r="AN411" s="178" t="s">
        <v>18</v>
      </c>
      <c r="AO411" s="178" t="s">
        <v>41</v>
      </c>
      <c r="AQ411" s="178">
        <v>1051.9983571022947</v>
      </c>
      <c r="AR411" s="178">
        <v>181613</v>
      </c>
      <c r="AS411" s="178">
        <v>5.7925278317207179E-3</v>
      </c>
      <c r="AT411" s="178">
        <f t="shared" si="6"/>
        <v>0</v>
      </c>
    </row>
    <row r="412" spans="1:46" ht="22.5">
      <c r="A412" s="178" t="s">
        <v>305</v>
      </c>
      <c r="B412" s="178">
        <v>425</v>
      </c>
      <c r="C412" s="178" t="s">
        <v>395</v>
      </c>
      <c r="D412" s="178" t="s">
        <v>18</v>
      </c>
      <c r="E412" s="178" t="s">
        <v>409</v>
      </c>
      <c r="F412" s="178" t="s">
        <v>29</v>
      </c>
      <c r="G412" s="178" t="s">
        <v>410</v>
      </c>
      <c r="H412" s="178" t="s">
        <v>41</v>
      </c>
      <c r="I412" s="178">
        <v>1225</v>
      </c>
      <c r="J412" s="178">
        <v>27.219821885195309</v>
      </c>
      <c r="K412" s="178">
        <v>159.27852143387469</v>
      </c>
      <c r="L412" s="178">
        <v>1411.49834331907</v>
      </c>
      <c r="M412" s="178">
        <v>180284.1292595235</v>
      </c>
      <c r="N412" s="178">
        <v>7.8292989467041944E-3</v>
      </c>
      <c r="O412" s="178" t="s">
        <v>720</v>
      </c>
      <c r="P412" s="178" t="s">
        <v>720</v>
      </c>
      <c r="Q412" s="184">
        <v>10311.263582631036</v>
      </c>
      <c r="R412" s="184">
        <v>0</v>
      </c>
      <c r="S412" s="184">
        <v>0</v>
      </c>
      <c r="T412" s="184">
        <v>5716.5682904422347</v>
      </c>
      <c r="V412" s="184">
        <v>0</v>
      </c>
      <c r="W412" s="184">
        <v>1971.4765254093631</v>
      </c>
      <c r="Y412" s="178" t="s">
        <v>1052</v>
      </c>
      <c r="Z412" s="178" t="s">
        <v>696</v>
      </c>
      <c r="AB412" s="178" t="s">
        <v>394</v>
      </c>
      <c r="AC412" s="178" t="s">
        <v>395</v>
      </c>
      <c r="AD412" s="178" t="s">
        <v>1225</v>
      </c>
      <c r="AF412" s="178" t="s">
        <v>1226</v>
      </c>
      <c r="AG412" s="178" t="s">
        <v>1231</v>
      </c>
      <c r="AH412" s="178">
        <v>1</v>
      </c>
      <c r="AI412" s="178">
        <v>91</v>
      </c>
      <c r="AJ412" s="178" t="s">
        <v>1010</v>
      </c>
      <c r="AK412" s="178" t="s">
        <v>1243</v>
      </c>
      <c r="AL412" s="178" t="s">
        <v>409</v>
      </c>
      <c r="AM412" s="178" t="s">
        <v>410</v>
      </c>
      <c r="AN412" s="178" t="s">
        <v>18</v>
      </c>
      <c r="AO412" s="178" t="s">
        <v>41</v>
      </c>
      <c r="AQ412" s="178">
        <v>1411.49834331907</v>
      </c>
      <c r="AR412" s="178">
        <v>181613</v>
      </c>
      <c r="AS412" s="178">
        <v>7.7720116033492652E-3</v>
      </c>
      <c r="AT412" s="178">
        <f t="shared" si="6"/>
        <v>0</v>
      </c>
    </row>
    <row r="413" spans="1:46" ht="22.5">
      <c r="A413" s="178" t="s">
        <v>24</v>
      </c>
      <c r="B413" s="178">
        <v>425</v>
      </c>
      <c r="C413" s="178" t="s">
        <v>395</v>
      </c>
      <c r="D413" s="178" t="s">
        <v>18</v>
      </c>
      <c r="E413" s="178" t="s">
        <v>1058</v>
      </c>
      <c r="F413" s="178" t="s">
        <v>29</v>
      </c>
      <c r="G413" s="178" t="s">
        <v>398</v>
      </c>
      <c r="H413" s="178" t="s">
        <v>19</v>
      </c>
      <c r="I413" s="178">
        <v>888</v>
      </c>
      <c r="J413" s="178">
        <v>19.731593333921168</v>
      </c>
      <c r="K413" s="178">
        <v>115.46067512920874</v>
      </c>
      <c r="L413" s="178">
        <v>1023.1922684631299</v>
      </c>
      <c r="M413" s="178">
        <v>180284.1292595235</v>
      </c>
      <c r="N413" s="178">
        <v>5.6754428283047539E-3</v>
      </c>
      <c r="O413" s="178" t="s">
        <v>720</v>
      </c>
      <c r="P413" s="178" t="s">
        <v>720</v>
      </c>
      <c r="Q413" s="184">
        <v>5000.6219938531431</v>
      </c>
      <c r="R413" s="184">
        <v>0</v>
      </c>
      <c r="S413" s="184">
        <v>0</v>
      </c>
      <c r="T413" s="184">
        <v>4143.9286872756766</v>
      </c>
      <c r="V413" s="184">
        <v>0</v>
      </c>
      <c r="W413" s="184">
        <v>1429.1193098477665</v>
      </c>
      <c r="Y413" s="178" t="s">
        <v>1059</v>
      </c>
      <c r="Z413" s="178" t="s">
        <v>696</v>
      </c>
      <c r="AB413" s="178" t="s">
        <v>394</v>
      </c>
      <c r="AC413" s="178" t="s">
        <v>395</v>
      </c>
      <c r="AD413" s="178" t="s">
        <v>1225</v>
      </c>
      <c r="AF413" s="178" t="s">
        <v>1226</v>
      </c>
      <c r="AG413" s="178" t="s">
        <v>1231</v>
      </c>
      <c r="AH413" s="178">
        <v>1</v>
      </c>
      <c r="AI413" s="178" t="s">
        <v>799</v>
      </c>
      <c r="AJ413" s="178" t="s">
        <v>799</v>
      </c>
      <c r="AK413" s="178" t="s">
        <v>25</v>
      </c>
      <c r="AL413" s="178" t="s">
        <v>1058</v>
      </c>
      <c r="AM413" s="178" t="s">
        <v>398</v>
      </c>
      <c r="AN413" s="178" t="s">
        <v>18</v>
      </c>
      <c r="AO413" s="178" t="s">
        <v>19</v>
      </c>
      <c r="AQ413" s="178">
        <v>1023.1922684631299</v>
      </c>
      <c r="AR413" s="178">
        <v>181613</v>
      </c>
      <c r="AS413" s="178">
        <v>5.6339153500197118E-3</v>
      </c>
      <c r="AT413" s="178">
        <f t="shared" si="6"/>
        <v>0</v>
      </c>
    </row>
    <row r="414" spans="1:46" ht="22.5">
      <c r="A414" s="178" t="s">
        <v>17</v>
      </c>
      <c r="B414" s="178">
        <v>425</v>
      </c>
      <c r="C414" s="178" t="s">
        <v>395</v>
      </c>
      <c r="D414" s="178" t="s">
        <v>18</v>
      </c>
      <c r="E414" s="178" t="s">
        <v>797</v>
      </c>
      <c r="F414" s="178" t="s">
        <v>29</v>
      </c>
      <c r="G414" s="178" t="s">
        <v>763</v>
      </c>
      <c r="H414" s="178" t="s">
        <v>19</v>
      </c>
      <c r="I414" s="178">
        <v>48540</v>
      </c>
      <c r="J414" s="178">
        <v>1078.571554536637</v>
      </c>
      <c r="K414" s="178">
        <v>6311.3301472655312</v>
      </c>
      <c r="L414" s="178">
        <v>55929.90170180217</v>
      </c>
      <c r="M414" s="178">
        <v>180284.1292595235</v>
      </c>
      <c r="N414" s="178">
        <v>0.31023197622287474</v>
      </c>
      <c r="O414" s="178" t="s">
        <v>720</v>
      </c>
      <c r="P414" s="178" t="s">
        <v>720</v>
      </c>
      <c r="Q414" s="184">
        <v>273344.81033967517</v>
      </c>
      <c r="R414" s="184">
        <v>0</v>
      </c>
      <c r="S414" s="184">
        <v>0</v>
      </c>
      <c r="T414" s="184">
        <v>226516.10189229882</v>
      </c>
      <c r="V414" s="184">
        <v>0</v>
      </c>
      <c r="W414" s="184">
        <v>78118.751463975903</v>
      </c>
      <c r="Y414" s="178" t="s">
        <v>798</v>
      </c>
      <c r="Z414" s="178" t="s">
        <v>696</v>
      </c>
      <c r="AB414" s="178" t="s">
        <v>394</v>
      </c>
      <c r="AC414" s="178" t="s">
        <v>395</v>
      </c>
      <c r="AD414" s="178" t="s">
        <v>1225</v>
      </c>
      <c r="AF414" s="178" t="s">
        <v>1226</v>
      </c>
      <c r="AG414" s="178" t="s">
        <v>1231</v>
      </c>
      <c r="AH414" s="178">
        <v>1</v>
      </c>
      <c r="AI414" s="178">
        <v>78</v>
      </c>
      <c r="AJ414" s="178" t="s">
        <v>796</v>
      </c>
      <c r="AK414" s="178" t="s">
        <v>1228</v>
      </c>
      <c r="AL414" s="178" t="s">
        <v>797</v>
      </c>
      <c r="AM414" s="178" t="s">
        <v>763</v>
      </c>
      <c r="AN414" s="178" t="s">
        <v>18</v>
      </c>
      <c r="AO414" s="178" t="s">
        <v>19</v>
      </c>
      <c r="AQ414" s="178">
        <v>55929.90170180217</v>
      </c>
      <c r="AR414" s="178">
        <v>181613</v>
      </c>
      <c r="AS414" s="178">
        <v>0.30796199447067207</v>
      </c>
      <c r="AT414" s="178">
        <f t="shared" si="6"/>
        <v>0</v>
      </c>
    </row>
    <row r="415" spans="1:46" ht="22.5">
      <c r="A415" s="178" t="s">
        <v>1215</v>
      </c>
      <c r="B415" s="178">
        <v>425</v>
      </c>
      <c r="C415" s="178" t="s">
        <v>395</v>
      </c>
      <c r="D415" s="178" t="s">
        <v>18</v>
      </c>
      <c r="E415" s="178" t="s">
        <v>771</v>
      </c>
      <c r="F415" s="178" t="s">
        <v>29</v>
      </c>
      <c r="G415" s="178" t="s">
        <v>77</v>
      </c>
      <c r="H415" s="178" t="s">
        <v>19</v>
      </c>
      <c r="I415" s="178">
        <v>10416</v>
      </c>
      <c r="J415" s="178">
        <v>231.44625694383214</v>
      </c>
      <c r="K415" s="178">
        <v>1354.322513677746</v>
      </c>
      <c r="L415" s="178">
        <v>12001.768770621578</v>
      </c>
      <c r="M415" s="178">
        <v>180284.1292595235</v>
      </c>
      <c r="N415" s="178">
        <v>6.6571410472547665E-2</v>
      </c>
      <c r="O415" s="178" t="s">
        <v>709</v>
      </c>
      <c r="P415" s="178" t="s">
        <v>720</v>
      </c>
      <c r="Q415" s="184">
        <v>0</v>
      </c>
      <c r="R415" s="184">
        <v>0</v>
      </c>
      <c r="S415" s="184">
        <v>0</v>
      </c>
      <c r="T415" s="184">
        <v>0</v>
      </c>
      <c r="V415" s="184">
        <v>0</v>
      </c>
      <c r="W415" s="184">
        <v>0</v>
      </c>
      <c r="Y415" s="178" t="s">
        <v>806</v>
      </c>
      <c r="Z415" s="178" t="s">
        <v>696</v>
      </c>
      <c r="AB415" s="178" t="s">
        <v>394</v>
      </c>
      <c r="AC415" s="178" t="s">
        <v>395</v>
      </c>
      <c r="AD415" s="178" t="s">
        <v>1225</v>
      </c>
      <c r="AF415" s="178" t="s">
        <v>1226</v>
      </c>
      <c r="AG415" s="178" t="s">
        <v>1231</v>
      </c>
      <c r="AH415" s="178">
        <v>1</v>
      </c>
      <c r="AI415" s="178">
        <v>99</v>
      </c>
      <c r="AJ415" s="178" t="s">
        <v>796</v>
      </c>
      <c r="AK415" s="178" t="s">
        <v>1228</v>
      </c>
      <c r="AL415" s="178" t="s">
        <v>771</v>
      </c>
      <c r="AM415" s="178" t="s">
        <v>77</v>
      </c>
      <c r="AN415" s="178" t="s">
        <v>18</v>
      </c>
      <c r="AO415" s="178" t="s">
        <v>19</v>
      </c>
      <c r="AQ415" s="178">
        <v>12001.768770621578</v>
      </c>
      <c r="AR415" s="178">
        <v>181613</v>
      </c>
      <c r="AS415" s="178">
        <v>6.6084304375906885E-2</v>
      </c>
      <c r="AT415" s="178">
        <f t="shared" si="6"/>
        <v>0</v>
      </c>
    </row>
    <row r="416" spans="1:46" ht="22.5">
      <c r="A416" s="178" t="s">
        <v>305</v>
      </c>
      <c r="B416" s="178">
        <v>425</v>
      </c>
      <c r="C416" s="178" t="s">
        <v>395</v>
      </c>
      <c r="D416" s="178" t="s">
        <v>18</v>
      </c>
      <c r="E416" s="178" t="s">
        <v>392</v>
      </c>
      <c r="F416" s="178" t="s">
        <v>29</v>
      </c>
      <c r="G416" s="178" t="s">
        <v>406</v>
      </c>
      <c r="H416" s="178" t="s">
        <v>19</v>
      </c>
      <c r="I416" s="178">
        <v>738</v>
      </c>
      <c r="J416" s="178">
        <v>16.398553919407458</v>
      </c>
      <c r="K416" s="178">
        <v>95.957182708734294</v>
      </c>
      <c r="L416" s="178">
        <v>850.35573662814181</v>
      </c>
      <c r="M416" s="178">
        <v>180284.1292595235</v>
      </c>
      <c r="N416" s="178">
        <v>4.7167531613613841E-3</v>
      </c>
      <c r="O416" s="178" t="s">
        <v>720</v>
      </c>
      <c r="P416" s="178" t="s">
        <v>720</v>
      </c>
      <c r="Q416" s="184">
        <v>4155.9223327293021</v>
      </c>
      <c r="R416" s="184">
        <v>0</v>
      </c>
      <c r="S416" s="184">
        <v>0</v>
      </c>
      <c r="T416" s="184">
        <v>3443.9407333439749</v>
      </c>
      <c r="V416" s="184">
        <v>0</v>
      </c>
      <c r="W416" s="184">
        <v>1187.7140210221305</v>
      </c>
      <c r="Y416" s="178" t="s">
        <v>1052</v>
      </c>
      <c r="Z416" s="178" t="s">
        <v>696</v>
      </c>
      <c r="AB416" s="178" t="s">
        <v>394</v>
      </c>
      <c r="AC416" s="178" t="s">
        <v>395</v>
      </c>
      <c r="AD416" s="178" t="s">
        <v>1225</v>
      </c>
      <c r="AF416" s="178" t="s">
        <v>1226</v>
      </c>
      <c r="AG416" s="178" t="s">
        <v>1231</v>
      </c>
      <c r="AH416" s="178">
        <v>1</v>
      </c>
      <c r="AI416" s="178">
        <v>91</v>
      </c>
      <c r="AJ416" s="178" t="s">
        <v>1010</v>
      </c>
      <c r="AK416" s="178" t="s">
        <v>1243</v>
      </c>
      <c r="AL416" s="178" t="s">
        <v>392</v>
      </c>
      <c r="AM416" s="178" t="s">
        <v>406</v>
      </c>
      <c r="AN416" s="178" t="s">
        <v>18</v>
      </c>
      <c r="AO416" s="178" t="s">
        <v>19</v>
      </c>
      <c r="AQ416" s="178">
        <v>850.35573662814181</v>
      </c>
      <c r="AR416" s="178">
        <v>181613</v>
      </c>
      <c r="AS416" s="178">
        <v>4.68224045981368E-3</v>
      </c>
      <c r="AT416" s="178">
        <f t="shared" si="6"/>
        <v>0</v>
      </c>
    </row>
    <row r="417" spans="1:46" ht="22.5">
      <c r="A417" s="178" t="s">
        <v>305</v>
      </c>
      <c r="B417" s="178">
        <v>425</v>
      </c>
      <c r="C417" s="178" t="s">
        <v>395</v>
      </c>
      <c r="D417" s="178" t="s">
        <v>18</v>
      </c>
      <c r="E417" s="178" t="s">
        <v>392</v>
      </c>
      <c r="F417" s="178" t="s">
        <v>29</v>
      </c>
      <c r="G417" s="178" t="s">
        <v>421</v>
      </c>
      <c r="H417" s="178" t="s">
        <v>19</v>
      </c>
      <c r="I417" s="178">
        <v>2532</v>
      </c>
      <c r="J417" s="178">
        <v>56.261705316991439</v>
      </c>
      <c r="K417" s="178">
        <v>329.21895205760876</v>
      </c>
      <c r="L417" s="178">
        <v>2917.4806573746005</v>
      </c>
      <c r="M417" s="178">
        <v>180284.1292595235</v>
      </c>
      <c r="N417" s="178">
        <v>1.6182681578004097E-2</v>
      </c>
      <c r="O417" s="178" t="s">
        <v>720</v>
      </c>
      <c r="P417" s="178" t="s">
        <v>720</v>
      </c>
      <c r="Q417" s="184">
        <v>14258.53027977045</v>
      </c>
      <c r="R417" s="184">
        <v>0</v>
      </c>
      <c r="S417" s="184">
        <v>0</v>
      </c>
      <c r="T417" s="184">
        <v>11815.796662367133</v>
      </c>
      <c r="V417" s="184">
        <v>0</v>
      </c>
      <c r="W417" s="184">
        <v>4074.9212753767401</v>
      </c>
      <c r="Y417" s="178" t="s">
        <v>1052</v>
      </c>
      <c r="Z417" s="178" t="s">
        <v>696</v>
      </c>
      <c r="AB417" s="178" t="s">
        <v>394</v>
      </c>
      <c r="AC417" s="178" t="s">
        <v>395</v>
      </c>
      <c r="AD417" s="178" t="s">
        <v>1225</v>
      </c>
      <c r="AF417" s="178" t="s">
        <v>1226</v>
      </c>
      <c r="AG417" s="178" t="s">
        <v>1231</v>
      </c>
      <c r="AH417" s="178">
        <v>1</v>
      </c>
      <c r="AI417" s="178">
        <v>91</v>
      </c>
      <c r="AJ417" s="178" t="s">
        <v>1010</v>
      </c>
      <c r="AK417" s="178" t="s">
        <v>1243</v>
      </c>
      <c r="AL417" s="178" t="s">
        <v>392</v>
      </c>
      <c r="AM417" s="178" t="s">
        <v>421</v>
      </c>
      <c r="AN417" s="178" t="s">
        <v>18</v>
      </c>
      <c r="AO417" s="178" t="s">
        <v>19</v>
      </c>
      <c r="AQ417" s="178">
        <v>2917.4806573746005</v>
      </c>
      <c r="AR417" s="178">
        <v>181613</v>
      </c>
      <c r="AS417" s="178">
        <v>1.6064272146677827E-2</v>
      </c>
      <c r="AT417" s="178">
        <f t="shared" si="6"/>
        <v>0</v>
      </c>
    </row>
    <row r="418" spans="1:46" ht="22.5">
      <c r="A418" s="178" t="s">
        <v>17</v>
      </c>
      <c r="B418" s="178">
        <v>425</v>
      </c>
      <c r="C418" s="178" t="s">
        <v>395</v>
      </c>
      <c r="D418" s="178" t="s">
        <v>18</v>
      </c>
      <c r="E418" s="178" t="s">
        <v>797</v>
      </c>
      <c r="F418" s="178" t="s">
        <v>29</v>
      </c>
      <c r="G418" s="178" t="s">
        <v>763</v>
      </c>
      <c r="H418" s="178" t="s">
        <v>42</v>
      </c>
      <c r="I418" s="178">
        <v>880</v>
      </c>
      <c r="J418" s="178">
        <v>19.553831231813774</v>
      </c>
      <c r="K418" s="178">
        <v>114.42048886678343</v>
      </c>
      <c r="L418" s="178">
        <v>1013.9743200985972</v>
      </c>
      <c r="M418" s="178">
        <v>180284.1292595235</v>
      </c>
      <c r="N418" s="178">
        <v>5.6243127127344411E-3</v>
      </c>
      <c r="O418" s="178" t="s">
        <v>720</v>
      </c>
      <c r="P418" s="178" t="s">
        <v>720</v>
      </c>
      <c r="Q418" s="184">
        <v>4955.5713452598711</v>
      </c>
      <c r="R418" s="184">
        <v>0</v>
      </c>
      <c r="S418" s="184">
        <v>0</v>
      </c>
      <c r="T418" s="184">
        <v>4106.5959963993191</v>
      </c>
      <c r="V418" s="184">
        <v>0</v>
      </c>
      <c r="W418" s="184">
        <v>1416.2443611103997</v>
      </c>
      <c r="Y418" s="178" t="s">
        <v>798</v>
      </c>
      <c r="Z418" s="178" t="s">
        <v>696</v>
      </c>
      <c r="AB418" s="178" t="s">
        <v>394</v>
      </c>
      <c r="AC418" s="178" t="s">
        <v>395</v>
      </c>
      <c r="AD418" s="178" t="s">
        <v>1225</v>
      </c>
      <c r="AF418" s="178" t="s">
        <v>1226</v>
      </c>
      <c r="AG418" s="178" t="s">
        <v>1231</v>
      </c>
      <c r="AH418" s="178">
        <v>1</v>
      </c>
      <c r="AI418" s="178">
        <v>78</v>
      </c>
      <c r="AJ418" s="178" t="s">
        <v>796</v>
      </c>
      <c r="AK418" s="178" t="s">
        <v>1228</v>
      </c>
      <c r="AL418" s="178" t="s">
        <v>797</v>
      </c>
      <c r="AM418" s="178" t="s">
        <v>763</v>
      </c>
      <c r="AN418" s="178" t="s">
        <v>18</v>
      </c>
      <c r="AO418" s="178" t="s">
        <v>42</v>
      </c>
      <c r="AQ418" s="178">
        <v>1013.9743200985972</v>
      </c>
      <c r="AR418" s="178">
        <v>181613</v>
      </c>
      <c r="AS418" s="178">
        <v>5.5831593558753898E-3</v>
      </c>
      <c r="AT418" s="178">
        <f t="shared" si="6"/>
        <v>0</v>
      </c>
    </row>
    <row r="419" spans="1:46" ht="22.5">
      <c r="A419" s="178" t="s">
        <v>305</v>
      </c>
      <c r="B419" s="178">
        <v>425</v>
      </c>
      <c r="C419" s="178" t="s">
        <v>395</v>
      </c>
      <c r="D419" s="178" t="s">
        <v>18</v>
      </c>
      <c r="E419" s="178" t="s">
        <v>392</v>
      </c>
      <c r="F419" s="178" t="s">
        <v>29</v>
      </c>
      <c r="G419" s="178" t="s">
        <v>421</v>
      </c>
      <c r="H419" s="178" t="s">
        <v>42</v>
      </c>
      <c r="I419" s="178">
        <v>8993</v>
      </c>
      <c r="J419" s="178">
        <v>199.82682303147871</v>
      </c>
      <c r="K419" s="178">
        <v>1169.2993822488449</v>
      </c>
      <c r="L419" s="178">
        <v>10362.126205280323</v>
      </c>
      <c r="M419" s="178">
        <v>180284.1292595235</v>
      </c>
      <c r="N419" s="178">
        <v>5.7476641165478209E-2</v>
      </c>
      <c r="O419" s="178" t="s">
        <v>720</v>
      </c>
      <c r="P419" s="178" t="s">
        <v>720</v>
      </c>
      <c r="Q419" s="184">
        <v>50642.560349911386</v>
      </c>
      <c r="R419" s="184">
        <v>0</v>
      </c>
      <c r="S419" s="184">
        <v>0</v>
      </c>
      <c r="T419" s="184">
        <v>41966.611131385311</v>
      </c>
      <c r="V419" s="184">
        <v>0</v>
      </c>
      <c r="W419" s="184">
        <v>14473.05174939298</v>
      </c>
      <c r="Y419" s="178" t="s">
        <v>1052</v>
      </c>
      <c r="Z419" s="178" t="s">
        <v>696</v>
      </c>
      <c r="AB419" s="178" t="s">
        <v>394</v>
      </c>
      <c r="AC419" s="178" t="s">
        <v>395</v>
      </c>
      <c r="AD419" s="178" t="s">
        <v>1225</v>
      </c>
      <c r="AF419" s="178" t="s">
        <v>1226</v>
      </c>
      <c r="AG419" s="178" t="s">
        <v>1231</v>
      </c>
      <c r="AH419" s="178">
        <v>1</v>
      </c>
      <c r="AI419" s="178">
        <v>91</v>
      </c>
      <c r="AJ419" s="178" t="s">
        <v>1010</v>
      </c>
      <c r="AK419" s="178" t="s">
        <v>1243</v>
      </c>
      <c r="AL419" s="178" t="s">
        <v>392</v>
      </c>
      <c r="AM419" s="178" t="s">
        <v>421</v>
      </c>
      <c r="AN419" s="178" t="s">
        <v>18</v>
      </c>
      <c r="AO419" s="178" t="s">
        <v>42</v>
      </c>
      <c r="AQ419" s="178">
        <v>10362.126205280323</v>
      </c>
      <c r="AR419" s="178">
        <v>181613</v>
      </c>
      <c r="AS419" s="178">
        <v>5.7056081917485658E-2</v>
      </c>
      <c r="AT419" s="178">
        <f t="shared" si="6"/>
        <v>0</v>
      </c>
    </row>
    <row r="420" spans="1:46" ht="22.5">
      <c r="A420" s="178" t="s">
        <v>17</v>
      </c>
      <c r="B420" s="178">
        <v>425</v>
      </c>
      <c r="C420" s="178" t="s">
        <v>395</v>
      </c>
      <c r="D420" s="178" t="s">
        <v>34</v>
      </c>
      <c r="E420" s="178" t="s">
        <v>1060</v>
      </c>
      <c r="F420" s="178" t="s">
        <v>29</v>
      </c>
      <c r="G420" s="178" t="s">
        <v>1061</v>
      </c>
      <c r="H420" s="178" t="s">
        <v>41</v>
      </c>
      <c r="I420" s="178">
        <v>333</v>
      </c>
      <c r="J420" s="178">
        <v>28.948984903695994</v>
      </c>
      <c r="K420" s="178">
        <v>43.29775317345328</v>
      </c>
      <c r="L420" s="178">
        <v>405.24673807714925</v>
      </c>
      <c r="M420" s="178">
        <v>180284.1292595235</v>
      </c>
      <c r="N420" s="178">
        <v>2.2478225883865045E-3</v>
      </c>
      <c r="O420" s="178" t="s">
        <v>720</v>
      </c>
      <c r="P420" s="178" t="s">
        <v>720</v>
      </c>
      <c r="Q420" s="184">
        <v>2960.4044185338093</v>
      </c>
      <c r="R420" s="184">
        <v>0</v>
      </c>
      <c r="S420" s="184">
        <v>0</v>
      </c>
      <c r="T420" s="184">
        <v>1641.2492892124546</v>
      </c>
      <c r="V420" s="184">
        <v>0</v>
      </c>
      <c r="W420" s="184">
        <v>566.01868142413878</v>
      </c>
      <c r="Y420" s="178" t="s">
        <v>1062</v>
      </c>
      <c r="Z420" s="178" t="s">
        <v>696</v>
      </c>
      <c r="AB420" s="178" t="s">
        <v>394</v>
      </c>
      <c r="AC420" s="178" t="s">
        <v>395</v>
      </c>
      <c r="AD420" s="178" t="s">
        <v>1225</v>
      </c>
      <c r="AF420" s="178" t="s">
        <v>1226</v>
      </c>
      <c r="AG420" s="178" t="s">
        <v>1231</v>
      </c>
      <c r="AH420" s="178">
        <v>1</v>
      </c>
      <c r="AI420" s="178" t="s">
        <v>75</v>
      </c>
      <c r="AJ420" s="178" t="s">
        <v>75</v>
      </c>
      <c r="AK420" s="178" t="s">
        <v>1196</v>
      </c>
      <c r="AL420" s="178" t="s">
        <v>1060</v>
      </c>
      <c r="AM420" s="178" t="s">
        <v>1061</v>
      </c>
      <c r="AN420" s="178" t="s">
        <v>34</v>
      </c>
      <c r="AO420" s="178" t="s">
        <v>41</v>
      </c>
      <c r="AQ420" s="178">
        <v>405.24673807714925</v>
      </c>
      <c r="AR420" s="178">
        <v>181613</v>
      </c>
      <c r="AS420" s="178">
        <v>2.2313751662994897E-3</v>
      </c>
      <c r="AT420" s="178">
        <f t="shared" si="6"/>
        <v>0</v>
      </c>
    </row>
    <row r="421" spans="1:46" ht="22.5">
      <c r="A421" s="178" t="s">
        <v>305</v>
      </c>
      <c r="B421" s="178">
        <v>425</v>
      </c>
      <c r="C421" s="178" t="s">
        <v>395</v>
      </c>
      <c r="D421" s="178" t="s">
        <v>34</v>
      </c>
      <c r="E421" s="178" t="s">
        <v>402</v>
      </c>
      <c r="F421" s="178" t="s">
        <v>29</v>
      </c>
      <c r="G421" s="178" t="s">
        <v>403</v>
      </c>
      <c r="H421" s="178" t="s">
        <v>41</v>
      </c>
      <c r="I421" s="178">
        <v>254</v>
      </c>
      <c r="J421" s="178">
        <v>22.081207704320665</v>
      </c>
      <c r="K421" s="178">
        <v>33.025913832003404</v>
      </c>
      <c r="L421" s="178">
        <v>309.10712153632409</v>
      </c>
      <c r="M421" s="178">
        <v>180284.1292595235</v>
      </c>
      <c r="N421" s="178">
        <v>1.7145553677182348E-3</v>
      </c>
      <c r="O421" s="178" t="s">
        <v>720</v>
      </c>
      <c r="P421" s="178" t="s">
        <v>720</v>
      </c>
      <c r="Q421" s="184">
        <v>2258.086253175939</v>
      </c>
      <c r="R421" s="184">
        <v>0</v>
      </c>
      <c r="S421" s="184">
        <v>0</v>
      </c>
      <c r="T421" s="184">
        <v>1251.8838422221127</v>
      </c>
      <c r="V421" s="184">
        <v>0</v>
      </c>
      <c r="W421" s="184">
        <v>431.73797321841215</v>
      </c>
      <c r="Y421" s="178" t="s">
        <v>1011</v>
      </c>
      <c r="Z421" s="178" t="s">
        <v>696</v>
      </c>
      <c r="AB421" s="178" t="s">
        <v>394</v>
      </c>
      <c r="AC421" s="178" t="s">
        <v>395</v>
      </c>
      <c r="AD421" s="178" t="s">
        <v>1225</v>
      </c>
      <c r="AF421" s="178" t="s">
        <v>1226</v>
      </c>
      <c r="AG421" s="178" t="s">
        <v>1231</v>
      </c>
      <c r="AH421" s="178">
        <v>1</v>
      </c>
      <c r="AI421" s="178">
        <v>91</v>
      </c>
      <c r="AJ421" s="178" t="s">
        <v>1010</v>
      </c>
      <c r="AK421" s="178" t="s">
        <v>1243</v>
      </c>
      <c r="AL421" s="178" t="s">
        <v>402</v>
      </c>
      <c r="AM421" s="178" t="s">
        <v>403</v>
      </c>
      <c r="AN421" s="178" t="s">
        <v>34</v>
      </c>
      <c r="AO421" s="178" t="s">
        <v>41</v>
      </c>
      <c r="AQ421" s="178">
        <v>309.10712153632409</v>
      </c>
      <c r="AR421" s="178">
        <v>181613</v>
      </c>
      <c r="AS421" s="178">
        <v>1.7020098866068183E-3</v>
      </c>
      <c r="AT421" s="178">
        <f t="shared" si="6"/>
        <v>0</v>
      </c>
    </row>
    <row r="422" spans="1:46" ht="22.5">
      <c r="A422" s="178" t="s">
        <v>305</v>
      </c>
      <c r="B422" s="178">
        <v>425</v>
      </c>
      <c r="C422" s="178" t="s">
        <v>395</v>
      </c>
      <c r="D422" s="178" t="s">
        <v>34</v>
      </c>
      <c r="E422" s="178" t="s">
        <v>404</v>
      </c>
      <c r="F422" s="178" t="s">
        <v>29</v>
      </c>
      <c r="G422" s="178" t="s">
        <v>405</v>
      </c>
      <c r="H422" s="178" t="s">
        <v>41</v>
      </c>
      <c r="I422" s="178">
        <v>2919</v>
      </c>
      <c r="J422" s="178">
        <v>253.76002082248829</v>
      </c>
      <c r="K422" s="178">
        <v>379.53796250243283</v>
      </c>
      <c r="L422" s="178">
        <v>3552.2979833249215</v>
      </c>
      <c r="M422" s="178">
        <v>180284.1292595235</v>
      </c>
      <c r="N422" s="178">
        <v>1.9703886292793415E-2</v>
      </c>
      <c r="O422" s="178" t="s">
        <v>720</v>
      </c>
      <c r="P422" s="178" t="s">
        <v>720</v>
      </c>
      <c r="Q422" s="184">
        <v>25950.211704805377</v>
      </c>
      <c r="R422" s="184">
        <v>0</v>
      </c>
      <c r="S422" s="184">
        <v>0</v>
      </c>
      <c r="T422" s="184">
        <v>14386.806832465934</v>
      </c>
      <c r="V422" s="184">
        <v>0</v>
      </c>
      <c r="W422" s="184">
        <v>4961.587180411595</v>
      </c>
      <c r="Y422" s="178" t="s">
        <v>1052</v>
      </c>
      <c r="Z422" s="178" t="s">
        <v>696</v>
      </c>
      <c r="AB422" s="178" t="s">
        <v>394</v>
      </c>
      <c r="AC422" s="178" t="s">
        <v>395</v>
      </c>
      <c r="AD422" s="178" t="s">
        <v>1225</v>
      </c>
      <c r="AF422" s="178" t="s">
        <v>1226</v>
      </c>
      <c r="AG422" s="178" t="s">
        <v>1231</v>
      </c>
      <c r="AH422" s="178">
        <v>1</v>
      </c>
      <c r="AI422" s="178">
        <v>91</v>
      </c>
      <c r="AJ422" s="178" t="s">
        <v>1010</v>
      </c>
      <c r="AK422" s="178" t="s">
        <v>1243</v>
      </c>
      <c r="AL422" s="178" t="s">
        <v>404</v>
      </c>
      <c r="AM422" s="178" t="s">
        <v>405</v>
      </c>
      <c r="AN422" s="178" t="s">
        <v>34</v>
      </c>
      <c r="AO422" s="178" t="s">
        <v>41</v>
      </c>
      <c r="AQ422" s="178">
        <v>3552.2979833249215</v>
      </c>
      <c r="AR422" s="178">
        <v>181613</v>
      </c>
      <c r="AS422" s="178">
        <v>1.9559712043327963E-2</v>
      </c>
      <c r="AT422" s="178">
        <f t="shared" si="6"/>
        <v>0</v>
      </c>
    </row>
    <row r="423" spans="1:46" ht="22.5">
      <c r="A423" s="178" t="s">
        <v>305</v>
      </c>
      <c r="B423" s="178">
        <v>425</v>
      </c>
      <c r="C423" s="178" t="s">
        <v>395</v>
      </c>
      <c r="D423" s="178" t="s">
        <v>34</v>
      </c>
      <c r="E423" s="178" t="s">
        <v>392</v>
      </c>
      <c r="F423" s="178" t="s">
        <v>29</v>
      </c>
      <c r="G423" s="178" t="s">
        <v>406</v>
      </c>
      <c r="H423" s="178" t="s">
        <v>41</v>
      </c>
      <c r="I423" s="178">
        <v>336</v>
      </c>
      <c r="J423" s="178">
        <v>29.209786569495055</v>
      </c>
      <c r="K423" s="178">
        <v>43.687823021862769</v>
      </c>
      <c r="L423" s="178">
        <v>408.89760959135782</v>
      </c>
      <c r="M423" s="178">
        <v>180284.1292595235</v>
      </c>
      <c r="N423" s="178">
        <v>2.2680732423359324E-3</v>
      </c>
      <c r="O423" s="178" t="s">
        <v>720</v>
      </c>
      <c r="P423" s="178" t="s">
        <v>720</v>
      </c>
      <c r="Q423" s="184">
        <v>2987.0747286106907</v>
      </c>
      <c r="R423" s="184">
        <v>0</v>
      </c>
      <c r="S423" s="184">
        <v>0</v>
      </c>
      <c r="T423" s="184">
        <v>1656.0353188449994</v>
      </c>
      <c r="V423" s="184">
        <v>0</v>
      </c>
      <c r="W423" s="184">
        <v>571.11794882435629</v>
      </c>
      <c r="Y423" s="178" t="s">
        <v>1052</v>
      </c>
      <c r="Z423" s="178" t="s">
        <v>696</v>
      </c>
      <c r="AB423" s="178" t="s">
        <v>394</v>
      </c>
      <c r="AC423" s="178" t="s">
        <v>395</v>
      </c>
      <c r="AD423" s="178" t="s">
        <v>1225</v>
      </c>
      <c r="AF423" s="178" t="s">
        <v>1226</v>
      </c>
      <c r="AG423" s="178" t="s">
        <v>1231</v>
      </c>
      <c r="AH423" s="178">
        <v>1</v>
      </c>
      <c r="AI423" s="178">
        <v>91</v>
      </c>
      <c r="AJ423" s="178" t="s">
        <v>1010</v>
      </c>
      <c r="AK423" s="178" t="s">
        <v>1243</v>
      </c>
      <c r="AL423" s="178" t="s">
        <v>392</v>
      </c>
      <c r="AM423" s="178" t="s">
        <v>406</v>
      </c>
      <c r="AN423" s="178" t="s">
        <v>34</v>
      </c>
      <c r="AO423" s="178" t="s">
        <v>41</v>
      </c>
      <c r="AQ423" s="178">
        <v>408.89760959135782</v>
      </c>
      <c r="AR423" s="178">
        <v>181613</v>
      </c>
      <c r="AS423" s="178">
        <v>2.251477645275161E-3</v>
      </c>
      <c r="AT423" s="178">
        <f t="shared" si="6"/>
        <v>0</v>
      </c>
    </row>
    <row r="424" spans="1:46" ht="22.5">
      <c r="A424" s="178" t="s">
        <v>30</v>
      </c>
      <c r="B424" s="178">
        <v>425</v>
      </c>
      <c r="C424" s="178" t="s">
        <v>395</v>
      </c>
      <c r="D424" s="178" t="s">
        <v>40</v>
      </c>
      <c r="E424" s="178" t="s">
        <v>760</v>
      </c>
      <c r="F424" s="178" t="s">
        <v>29</v>
      </c>
      <c r="G424" s="178" t="s">
        <v>33</v>
      </c>
      <c r="H424" s="178" t="s">
        <v>19</v>
      </c>
      <c r="I424" s="178">
        <v>1800</v>
      </c>
      <c r="J424" s="178">
        <v>737.77297297297298</v>
      </c>
      <c r="K424" s="178">
        <v>234.04190904569342</v>
      </c>
      <c r="L424" s="178">
        <v>2771.8148820186666</v>
      </c>
      <c r="M424" s="178">
        <v>180284.1292595235</v>
      </c>
      <c r="N424" s="178">
        <v>1.5374702661866425E-2</v>
      </c>
      <c r="O424" s="178" t="s">
        <v>720</v>
      </c>
      <c r="P424" s="178" t="s">
        <v>720</v>
      </c>
      <c r="Q424" s="184">
        <v>13546.621577517779</v>
      </c>
      <c r="R424" s="184">
        <v>0</v>
      </c>
      <c r="S424" s="184">
        <v>0</v>
      </c>
      <c r="T424" s="184">
        <v>11225.850272175601</v>
      </c>
      <c r="V424" s="184">
        <v>0</v>
      </c>
      <c r="W424" s="184">
        <v>3871.4660903040499</v>
      </c>
      <c r="Y424" s="178" t="s">
        <v>802</v>
      </c>
      <c r="Z424" s="178" t="s">
        <v>696</v>
      </c>
      <c r="AB424" s="178" t="s">
        <v>394</v>
      </c>
      <c r="AC424" s="178" t="s">
        <v>395</v>
      </c>
      <c r="AD424" s="178" t="s">
        <v>1225</v>
      </c>
      <c r="AF424" s="178" t="s">
        <v>1226</v>
      </c>
      <c r="AG424" s="178" t="s">
        <v>1231</v>
      </c>
      <c r="AH424" s="178">
        <v>1</v>
      </c>
      <c r="AI424" s="178" t="s">
        <v>75</v>
      </c>
      <c r="AJ424" s="178" t="s">
        <v>75</v>
      </c>
      <c r="AK424" s="178" t="s">
        <v>1196</v>
      </c>
      <c r="AL424" s="178" t="s">
        <v>760</v>
      </c>
      <c r="AM424" s="178" t="s">
        <v>33</v>
      </c>
      <c r="AN424" s="178" t="s">
        <v>40</v>
      </c>
      <c r="AO424" s="178" t="s">
        <v>19</v>
      </c>
      <c r="AQ424" s="178">
        <v>2771.8148820186666</v>
      </c>
      <c r="AR424" s="178">
        <v>181613</v>
      </c>
      <c r="AS424" s="178">
        <v>1.5262205249726983E-2</v>
      </c>
      <c r="AT424" s="178">
        <f t="shared" si="6"/>
        <v>0</v>
      </c>
    </row>
    <row r="425" spans="1:46" ht="22.5">
      <c r="A425" s="178" t="s">
        <v>1216</v>
      </c>
      <c r="B425" s="178">
        <v>425</v>
      </c>
      <c r="C425" s="178" t="s">
        <v>395</v>
      </c>
      <c r="D425" s="178" t="s">
        <v>40</v>
      </c>
      <c r="E425" s="178" t="s">
        <v>729</v>
      </c>
      <c r="F425" s="178" t="s">
        <v>29</v>
      </c>
      <c r="G425" s="178" t="s">
        <v>1053</v>
      </c>
      <c r="H425" s="178" t="s">
        <v>19</v>
      </c>
      <c r="I425" s="178">
        <v>973</v>
      </c>
      <c r="J425" s="178">
        <v>398.80727927927927</v>
      </c>
      <c r="K425" s="178">
        <v>126.51265416747761</v>
      </c>
      <c r="L425" s="178">
        <v>1498.319933446757</v>
      </c>
      <c r="M425" s="178">
        <v>180284.1292595235</v>
      </c>
      <c r="N425" s="178">
        <v>8.3108809388866833E-3</v>
      </c>
      <c r="O425" s="178" t="s">
        <v>709</v>
      </c>
      <c r="P425" s="178" t="s">
        <v>720</v>
      </c>
      <c r="Q425" s="184">
        <v>0</v>
      </c>
      <c r="R425" s="184">
        <v>0</v>
      </c>
      <c r="S425" s="184">
        <v>0</v>
      </c>
      <c r="T425" s="184">
        <v>0</v>
      </c>
      <c r="V425" s="184">
        <v>0</v>
      </c>
      <c r="W425" s="184">
        <v>2092.7425032588003</v>
      </c>
      <c r="Y425" s="178" t="s">
        <v>806</v>
      </c>
      <c r="Z425" s="178" t="s">
        <v>696</v>
      </c>
      <c r="AB425" s="178" t="s">
        <v>394</v>
      </c>
      <c r="AC425" s="178" t="s">
        <v>395</v>
      </c>
      <c r="AD425" s="178" t="s">
        <v>1233</v>
      </c>
      <c r="AF425" s="178" t="s">
        <v>1226</v>
      </c>
      <c r="AG425" s="178" t="s">
        <v>1231</v>
      </c>
      <c r="AH425" s="178">
        <v>0</v>
      </c>
      <c r="AI425" s="178">
        <v>92</v>
      </c>
      <c r="AJ425" s="178" t="s">
        <v>796</v>
      </c>
      <c r="AK425" s="178" t="s">
        <v>1228</v>
      </c>
      <c r="AL425" s="178" t="s">
        <v>729</v>
      </c>
      <c r="AM425" s="178" t="s">
        <v>1053</v>
      </c>
      <c r="AN425" s="178" t="s">
        <v>40</v>
      </c>
      <c r="AO425" s="178" t="s">
        <v>19</v>
      </c>
      <c r="AQ425" s="178">
        <v>1498.319933446757</v>
      </c>
      <c r="AR425" s="178">
        <v>181613</v>
      </c>
      <c r="AS425" s="178">
        <v>8.2500698377690855E-3</v>
      </c>
      <c r="AT425" s="178">
        <f t="shared" si="6"/>
        <v>0</v>
      </c>
    </row>
    <row r="426" spans="1:46" ht="22.5">
      <c r="A426" s="178" t="s">
        <v>24</v>
      </c>
      <c r="B426" s="178">
        <v>425</v>
      </c>
      <c r="C426" s="178" t="s">
        <v>395</v>
      </c>
      <c r="D426" s="178" t="s">
        <v>40</v>
      </c>
      <c r="E426" s="178" t="s">
        <v>1058</v>
      </c>
      <c r="F426" s="178" t="s">
        <v>29</v>
      </c>
      <c r="G426" s="178" t="s">
        <v>398</v>
      </c>
      <c r="H426" s="178" t="s">
        <v>19</v>
      </c>
      <c r="I426" s="178">
        <v>351</v>
      </c>
      <c r="J426" s="178">
        <v>143.86572972972974</v>
      </c>
      <c r="K426" s="178">
        <v>45.638172263910214</v>
      </c>
      <c r="L426" s="178">
        <v>540.50390199363994</v>
      </c>
      <c r="M426" s="178">
        <v>180284.1292595235</v>
      </c>
      <c r="N426" s="178">
        <v>2.9980670190639528E-3</v>
      </c>
      <c r="O426" s="178" t="s">
        <v>720</v>
      </c>
      <c r="P426" s="178" t="s">
        <v>720</v>
      </c>
      <c r="Q426" s="184">
        <v>2641.5912076159666</v>
      </c>
      <c r="R426" s="184">
        <v>0</v>
      </c>
      <c r="S426" s="184">
        <v>0</v>
      </c>
      <c r="T426" s="184">
        <v>2189.0408030742424</v>
      </c>
      <c r="V426" s="184">
        <v>0</v>
      </c>
      <c r="W426" s="184">
        <v>754.93588760928969</v>
      </c>
      <c r="Y426" s="178" t="s">
        <v>1059</v>
      </c>
      <c r="Z426" s="178" t="s">
        <v>696</v>
      </c>
      <c r="AB426" s="178" t="s">
        <v>394</v>
      </c>
      <c r="AC426" s="178" t="s">
        <v>395</v>
      </c>
      <c r="AD426" s="178" t="s">
        <v>1225</v>
      </c>
      <c r="AF426" s="178" t="s">
        <v>1226</v>
      </c>
      <c r="AG426" s="178" t="s">
        <v>1231</v>
      </c>
      <c r="AH426" s="178">
        <v>1</v>
      </c>
      <c r="AI426" s="178" t="s">
        <v>799</v>
      </c>
      <c r="AJ426" s="178" t="s">
        <v>799</v>
      </c>
      <c r="AK426" s="178" t="s">
        <v>25</v>
      </c>
      <c r="AL426" s="178" t="s">
        <v>1058</v>
      </c>
      <c r="AM426" s="178" t="s">
        <v>398</v>
      </c>
      <c r="AN426" s="178" t="s">
        <v>40</v>
      </c>
      <c r="AO426" s="178" t="s">
        <v>19</v>
      </c>
      <c r="AQ426" s="178">
        <v>540.50390199363994</v>
      </c>
      <c r="AR426" s="178">
        <v>181613</v>
      </c>
      <c r="AS426" s="178">
        <v>2.9761300236967616E-3</v>
      </c>
      <c r="AT426" s="178">
        <f t="shared" si="6"/>
        <v>0</v>
      </c>
    </row>
    <row r="427" spans="1:46" ht="22.5">
      <c r="A427" s="178" t="s">
        <v>305</v>
      </c>
      <c r="B427" s="178">
        <v>425</v>
      </c>
      <c r="C427" s="178" t="s">
        <v>395</v>
      </c>
      <c r="D427" s="178" t="s">
        <v>40</v>
      </c>
      <c r="E427" s="178" t="s">
        <v>1063</v>
      </c>
      <c r="F427" s="178" t="s">
        <v>29</v>
      </c>
      <c r="G427" s="178" t="s">
        <v>416</v>
      </c>
      <c r="H427" s="178" t="s">
        <v>19</v>
      </c>
      <c r="I427" s="178">
        <v>358.75</v>
      </c>
      <c r="J427" s="178">
        <v>147.04225225225224</v>
      </c>
      <c r="K427" s="178">
        <v>46.645852705634724</v>
      </c>
      <c r="L427" s="178">
        <v>552.43810495788694</v>
      </c>
      <c r="M427" s="178">
        <v>180284.1292595235</v>
      </c>
      <c r="N427" s="178">
        <v>3.0642636555247662E-3</v>
      </c>
      <c r="O427" s="178" t="s">
        <v>720</v>
      </c>
      <c r="P427" s="178" t="s">
        <v>720</v>
      </c>
      <c r="Q427" s="184">
        <v>2699.9169394080568</v>
      </c>
      <c r="R427" s="184">
        <v>0</v>
      </c>
      <c r="S427" s="184">
        <v>0</v>
      </c>
      <c r="T427" s="184">
        <v>2237.3743250794423</v>
      </c>
      <c r="V427" s="184">
        <v>0</v>
      </c>
      <c r="W427" s="184">
        <v>771.60469994254322</v>
      </c>
      <c r="Y427" s="178" t="s">
        <v>1064</v>
      </c>
      <c r="Z427" s="178" t="s">
        <v>696</v>
      </c>
      <c r="AB427" s="178" t="s">
        <v>394</v>
      </c>
      <c r="AC427" s="178" t="s">
        <v>395</v>
      </c>
      <c r="AD427" s="178" t="s">
        <v>1225</v>
      </c>
      <c r="AF427" s="178" t="s">
        <v>1226</v>
      </c>
      <c r="AG427" s="178" t="s">
        <v>1231</v>
      </c>
      <c r="AH427" s="178">
        <v>1</v>
      </c>
      <c r="AI427" s="178">
        <v>91</v>
      </c>
      <c r="AJ427" s="178" t="s">
        <v>1010</v>
      </c>
      <c r="AK427" s="178" t="s">
        <v>1243</v>
      </c>
      <c r="AL427" s="178" t="s">
        <v>1063</v>
      </c>
      <c r="AM427" s="178" t="s">
        <v>416</v>
      </c>
      <c r="AN427" s="178" t="s">
        <v>40</v>
      </c>
      <c r="AO427" s="178" t="s">
        <v>19</v>
      </c>
      <c r="AQ427" s="178">
        <v>552.43810495788694</v>
      </c>
      <c r="AR427" s="178">
        <v>181613</v>
      </c>
      <c r="AS427" s="178">
        <v>3.0418422962997524E-3</v>
      </c>
      <c r="AT427" s="178">
        <f t="shared" si="6"/>
        <v>0</v>
      </c>
    </row>
    <row r="428" spans="1:46" ht="22.5">
      <c r="A428" s="178" t="s">
        <v>17</v>
      </c>
      <c r="B428" s="178">
        <v>425</v>
      </c>
      <c r="C428" s="178" t="s">
        <v>395</v>
      </c>
      <c r="D428" s="178" t="s">
        <v>40</v>
      </c>
      <c r="E428" s="178" t="s">
        <v>1065</v>
      </c>
      <c r="F428" s="178" t="s">
        <v>29</v>
      </c>
      <c r="G428" s="178" t="s">
        <v>1066</v>
      </c>
      <c r="H428" s="178" t="s">
        <v>19</v>
      </c>
      <c r="I428" s="178">
        <v>216.25</v>
      </c>
      <c r="J428" s="178">
        <v>88.635225225225227</v>
      </c>
      <c r="K428" s="178">
        <v>28.117534906183998</v>
      </c>
      <c r="L428" s="178">
        <v>333.00276013140922</v>
      </c>
      <c r="M428" s="178">
        <v>180284.1292595235</v>
      </c>
      <c r="N428" s="178">
        <v>1.8470996947936745E-3</v>
      </c>
      <c r="O428" s="178" t="s">
        <v>720</v>
      </c>
      <c r="P428" s="178" t="s">
        <v>720</v>
      </c>
      <c r="Q428" s="184">
        <v>1627.476064521233</v>
      </c>
      <c r="R428" s="184">
        <v>0</v>
      </c>
      <c r="S428" s="184">
        <v>0</v>
      </c>
      <c r="T428" s="184">
        <v>1348.6611785322075</v>
      </c>
      <c r="V428" s="184">
        <v>0</v>
      </c>
      <c r="W428" s="184">
        <v>465.11363446013934</v>
      </c>
      <c r="Y428" s="178" t="s">
        <v>1067</v>
      </c>
      <c r="Z428" s="178" t="s">
        <v>696</v>
      </c>
      <c r="AB428" s="178" t="s">
        <v>394</v>
      </c>
      <c r="AC428" s="178" t="s">
        <v>395</v>
      </c>
      <c r="AD428" s="178" t="s">
        <v>1225</v>
      </c>
      <c r="AF428" s="178" t="s">
        <v>1226</v>
      </c>
      <c r="AG428" s="178" t="s">
        <v>1231</v>
      </c>
      <c r="AH428" s="178">
        <v>1</v>
      </c>
      <c r="AI428" s="178">
        <v>78</v>
      </c>
      <c r="AJ428" s="178" t="s">
        <v>796</v>
      </c>
      <c r="AK428" s="178" t="s">
        <v>1228</v>
      </c>
      <c r="AL428" s="178" t="s">
        <v>1065</v>
      </c>
      <c r="AM428" s="178" t="s">
        <v>1066</v>
      </c>
      <c r="AN428" s="178" t="s">
        <v>40</v>
      </c>
      <c r="AO428" s="178" t="s">
        <v>19</v>
      </c>
      <c r="AQ428" s="178">
        <v>333.00276013140922</v>
      </c>
      <c r="AR428" s="178">
        <v>181613</v>
      </c>
      <c r="AS428" s="178">
        <v>1.8335843806963667E-3</v>
      </c>
      <c r="AT428" s="178">
        <f t="shared" si="6"/>
        <v>0</v>
      </c>
    </row>
    <row r="429" spans="1:46" ht="22.5">
      <c r="A429" s="178" t="s">
        <v>305</v>
      </c>
      <c r="B429" s="178">
        <v>425</v>
      </c>
      <c r="C429" s="178" t="s">
        <v>395</v>
      </c>
      <c r="D429" s="178" t="s">
        <v>40</v>
      </c>
      <c r="E429" s="178" t="s">
        <v>400</v>
      </c>
      <c r="F429" s="178" t="s">
        <v>29</v>
      </c>
      <c r="G429" s="178" t="s">
        <v>401</v>
      </c>
      <c r="H429" s="178" t="s">
        <v>19</v>
      </c>
      <c r="I429" s="178">
        <v>309.5</v>
      </c>
      <c r="J429" s="178">
        <v>126.85596396396396</v>
      </c>
      <c r="K429" s="178">
        <v>40.242206027578945</v>
      </c>
      <c r="L429" s="178">
        <v>476.59816999154293</v>
      </c>
      <c r="M429" s="178">
        <v>180284.1292595235</v>
      </c>
      <c r="N429" s="178">
        <v>2.6435947076931436E-3</v>
      </c>
      <c r="O429" s="178" t="s">
        <v>720</v>
      </c>
      <c r="P429" s="178" t="s">
        <v>720</v>
      </c>
      <c r="Q429" s="184">
        <v>2329.2663212454181</v>
      </c>
      <c r="R429" s="184">
        <v>0</v>
      </c>
      <c r="S429" s="184">
        <v>0</v>
      </c>
      <c r="T429" s="184">
        <v>1930.2225884657491</v>
      </c>
      <c r="V429" s="184">
        <v>0</v>
      </c>
      <c r="W429" s="184">
        <v>665.67708608283533</v>
      </c>
      <c r="Y429" s="178" t="s">
        <v>1068</v>
      </c>
      <c r="Z429" s="178" t="s">
        <v>696</v>
      </c>
      <c r="AB429" s="178" t="s">
        <v>394</v>
      </c>
      <c r="AC429" s="178" t="s">
        <v>395</v>
      </c>
      <c r="AD429" s="178" t="s">
        <v>1225</v>
      </c>
      <c r="AF429" s="178" t="s">
        <v>1226</v>
      </c>
      <c r="AG429" s="178" t="s">
        <v>1231</v>
      </c>
      <c r="AH429" s="178">
        <v>1</v>
      </c>
      <c r="AI429" s="178">
        <v>91</v>
      </c>
      <c r="AJ429" s="178" t="s">
        <v>1010</v>
      </c>
      <c r="AK429" s="178" t="s">
        <v>1243</v>
      </c>
      <c r="AL429" s="178" t="s">
        <v>400</v>
      </c>
      <c r="AM429" s="178" t="s">
        <v>401</v>
      </c>
      <c r="AN429" s="178" t="s">
        <v>40</v>
      </c>
      <c r="AO429" s="178" t="s">
        <v>19</v>
      </c>
      <c r="AQ429" s="178">
        <v>476.59816999154293</v>
      </c>
      <c r="AR429" s="178">
        <v>181613</v>
      </c>
      <c r="AS429" s="178">
        <v>2.6242514026613897E-3</v>
      </c>
      <c r="AT429" s="178">
        <f t="shared" si="6"/>
        <v>0</v>
      </c>
    </row>
    <row r="430" spans="1:46" ht="22.5">
      <c r="A430" s="178" t="s">
        <v>17</v>
      </c>
      <c r="B430" s="178">
        <v>425</v>
      </c>
      <c r="C430" s="178" t="s">
        <v>395</v>
      </c>
      <c r="D430" s="178" t="s">
        <v>40</v>
      </c>
      <c r="E430" s="178" t="s">
        <v>797</v>
      </c>
      <c r="F430" s="178" t="s">
        <v>29</v>
      </c>
      <c r="G430" s="178" t="s">
        <v>763</v>
      </c>
      <c r="H430" s="178" t="s">
        <v>19</v>
      </c>
      <c r="I430" s="178">
        <v>877</v>
      </c>
      <c r="J430" s="178">
        <v>359.45938738738744</v>
      </c>
      <c r="K430" s="178">
        <v>114.03041901837396</v>
      </c>
      <c r="L430" s="178">
        <v>1350.4898064057613</v>
      </c>
      <c r="M430" s="178">
        <v>180284.1292595235</v>
      </c>
      <c r="N430" s="178">
        <v>7.4908967969204744E-3</v>
      </c>
      <c r="O430" s="178" t="s">
        <v>720</v>
      </c>
      <c r="P430" s="178" t="s">
        <v>720</v>
      </c>
      <c r="Q430" s="184">
        <v>6600.2150686017167</v>
      </c>
      <c r="R430" s="184">
        <v>0</v>
      </c>
      <c r="S430" s="184">
        <v>0</v>
      </c>
      <c r="T430" s="184">
        <v>5469.4837159433346</v>
      </c>
      <c r="V430" s="184">
        <v>0</v>
      </c>
      <c r="W430" s="184">
        <v>1886.2643117759176</v>
      </c>
      <c r="Y430" s="178" t="s">
        <v>798</v>
      </c>
      <c r="Z430" s="178" t="s">
        <v>696</v>
      </c>
      <c r="AB430" s="178" t="s">
        <v>394</v>
      </c>
      <c r="AC430" s="178" t="s">
        <v>395</v>
      </c>
      <c r="AD430" s="178" t="s">
        <v>1225</v>
      </c>
      <c r="AF430" s="178" t="s">
        <v>1226</v>
      </c>
      <c r="AG430" s="178" t="s">
        <v>1231</v>
      </c>
      <c r="AH430" s="178">
        <v>1</v>
      </c>
      <c r="AI430" s="178">
        <v>78</v>
      </c>
      <c r="AJ430" s="178" t="s">
        <v>796</v>
      </c>
      <c r="AK430" s="178" t="s">
        <v>1228</v>
      </c>
      <c r="AL430" s="178" t="s">
        <v>797</v>
      </c>
      <c r="AM430" s="178" t="s">
        <v>763</v>
      </c>
      <c r="AN430" s="178" t="s">
        <v>40</v>
      </c>
      <c r="AO430" s="178" t="s">
        <v>19</v>
      </c>
      <c r="AQ430" s="178">
        <v>1350.4898064057613</v>
      </c>
      <c r="AR430" s="178">
        <v>181613</v>
      </c>
      <c r="AS430" s="178">
        <v>7.4360855577836459E-3</v>
      </c>
      <c r="AT430" s="178">
        <f t="shared" si="6"/>
        <v>0</v>
      </c>
    </row>
    <row r="431" spans="1:46" ht="22.5">
      <c r="A431" s="178" t="s">
        <v>1215</v>
      </c>
      <c r="B431" s="178">
        <v>425</v>
      </c>
      <c r="C431" s="178" t="s">
        <v>395</v>
      </c>
      <c r="D431" s="178" t="s">
        <v>40</v>
      </c>
      <c r="E431" s="178" t="s">
        <v>771</v>
      </c>
      <c r="F431" s="178" t="s">
        <v>29</v>
      </c>
      <c r="G431" s="178" t="s">
        <v>77</v>
      </c>
      <c r="H431" s="178" t="s">
        <v>19</v>
      </c>
      <c r="I431" s="178">
        <v>19536</v>
      </c>
      <c r="J431" s="178">
        <v>8007.2959999999994</v>
      </c>
      <c r="K431" s="178">
        <v>2540.1348528425924</v>
      </c>
      <c r="L431" s="178">
        <v>30083.43085284259</v>
      </c>
      <c r="M431" s="178">
        <v>180284.1292595235</v>
      </c>
      <c r="N431" s="178">
        <v>0.16686677289012358</v>
      </c>
      <c r="O431" s="178" t="s">
        <v>709</v>
      </c>
      <c r="P431" s="178" t="s">
        <v>720</v>
      </c>
      <c r="Q431" s="184">
        <v>0</v>
      </c>
      <c r="R431" s="184">
        <v>0</v>
      </c>
      <c r="S431" s="184">
        <v>0</v>
      </c>
      <c r="T431" s="184">
        <v>0</v>
      </c>
      <c r="V431" s="184">
        <v>0</v>
      </c>
      <c r="W431" s="184">
        <v>0</v>
      </c>
      <c r="Y431" s="178" t="s">
        <v>806</v>
      </c>
      <c r="Z431" s="178" t="s">
        <v>696</v>
      </c>
      <c r="AB431" s="178" t="s">
        <v>394</v>
      </c>
      <c r="AC431" s="178" t="s">
        <v>395</v>
      </c>
      <c r="AD431" s="178" t="s">
        <v>1225</v>
      </c>
      <c r="AF431" s="178" t="s">
        <v>1226</v>
      </c>
      <c r="AG431" s="178" t="s">
        <v>1231</v>
      </c>
      <c r="AH431" s="178">
        <v>1</v>
      </c>
      <c r="AI431" s="178">
        <v>99</v>
      </c>
      <c r="AJ431" s="178" t="s">
        <v>796</v>
      </c>
      <c r="AK431" s="178" t="s">
        <v>1228</v>
      </c>
      <c r="AL431" s="178" t="s">
        <v>771</v>
      </c>
      <c r="AM431" s="178" t="s">
        <v>77</v>
      </c>
      <c r="AN431" s="178" t="s">
        <v>40</v>
      </c>
      <c r="AO431" s="178" t="s">
        <v>19</v>
      </c>
      <c r="AQ431" s="178">
        <v>30083.43085284259</v>
      </c>
      <c r="AR431" s="178">
        <v>181613</v>
      </c>
      <c r="AS431" s="178">
        <v>0.16564580097703682</v>
      </c>
      <c r="AT431" s="178">
        <f t="shared" si="6"/>
        <v>0</v>
      </c>
    </row>
    <row r="432" spans="1:46" ht="22.5">
      <c r="A432" s="178" t="s">
        <v>17</v>
      </c>
      <c r="B432" s="178">
        <v>425</v>
      </c>
      <c r="C432" s="178" t="s">
        <v>395</v>
      </c>
      <c r="D432" s="178" t="s">
        <v>40</v>
      </c>
      <c r="E432" s="178" t="s">
        <v>1054</v>
      </c>
      <c r="F432" s="178" t="s">
        <v>29</v>
      </c>
      <c r="G432" s="178" t="s">
        <v>408</v>
      </c>
      <c r="H432" s="178" t="s">
        <v>19</v>
      </c>
      <c r="I432" s="178">
        <v>21356</v>
      </c>
      <c r="J432" s="178">
        <v>8753.2664504504501</v>
      </c>
      <c r="K432" s="178">
        <v>2776.777227544349</v>
      </c>
      <c r="L432" s="178">
        <v>32886.0436779948</v>
      </c>
      <c r="M432" s="178">
        <v>180284.1292595235</v>
      </c>
      <c r="N432" s="178">
        <v>0.18241230558156629</v>
      </c>
      <c r="O432" s="178" t="s">
        <v>720</v>
      </c>
      <c r="P432" s="178" t="s">
        <v>720</v>
      </c>
      <c r="Q432" s="184">
        <v>160723.13911637204</v>
      </c>
      <c r="R432" s="184">
        <v>0</v>
      </c>
      <c r="S432" s="184">
        <v>0</v>
      </c>
      <c r="T432" s="184">
        <v>133188.47689587894</v>
      </c>
      <c r="V432" s="184">
        <v>0</v>
      </c>
      <c r="W432" s="184">
        <v>45932.794346962932</v>
      </c>
      <c r="Y432" s="178" t="s">
        <v>798</v>
      </c>
      <c r="Z432" s="178" t="s">
        <v>696</v>
      </c>
      <c r="AB432" s="178" t="s">
        <v>394</v>
      </c>
      <c r="AC432" s="178" t="s">
        <v>395</v>
      </c>
      <c r="AD432" s="178" t="s">
        <v>1225</v>
      </c>
      <c r="AF432" s="178" t="s">
        <v>1226</v>
      </c>
      <c r="AG432" s="178" t="s">
        <v>1231</v>
      </c>
      <c r="AH432" s="178">
        <v>1</v>
      </c>
      <c r="AI432" s="178">
        <v>78</v>
      </c>
      <c r="AJ432" s="178" t="s">
        <v>796</v>
      </c>
      <c r="AK432" s="178" t="s">
        <v>1228</v>
      </c>
      <c r="AL432" s="178" t="s">
        <v>1054</v>
      </c>
      <c r="AM432" s="178" t="s">
        <v>408</v>
      </c>
      <c r="AN432" s="178" t="s">
        <v>40</v>
      </c>
      <c r="AO432" s="178" t="s">
        <v>19</v>
      </c>
      <c r="AQ432" s="178">
        <v>32886.0436779948</v>
      </c>
      <c r="AR432" s="178">
        <v>181613</v>
      </c>
      <c r="AS432" s="178">
        <v>0.18107758628509413</v>
      </c>
      <c r="AT432" s="178">
        <f t="shared" si="6"/>
        <v>0</v>
      </c>
    </row>
    <row r="433" spans="1:46" ht="22.5">
      <c r="A433" s="178" t="s">
        <v>305</v>
      </c>
      <c r="B433" s="178">
        <v>425</v>
      </c>
      <c r="C433" s="178" t="s">
        <v>395</v>
      </c>
      <c r="D433" s="178" t="s">
        <v>40</v>
      </c>
      <c r="E433" s="178" t="s">
        <v>1069</v>
      </c>
      <c r="F433" s="178" t="s">
        <v>29</v>
      </c>
      <c r="G433" s="178" t="s">
        <v>1070</v>
      </c>
      <c r="H433" s="178" t="s">
        <v>19</v>
      </c>
      <c r="I433" s="178">
        <v>361</v>
      </c>
      <c r="J433" s="178">
        <v>147.96446846846848</v>
      </c>
      <c r="K433" s="178">
        <v>46.938405091941839</v>
      </c>
      <c r="L433" s="178">
        <v>555.90287356041028</v>
      </c>
      <c r="M433" s="178">
        <v>180284.1292595235</v>
      </c>
      <c r="N433" s="178">
        <v>3.0834820338520993E-3</v>
      </c>
      <c r="O433" s="178" t="s">
        <v>720</v>
      </c>
      <c r="P433" s="178" t="s">
        <v>720</v>
      </c>
      <c r="Q433" s="184">
        <v>2716.850216379954</v>
      </c>
      <c r="R433" s="184">
        <v>0</v>
      </c>
      <c r="S433" s="184">
        <v>0</v>
      </c>
      <c r="T433" s="184">
        <v>2251.406637919662</v>
      </c>
      <c r="V433" s="184">
        <v>0</v>
      </c>
      <c r="W433" s="184">
        <v>776.44403255542329</v>
      </c>
      <c r="Y433" s="178" t="s">
        <v>1011</v>
      </c>
      <c r="Z433" s="178" t="s">
        <v>696</v>
      </c>
      <c r="AB433" s="178" t="s">
        <v>394</v>
      </c>
      <c r="AC433" s="178" t="s">
        <v>395</v>
      </c>
      <c r="AD433" s="178" t="s">
        <v>1225</v>
      </c>
      <c r="AF433" s="178" t="s">
        <v>1226</v>
      </c>
      <c r="AG433" s="178" t="s">
        <v>1231</v>
      </c>
      <c r="AH433" s="178">
        <v>1</v>
      </c>
      <c r="AI433" s="178">
        <v>91</v>
      </c>
      <c r="AJ433" s="178" t="s">
        <v>1010</v>
      </c>
      <c r="AK433" s="178" t="s">
        <v>1243</v>
      </c>
      <c r="AL433" s="178" t="s">
        <v>1069</v>
      </c>
      <c r="AM433" s="178" t="s">
        <v>1070</v>
      </c>
      <c r="AN433" s="178" t="s">
        <v>40</v>
      </c>
      <c r="AO433" s="178" t="s">
        <v>19</v>
      </c>
      <c r="AQ433" s="178">
        <v>555.90287356041028</v>
      </c>
      <c r="AR433" s="178">
        <v>181613</v>
      </c>
      <c r="AS433" s="178">
        <v>3.0609200528619114E-3</v>
      </c>
      <c r="AT433" s="178">
        <f t="shared" si="6"/>
        <v>0</v>
      </c>
    </row>
    <row r="434" spans="1:46" ht="22.5">
      <c r="A434" s="178" t="s">
        <v>305</v>
      </c>
      <c r="B434" s="178">
        <v>425</v>
      </c>
      <c r="C434" s="178" t="s">
        <v>395</v>
      </c>
      <c r="D434" s="178" t="s">
        <v>40</v>
      </c>
      <c r="E434" s="178" t="s">
        <v>404</v>
      </c>
      <c r="F434" s="178" t="s">
        <v>29</v>
      </c>
      <c r="G434" s="178" t="s">
        <v>405</v>
      </c>
      <c r="H434" s="178" t="s">
        <v>19</v>
      </c>
      <c r="I434" s="178">
        <v>320</v>
      </c>
      <c r="J434" s="178">
        <v>131.15963963963964</v>
      </c>
      <c r="K434" s="178">
        <v>41.607450497012159</v>
      </c>
      <c r="L434" s="178">
        <v>492.7670901366518</v>
      </c>
      <c r="M434" s="178">
        <v>180284.1292595235</v>
      </c>
      <c r="N434" s="178">
        <v>2.7332804732206977E-3</v>
      </c>
      <c r="O434" s="178" t="s">
        <v>720</v>
      </c>
      <c r="P434" s="178" t="s">
        <v>720</v>
      </c>
      <c r="Q434" s="184">
        <v>2408.2882804476048</v>
      </c>
      <c r="R434" s="184">
        <v>0</v>
      </c>
      <c r="S434" s="184">
        <v>0</v>
      </c>
      <c r="T434" s="184">
        <v>1995.7067150534401</v>
      </c>
      <c r="V434" s="184">
        <v>0</v>
      </c>
      <c r="W434" s="184">
        <v>688.26063827627559</v>
      </c>
      <c r="Y434" s="178" t="s">
        <v>1052</v>
      </c>
      <c r="Z434" s="178" t="s">
        <v>696</v>
      </c>
      <c r="AB434" s="178" t="s">
        <v>394</v>
      </c>
      <c r="AC434" s="178" t="s">
        <v>395</v>
      </c>
      <c r="AD434" s="178" t="s">
        <v>1225</v>
      </c>
      <c r="AF434" s="178" t="s">
        <v>1226</v>
      </c>
      <c r="AG434" s="178" t="s">
        <v>1231</v>
      </c>
      <c r="AH434" s="178">
        <v>1</v>
      </c>
      <c r="AI434" s="178">
        <v>91</v>
      </c>
      <c r="AJ434" s="178" t="s">
        <v>1010</v>
      </c>
      <c r="AK434" s="178" t="s">
        <v>1243</v>
      </c>
      <c r="AL434" s="178" t="s">
        <v>404</v>
      </c>
      <c r="AM434" s="178" t="s">
        <v>405</v>
      </c>
      <c r="AN434" s="178" t="s">
        <v>40</v>
      </c>
      <c r="AO434" s="178" t="s">
        <v>19</v>
      </c>
      <c r="AQ434" s="178">
        <v>492.7670901366518</v>
      </c>
      <c r="AR434" s="178">
        <v>181613</v>
      </c>
      <c r="AS434" s="178">
        <v>2.7132809332847969E-3</v>
      </c>
      <c r="AT434" s="178">
        <f t="shared" si="6"/>
        <v>0</v>
      </c>
    </row>
    <row r="435" spans="1:46" ht="22.5">
      <c r="A435" s="178" t="s">
        <v>305</v>
      </c>
      <c r="B435" s="178">
        <v>425</v>
      </c>
      <c r="C435" s="178" t="s">
        <v>395</v>
      </c>
      <c r="D435" s="178" t="s">
        <v>40</v>
      </c>
      <c r="E435" s="178" t="s">
        <v>392</v>
      </c>
      <c r="F435" s="178" t="s">
        <v>29</v>
      </c>
      <c r="G435" s="178" t="s">
        <v>406</v>
      </c>
      <c r="H435" s="178" t="s">
        <v>19</v>
      </c>
      <c r="I435" s="178">
        <v>7199</v>
      </c>
      <c r="J435" s="178">
        <v>2950.6820180180184</v>
      </c>
      <c r="K435" s="178">
        <v>936.03761289997044</v>
      </c>
      <c r="L435" s="178">
        <v>11085.719630917989</v>
      </c>
      <c r="M435" s="178">
        <v>180284.1292595235</v>
      </c>
      <c r="N435" s="178">
        <v>6.1490269145986882E-2</v>
      </c>
      <c r="O435" s="178" t="s">
        <v>720</v>
      </c>
      <c r="P435" s="178" t="s">
        <v>720</v>
      </c>
      <c r="Q435" s="184">
        <v>54178.960409194711</v>
      </c>
      <c r="R435" s="184">
        <v>0</v>
      </c>
      <c r="S435" s="184">
        <v>0</v>
      </c>
      <c r="T435" s="184">
        <v>44897.164505217865</v>
      </c>
      <c r="V435" s="184">
        <v>0</v>
      </c>
      <c r="W435" s="184">
        <v>15483.713546721585</v>
      </c>
      <c r="Y435" s="178" t="s">
        <v>1052</v>
      </c>
      <c r="Z435" s="178" t="s">
        <v>696</v>
      </c>
      <c r="AB435" s="178" t="s">
        <v>394</v>
      </c>
      <c r="AC435" s="178" t="s">
        <v>395</v>
      </c>
      <c r="AD435" s="178" t="s">
        <v>1225</v>
      </c>
      <c r="AF435" s="178" t="s">
        <v>1226</v>
      </c>
      <c r="AG435" s="178" t="s">
        <v>1231</v>
      </c>
      <c r="AH435" s="178">
        <v>1</v>
      </c>
      <c r="AI435" s="178">
        <v>91</v>
      </c>
      <c r="AJ435" s="178" t="s">
        <v>1010</v>
      </c>
      <c r="AK435" s="178" t="s">
        <v>1243</v>
      </c>
      <c r="AL435" s="178" t="s">
        <v>392</v>
      </c>
      <c r="AM435" s="178" t="s">
        <v>406</v>
      </c>
      <c r="AN435" s="178" t="s">
        <v>40</v>
      </c>
      <c r="AO435" s="178" t="s">
        <v>19</v>
      </c>
      <c r="AQ435" s="178">
        <v>11085.719630917989</v>
      </c>
      <c r="AR435" s="178">
        <v>181613</v>
      </c>
      <c r="AS435" s="178">
        <v>6.1040341995991412E-2</v>
      </c>
      <c r="AT435" s="178">
        <f t="shared" si="6"/>
        <v>0</v>
      </c>
    </row>
    <row r="436" spans="1:46" ht="22.5">
      <c r="A436" s="178" t="s">
        <v>305</v>
      </c>
      <c r="B436" s="178">
        <v>425</v>
      </c>
      <c r="C436" s="178" t="s">
        <v>395</v>
      </c>
      <c r="D436" s="178" t="s">
        <v>40</v>
      </c>
      <c r="E436" s="178" t="s">
        <v>422</v>
      </c>
      <c r="F436" s="178" t="s">
        <v>29</v>
      </c>
      <c r="G436" s="178" t="s">
        <v>423</v>
      </c>
      <c r="H436" s="178" t="s">
        <v>19</v>
      </c>
      <c r="I436" s="178">
        <v>922.5</v>
      </c>
      <c r="J436" s="178">
        <v>378.10864864864868</v>
      </c>
      <c r="K436" s="178">
        <v>119.94647838591787</v>
      </c>
      <c r="L436" s="178">
        <v>1420.5551270345666</v>
      </c>
      <c r="M436" s="178">
        <v>180284.1292595235</v>
      </c>
      <c r="N436" s="178">
        <v>7.8795351142065418E-3</v>
      </c>
      <c r="O436" s="178" t="s">
        <v>720</v>
      </c>
      <c r="P436" s="178" t="s">
        <v>720</v>
      </c>
      <c r="Q436" s="184">
        <v>6942.643558477861</v>
      </c>
      <c r="R436" s="184">
        <v>0</v>
      </c>
      <c r="S436" s="184">
        <v>0</v>
      </c>
      <c r="T436" s="184">
        <v>5753.2482644899947</v>
      </c>
      <c r="V436" s="184">
        <v>0</v>
      </c>
      <c r="W436" s="184">
        <v>1984.1263712808254</v>
      </c>
      <c r="Y436" s="178" t="s">
        <v>1052</v>
      </c>
      <c r="Z436" s="178" t="s">
        <v>696</v>
      </c>
      <c r="AB436" s="178" t="s">
        <v>394</v>
      </c>
      <c r="AC436" s="178" t="s">
        <v>395</v>
      </c>
      <c r="AD436" s="178" t="s">
        <v>1225</v>
      </c>
      <c r="AF436" s="178" t="s">
        <v>1226</v>
      </c>
      <c r="AG436" s="178" t="s">
        <v>1231</v>
      </c>
      <c r="AH436" s="178">
        <v>1</v>
      </c>
      <c r="AI436" s="178">
        <v>91</v>
      </c>
      <c r="AJ436" s="178" t="s">
        <v>1010</v>
      </c>
      <c r="AK436" s="178" t="s">
        <v>1243</v>
      </c>
      <c r="AL436" s="178" t="s">
        <v>422</v>
      </c>
      <c r="AM436" s="178" t="s">
        <v>423</v>
      </c>
      <c r="AN436" s="178" t="s">
        <v>40</v>
      </c>
      <c r="AO436" s="178" t="s">
        <v>19</v>
      </c>
      <c r="AQ436" s="178">
        <v>1420.5551270345666</v>
      </c>
      <c r="AR436" s="178">
        <v>181613</v>
      </c>
      <c r="AS436" s="178">
        <v>7.8218801904850789E-3</v>
      </c>
      <c r="AT436" s="178">
        <f t="shared" si="6"/>
        <v>0</v>
      </c>
    </row>
    <row r="437" spans="1:46" ht="22.5">
      <c r="A437" s="178" t="s">
        <v>305</v>
      </c>
      <c r="B437" s="178">
        <v>425</v>
      </c>
      <c r="C437" s="178" t="s">
        <v>395</v>
      </c>
      <c r="D437" s="178" t="s">
        <v>40</v>
      </c>
      <c r="E437" s="178" t="s">
        <v>409</v>
      </c>
      <c r="F437" s="178" t="s">
        <v>29</v>
      </c>
      <c r="G437" s="178" t="s">
        <v>410</v>
      </c>
      <c r="H437" s="178" t="s">
        <v>19</v>
      </c>
      <c r="I437" s="178">
        <v>285</v>
      </c>
      <c r="J437" s="178">
        <v>116.81405405405404</v>
      </c>
      <c r="K437" s="178">
        <v>37.056635598901458</v>
      </c>
      <c r="L437" s="178">
        <v>438.87068965295549</v>
      </c>
      <c r="M437" s="178">
        <v>180284.1292595235</v>
      </c>
      <c r="N437" s="178">
        <v>2.4343279214621835E-3</v>
      </c>
      <c r="O437" s="178" t="s">
        <v>720</v>
      </c>
      <c r="P437" s="178" t="s">
        <v>720</v>
      </c>
      <c r="Q437" s="184">
        <v>2144.8817497736482</v>
      </c>
      <c r="R437" s="184">
        <v>0</v>
      </c>
      <c r="S437" s="184">
        <v>0</v>
      </c>
      <c r="T437" s="184">
        <v>1777.4262930944699</v>
      </c>
      <c r="V437" s="184">
        <v>0</v>
      </c>
      <c r="W437" s="184">
        <v>612.98213096480788</v>
      </c>
      <c r="Y437" s="178" t="s">
        <v>1052</v>
      </c>
      <c r="Z437" s="178" t="s">
        <v>696</v>
      </c>
      <c r="AB437" s="178" t="s">
        <v>394</v>
      </c>
      <c r="AC437" s="178" t="s">
        <v>395</v>
      </c>
      <c r="AD437" s="178" t="s">
        <v>1225</v>
      </c>
      <c r="AF437" s="178" t="s">
        <v>1226</v>
      </c>
      <c r="AG437" s="178" t="s">
        <v>1231</v>
      </c>
      <c r="AH437" s="178">
        <v>1</v>
      </c>
      <c r="AI437" s="178">
        <v>91</v>
      </c>
      <c r="AJ437" s="178" t="s">
        <v>1010</v>
      </c>
      <c r="AK437" s="178" t="s">
        <v>1243</v>
      </c>
      <c r="AL437" s="178" t="s">
        <v>409</v>
      </c>
      <c r="AM437" s="178" t="s">
        <v>410</v>
      </c>
      <c r="AN437" s="178" t="s">
        <v>40</v>
      </c>
      <c r="AO437" s="178" t="s">
        <v>19</v>
      </c>
      <c r="AQ437" s="178">
        <v>438.87068965295549</v>
      </c>
      <c r="AR437" s="178">
        <v>181613</v>
      </c>
      <c r="AS437" s="178">
        <v>2.416515831206772E-3</v>
      </c>
      <c r="AT437" s="178">
        <f t="shared" si="6"/>
        <v>0</v>
      </c>
    </row>
    <row r="438" spans="1:46" ht="22.5">
      <c r="A438" s="178" t="s">
        <v>1215</v>
      </c>
      <c r="B438" s="178">
        <v>425</v>
      </c>
      <c r="C438" s="178" t="s">
        <v>395</v>
      </c>
      <c r="D438" s="178" t="s">
        <v>40</v>
      </c>
      <c r="E438" s="178" t="s">
        <v>771</v>
      </c>
      <c r="F438" s="178" t="s">
        <v>29</v>
      </c>
      <c r="G438" s="178" t="s">
        <v>77</v>
      </c>
      <c r="H438" s="178" t="s">
        <v>42</v>
      </c>
      <c r="I438" s="178">
        <v>635</v>
      </c>
      <c r="J438" s="178">
        <v>260.26990990990987</v>
      </c>
      <c r="K438" s="178">
        <v>82.564784580008507</v>
      </c>
      <c r="L438" s="178">
        <v>977.83469448991832</v>
      </c>
      <c r="M438" s="178">
        <v>180284.1292595235</v>
      </c>
      <c r="N438" s="178">
        <v>5.4238534390473212E-3</v>
      </c>
      <c r="O438" s="178" t="s">
        <v>709</v>
      </c>
      <c r="P438" s="178" t="s">
        <v>720</v>
      </c>
      <c r="Q438" s="184">
        <v>0</v>
      </c>
      <c r="R438" s="184">
        <v>0</v>
      </c>
      <c r="S438" s="184">
        <v>0</v>
      </c>
      <c r="T438" s="184">
        <v>0</v>
      </c>
      <c r="V438" s="184">
        <v>0</v>
      </c>
      <c r="W438" s="184">
        <v>0</v>
      </c>
      <c r="Y438" s="178" t="s">
        <v>806</v>
      </c>
      <c r="Z438" s="178" t="s">
        <v>696</v>
      </c>
      <c r="AB438" s="178" t="s">
        <v>394</v>
      </c>
      <c r="AC438" s="178" t="s">
        <v>395</v>
      </c>
      <c r="AD438" s="178" t="s">
        <v>1225</v>
      </c>
      <c r="AF438" s="178" t="s">
        <v>1226</v>
      </c>
      <c r="AG438" s="178" t="s">
        <v>1231</v>
      </c>
      <c r="AH438" s="178">
        <v>1</v>
      </c>
      <c r="AI438" s="178">
        <v>99</v>
      </c>
      <c r="AJ438" s="178" t="s">
        <v>796</v>
      </c>
      <c r="AK438" s="178" t="s">
        <v>1228</v>
      </c>
      <c r="AL438" s="178" t="s">
        <v>771</v>
      </c>
      <c r="AM438" s="178" t="s">
        <v>77</v>
      </c>
      <c r="AN438" s="178" t="s">
        <v>40</v>
      </c>
      <c r="AO438" s="178" t="s">
        <v>42</v>
      </c>
      <c r="AQ438" s="178">
        <v>977.83469448991832</v>
      </c>
      <c r="AR438" s="178">
        <v>181613</v>
      </c>
      <c r="AS438" s="178">
        <v>5.3841668519870184E-3</v>
      </c>
      <c r="AT438" s="178">
        <f t="shared" si="6"/>
        <v>0</v>
      </c>
    </row>
    <row r="439" spans="1:46" ht="22.5">
      <c r="A439" s="178" t="s">
        <v>305</v>
      </c>
      <c r="B439" s="178">
        <v>427</v>
      </c>
      <c r="C439" s="178" t="s">
        <v>425</v>
      </c>
      <c r="D439" s="178" t="s">
        <v>18</v>
      </c>
      <c r="E439" s="178" t="s">
        <v>392</v>
      </c>
      <c r="F439" s="178" t="s">
        <v>29</v>
      </c>
      <c r="G439" s="178" t="s">
        <v>426</v>
      </c>
      <c r="H439" s="178" t="s">
        <v>41</v>
      </c>
      <c r="I439" s="178">
        <v>88</v>
      </c>
      <c r="J439" s="178">
        <v>3.2785774767146485</v>
      </c>
      <c r="K439" s="178">
        <v>22.210862619808307</v>
      </c>
      <c r="L439" s="178">
        <v>113.48944009652296</v>
      </c>
      <c r="M439" s="178">
        <v>3616.0000000000005</v>
      </c>
      <c r="N439" s="178">
        <v>3.1385354008994178E-2</v>
      </c>
      <c r="O439" s="178" t="s">
        <v>720</v>
      </c>
      <c r="P439" s="178" t="s">
        <v>720</v>
      </c>
      <c r="Q439" s="184">
        <v>829.06192289871842</v>
      </c>
      <c r="R439" s="184">
        <v>0</v>
      </c>
      <c r="S439" s="184">
        <v>0</v>
      </c>
      <c r="T439" s="184">
        <v>459.63223239091809</v>
      </c>
      <c r="V439" s="184">
        <v>0</v>
      </c>
      <c r="W439" s="184">
        <v>446.11142188384326</v>
      </c>
      <c r="Y439" s="178" t="s">
        <v>1052</v>
      </c>
      <c r="Z439" s="178" t="s">
        <v>696</v>
      </c>
      <c r="AB439" s="178" t="s">
        <v>424</v>
      </c>
      <c r="AC439" s="178" t="s">
        <v>425</v>
      </c>
      <c r="AD439" s="178" t="s">
        <v>1225</v>
      </c>
      <c r="AF439" s="178" t="s">
        <v>1226</v>
      </c>
      <c r="AG439" s="178" t="s">
        <v>1231</v>
      </c>
      <c r="AH439" s="178">
        <v>1</v>
      </c>
      <c r="AI439" s="178">
        <v>91</v>
      </c>
      <c r="AJ439" s="178" t="s">
        <v>1010</v>
      </c>
      <c r="AK439" s="178" t="s">
        <v>1243</v>
      </c>
      <c r="AL439" s="178" t="s">
        <v>392</v>
      </c>
      <c r="AM439" s="178" t="s">
        <v>426</v>
      </c>
      <c r="AN439" s="178" t="s">
        <v>18</v>
      </c>
      <c r="AO439" s="178" t="s">
        <v>41</v>
      </c>
      <c r="AQ439" s="178">
        <v>113.48944009652296</v>
      </c>
      <c r="AR439" s="178">
        <v>3616</v>
      </c>
      <c r="AS439" s="178">
        <v>3.1385354008994178E-2</v>
      </c>
      <c r="AT439" s="178">
        <f t="shared" si="6"/>
        <v>0</v>
      </c>
    </row>
    <row r="440" spans="1:46" ht="22.5">
      <c r="A440" s="178" t="s">
        <v>305</v>
      </c>
      <c r="B440" s="178">
        <v>427</v>
      </c>
      <c r="C440" s="178" t="s">
        <v>425</v>
      </c>
      <c r="D440" s="178" t="s">
        <v>18</v>
      </c>
      <c r="E440" s="178" t="s">
        <v>392</v>
      </c>
      <c r="F440" s="178" t="s">
        <v>29</v>
      </c>
      <c r="G440" s="178" t="s">
        <v>426</v>
      </c>
      <c r="H440" s="178" t="s">
        <v>19</v>
      </c>
      <c r="I440" s="178">
        <v>2198</v>
      </c>
      <c r="J440" s="178">
        <v>81.889923793395425</v>
      </c>
      <c r="K440" s="178">
        <v>554.76677316293933</v>
      </c>
      <c r="L440" s="178">
        <v>2834.6566969563351</v>
      </c>
      <c r="M440" s="178">
        <v>3616.0000000000005</v>
      </c>
      <c r="N440" s="178">
        <v>0.78392054672465006</v>
      </c>
      <c r="O440" s="178" t="s">
        <v>720</v>
      </c>
      <c r="P440" s="178" t="s">
        <v>720</v>
      </c>
      <c r="Q440" s="184">
        <v>13853.746808617272</v>
      </c>
      <c r="R440" s="184">
        <v>0</v>
      </c>
      <c r="S440" s="184">
        <v>0</v>
      </c>
      <c r="T440" s="184">
        <v>11480.359622673159</v>
      </c>
      <c r="V440" s="184">
        <v>0</v>
      </c>
      <c r="W440" s="184">
        <v>11142.646651144176</v>
      </c>
      <c r="Y440" s="178" t="s">
        <v>1052</v>
      </c>
      <c r="Z440" s="178" t="s">
        <v>696</v>
      </c>
      <c r="AB440" s="178" t="s">
        <v>424</v>
      </c>
      <c r="AC440" s="178" t="s">
        <v>425</v>
      </c>
      <c r="AD440" s="178" t="s">
        <v>1225</v>
      </c>
      <c r="AF440" s="178" t="s">
        <v>1226</v>
      </c>
      <c r="AG440" s="178" t="s">
        <v>1231</v>
      </c>
      <c r="AH440" s="178">
        <v>1</v>
      </c>
      <c r="AI440" s="178">
        <v>91</v>
      </c>
      <c r="AJ440" s="178" t="s">
        <v>1010</v>
      </c>
      <c r="AK440" s="178" t="s">
        <v>1243</v>
      </c>
      <c r="AL440" s="178" t="s">
        <v>392</v>
      </c>
      <c r="AM440" s="178" t="s">
        <v>426</v>
      </c>
      <c r="AN440" s="178" t="s">
        <v>18</v>
      </c>
      <c r="AO440" s="178" t="s">
        <v>19</v>
      </c>
      <c r="AQ440" s="178">
        <v>2834.6566969563351</v>
      </c>
      <c r="AR440" s="178">
        <v>3616</v>
      </c>
      <c r="AS440" s="178">
        <v>0.78392054672465017</v>
      </c>
      <c r="AT440" s="178">
        <f t="shared" si="6"/>
        <v>0</v>
      </c>
    </row>
    <row r="441" spans="1:46" ht="22.5">
      <c r="A441" s="178" t="s">
        <v>305</v>
      </c>
      <c r="B441" s="178">
        <v>427</v>
      </c>
      <c r="C441" s="178" t="s">
        <v>425</v>
      </c>
      <c r="D441" s="178" t="s">
        <v>18</v>
      </c>
      <c r="E441" s="178" t="s">
        <v>392</v>
      </c>
      <c r="F441" s="178" t="s">
        <v>29</v>
      </c>
      <c r="G441" s="178" t="s">
        <v>426</v>
      </c>
      <c r="H441" s="178" t="s">
        <v>42</v>
      </c>
      <c r="I441" s="178">
        <v>76</v>
      </c>
      <c r="J441" s="178">
        <v>2.8314987298899235</v>
      </c>
      <c r="K441" s="178">
        <v>19.182108626198083</v>
      </c>
      <c r="L441" s="178">
        <v>98.013607356088016</v>
      </c>
      <c r="M441" s="178">
        <v>3616.0000000000005</v>
      </c>
      <c r="N441" s="178">
        <v>2.7105533007767701E-2</v>
      </c>
      <c r="O441" s="178" t="s">
        <v>720</v>
      </c>
      <c r="P441" s="178" t="s">
        <v>720</v>
      </c>
      <c r="Q441" s="184">
        <v>479.01945289122506</v>
      </c>
      <c r="R441" s="184">
        <v>0</v>
      </c>
      <c r="S441" s="184">
        <v>0</v>
      </c>
      <c r="T441" s="184">
        <v>396.95510979215658</v>
      </c>
      <c r="V441" s="184">
        <v>0</v>
      </c>
      <c r="W441" s="184">
        <v>385.27804617241009</v>
      </c>
      <c r="Y441" s="178" t="s">
        <v>1052</v>
      </c>
      <c r="Z441" s="178" t="s">
        <v>696</v>
      </c>
      <c r="AB441" s="178" t="s">
        <v>424</v>
      </c>
      <c r="AC441" s="178" t="s">
        <v>425</v>
      </c>
      <c r="AD441" s="178" t="s">
        <v>1225</v>
      </c>
      <c r="AF441" s="178" t="s">
        <v>1226</v>
      </c>
      <c r="AG441" s="178" t="s">
        <v>1231</v>
      </c>
      <c r="AH441" s="178">
        <v>1</v>
      </c>
      <c r="AI441" s="178">
        <v>91</v>
      </c>
      <c r="AJ441" s="178" t="s">
        <v>1010</v>
      </c>
      <c r="AK441" s="178" t="s">
        <v>1243</v>
      </c>
      <c r="AL441" s="178" t="s">
        <v>392</v>
      </c>
      <c r="AM441" s="178" t="s">
        <v>426</v>
      </c>
      <c r="AN441" s="178" t="s">
        <v>18</v>
      </c>
      <c r="AO441" s="178" t="s">
        <v>42</v>
      </c>
      <c r="AQ441" s="178">
        <v>98.013607356088016</v>
      </c>
      <c r="AR441" s="178">
        <v>3616</v>
      </c>
      <c r="AS441" s="178">
        <v>2.7105533007767704E-2</v>
      </c>
      <c r="AT441" s="178">
        <f t="shared" si="6"/>
        <v>0</v>
      </c>
    </row>
    <row r="442" spans="1:46" ht="22.5">
      <c r="A442" s="178" t="s">
        <v>305</v>
      </c>
      <c r="B442" s="178">
        <v>427</v>
      </c>
      <c r="C442" s="178" t="s">
        <v>425</v>
      </c>
      <c r="D442" s="178" t="s">
        <v>34</v>
      </c>
      <c r="E442" s="178" t="s">
        <v>392</v>
      </c>
      <c r="F442" s="178" t="s">
        <v>29</v>
      </c>
      <c r="G442" s="178" t="s">
        <v>426</v>
      </c>
      <c r="H442" s="178" t="s">
        <v>42</v>
      </c>
      <c r="I442" s="178">
        <v>455</v>
      </c>
      <c r="J442" s="178">
        <v>0</v>
      </c>
      <c r="K442" s="178">
        <v>114.84025559105432</v>
      </c>
      <c r="L442" s="178">
        <v>569.8402555910543</v>
      </c>
      <c r="M442" s="178">
        <v>3616.0000000000005</v>
      </c>
      <c r="N442" s="178">
        <v>0.157588566258588</v>
      </c>
      <c r="O442" s="178" t="s">
        <v>720</v>
      </c>
      <c r="P442" s="178" t="s">
        <v>720</v>
      </c>
      <c r="Q442" s="184">
        <v>2784.9660351437697</v>
      </c>
      <c r="R442" s="184">
        <v>0</v>
      </c>
      <c r="S442" s="184">
        <v>0</v>
      </c>
      <c r="T442" s="184">
        <v>2307.8530351437703</v>
      </c>
      <c r="V442" s="184">
        <v>0</v>
      </c>
      <c r="W442" s="184">
        <v>2239.9638807995698</v>
      </c>
      <c r="Y442" s="178" t="s">
        <v>1052</v>
      </c>
      <c r="Z442" s="178" t="s">
        <v>696</v>
      </c>
      <c r="AB442" s="178" t="s">
        <v>424</v>
      </c>
      <c r="AC442" s="178" t="s">
        <v>425</v>
      </c>
      <c r="AD442" s="178" t="s">
        <v>1225</v>
      </c>
      <c r="AF442" s="178" t="s">
        <v>1226</v>
      </c>
      <c r="AG442" s="178" t="s">
        <v>1231</v>
      </c>
      <c r="AH442" s="178">
        <v>1</v>
      </c>
      <c r="AI442" s="178">
        <v>91</v>
      </c>
      <c r="AJ442" s="178" t="s">
        <v>1010</v>
      </c>
      <c r="AK442" s="178" t="s">
        <v>1243</v>
      </c>
      <c r="AL442" s="178" t="s">
        <v>392</v>
      </c>
      <c r="AM442" s="178" t="s">
        <v>426</v>
      </c>
      <c r="AN442" s="178" t="s">
        <v>34</v>
      </c>
      <c r="AO442" s="178" t="s">
        <v>42</v>
      </c>
      <c r="AQ442" s="178">
        <v>569.8402555910543</v>
      </c>
      <c r="AR442" s="178">
        <v>3616</v>
      </c>
      <c r="AS442" s="178">
        <v>0.15758856625858803</v>
      </c>
      <c r="AT442" s="178">
        <f t="shared" si="6"/>
        <v>0</v>
      </c>
    </row>
    <row r="443" spans="1:46" ht="22.5">
      <c r="A443" s="178" t="s">
        <v>63</v>
      </c>
      <c r="B443" s="178">
        <v>429</v>
      </c>
      <c r="C443" s="178" t="s">
        <v>428</v>
      </c>
      <c r="D443" s="178" t="s">
        <v>18</v>
      </c>
      <c r="E443" s="178" t="s">
        <v>947</v>
      </c>
      <c r="F443" s="178" t="s">
        <v>29</v>
      </c>
      <c r="G443" s="178" t="s">
        <v>192</v>
      </c>
      <c r="H443" s="178" t="s">
        <v>65</v>
      </c>
      <c r="I443" s="178">
        <v>295</v>
      </c>
      <c r="J443" s="178">
        <v>0</v>
      </c>
      <c r="K443" s="178">
        <v>0</v>
      </c>
      <c r="L443" s="178">
        <v>295</v>
      </c>
      <c r="M443" s="178">
        <v>1238</v>
      </c>
      <c r="N443" s="178">
        <v>0.23828756058158321</v>
      </c>
      <c r="O443" s="178" t="s">
        <v>709</v>
      </c>
      <c r="P443" s="178" t="s">
        <v>709</v>
      </c>
      <c r="Q443" s="184">
        <v>0</v>
      </c>
      <c r="R443" s="184">
        <v>0</v>
      </c>
      <c r="S443" s="184">
        <v>0</v>
      </c>
      <c r="T443" s="184">
        <v>0</v>
      </c>
      <c r="V443" s="184">
        <v>0</v>
      </c>
      <c r="W443" s="184">
        <v>0</v>
      </c>
      <c r="Y443" s="178" t="s">
        <v>846</v>
      </c>
      <c r="Z443" s="178" t="s">
        <v>700</v>
      </c>
      <c r="AB443" s="178" t="s">
        <v>427</v>
      </c>
      <c r="AC443" s="178" t="s">
        <v>428</v>
      </c>
      <c r="AD443" s="178" t="s">
        <v>1229</v>
      </c>
      <c r="AF443" s="178" t="s">
        <v>1226</v>
      </c>
      <c r="AG443" s="178" t="s">
        <v>1227</v>
      </c>
      <c r="AH443" s="178">
        <v>0</v>
      </c>
      <c r="AI443" s="178">
        <v>40</v>
      </c>
      <c r="AJ443" s="178" t="s">
        <v>816</v>
      </c>
      <c r="AK443" s="178" t="s">
        <v>64</v>
      </c>
      <c r="AL443" s="178" t="s">
        <v>947</v>
      </c>
      <c r="AM443" s="178" t="s">
        <v>192</v>
      </c>
      <c r="AN443" s="178" t="s">
        <v>18</v>
      </c>
      <c r="AO443" s="178" t="s">
        <v>65</v>
      </c>
      <c r="AQ443" s="178">
        <v>295</v>
      </c>
      <c r="AR443" s="178">
        <v>1238</v>
      </c>
      <c r="AS443" s="178">
        <v>0.23828756058158321</v>
      </c>
      <c r="AT443" s="178">
        <f t="shared" si="6"/>
        <v>0</v>
      </c>
    </row>
    <row r="444" spans="1:46" ht="22.5">
      <c r="A444" s="178" t="s">
        <v>63</v>
      </c>
      <c r="B444" s="178">
        <v>429</v>
      </c>
      <c r="C444" s="178" t="s">
        <v>428</v>
      </c>
      <c r="D444" s="178" t="s">
        <v>18</v>
      </c>
      <c r="E444" s="178" t="s">
        <v>947</v>
      </c>
      <c r="F444" s="178" t="s">
        <v>29</v>
      </c>
      <c r="G444" s="178" t="s">
        <v>192</v>
      </c>
      <c r="H444" s="178" t="s">
        <v>41</v>
      </c>
      <c r="I444" s="178">
        <v>943</v>
      </c>
      <c r="J444" s="178">
        <v>0</v>
      </c>
      <c r="K444" s="178">
        <v>0</v>
      </c>
      <c r="L444" s="178">
        <v>943</v>
      </c>
      <c r="M444" s="178">
        <v>1238</v>
      </c>
      <c r="N444" s="178">
        <v>0.76171243941841682</v>
      </c>
      <c r="O444" s="178" t="s">
        <v>709</v>
      </c>
      <c r="P444" s="178" t="s">
        <v>709</v>
      </c>
      <c r="Q444" s="184">
        <v>0</v>
      </c>
      <c r="R444" s="184">
        <v>0</v>
      </c>
      <c r="S444" s="184">
        <v>0</v>
      </c>
      <c r="T444" s="184">
        <v>0</v>
      </c>
      <c r="V444" s="184">
        <v>0</v>
      </c>
      <c r="W444" s="184">
        <v>0</v>
      </c>
      <c r="Y444" s="178" t="s">
        <v>846</v>
      </c>
      <c r="Z444" s="178" t="s">
        <v>700</v>
      </c>
      <c r="AB444" s="178" t="s">
        <v>427</v>
      </c>
      <c r="AC444" s="178" t="s">
        <v>428</v>
      </c>
      <c r="AD444" s="178" t="s">
        <v>1229</v>
      </c>
      <c r="AF444" s="178" t="s">
        <v>1226</v>
      </c>
      <c r="AG444" s="178" t="s">
        <v>1227</v>
      </c>
      <c r="AH444" s="178">
        <v>0</v>
      </c>
      <c r="AI444" s="178">
        <v>40</v>
      </c>
      <c r="AJ444" s="178" t="s">
        <v>816</v>
      </c>
      <c r="AK444" s="178" t="s">
        <v>64</v>
      </c>
      <c r="AL444" s="178" t="s">
        <v>947</v>
      </c>
      <c r="AM444" s="178" t="s">
        <v>192</v>
      </c>
      <c r="AN444" s="178" t="s">
        <v>18</v>
      </c>
      <c r="AO444" s="178" t="s">
        <v>41</v>
      </c>
      <c r="AQ444" s="178">
        <v>943</v>
      </c>
      <c r="AR444" s="178">
        <v>1238</v>
      </c>
      <c r="AS444" s="178">
        <v>0.76171243941841682</v>
      </c>
      <c r="AT444" s="178">
        <f t="shared" si="6"/>
        <v>0</v>
      </c>
    </row>
    <row r="445" spans="1:46" ht="22.5">
      <c r="A445" s="178" t="s">
        <v>63</v>
      </c>
      <c r="B445" s="178">
        <v>430</v>
      </c>
      <c r="C445" s="178" t="s">
        <v>430</v>
      </c>
      <c r="D445" s="178" t="s">
        <v>18</v>
      </c>
      <c r="E445" s="178" t="s">
        <v>1071</v>
      </c>
      <c r="F445" s="178" t="s">
        <v>23</v>
      </c>
      <c r="G445" s="178" t="s">
        <v>431</v>
      </c>
      <c r="H445" s="178" t="s">
        <v>65</v>
      </c>
      <c r="I445" s="178">
        <v>1668</v>
      </c>
      <c r="J445" s="178">
        <v>113.38273163342591</v>
      </c>
      <c r="K445" s="178">
        <v>445.63519313304721</v>
      </c>
      <c r="L445" s="178">
        <v>2227.0179247664732</v>
      </c>
      <c r="M445" s="178">
        <v>21320</v>
      </c>
      <c r="N445" s="178">
        <v>0.10445675069261132</v>
      </c>
      <c r="O445" s="178" t="s">
        <v>720</v>
      </c>
      <c r="P445" s="178" t="s">
        <v>720</v>
      </c>
      <c r="Q445" s="184">
        <v>22570.080616503405</v>
      </c>
      <c r="R445" s="184">
        <v>12848.180335191191</v>
      </c>
      <c r="S445" s="184">
        <v>9019.4225953042169</v>
      </c>
      <c r="T445" s="184">
        <v>0</v>
      </c>
      <c r="V445" s="184">
        <v>0</v>
      </c>
      <c r="W445" s="184">
        <v>8101.5611269682413</v>
      </c>
      <c r="Y445" s="178" t="s">
        <v>892</v>
      </c>
      <c r="Z445" s="178" t="s">
        <v>700</v>
      </c>
      <c r="AB445" s="178" t="s">
        <v>429</v>
      </c>
      <c r="AC445" s="178" t="s">
        <v>430</v>
      </c>
      <c r="AD445" s="178" t="s">
        <v>1225</v>
      </c>
      <c r="AF445" s="178" t="s">
        <v>1230</v>
      </c>
      <c r="AG445" s="178" t="s">
        <v>1231</v>
      </c>
      <c r="AH445" s="178">
        <v>1</v>
      </c>
      <c r="AI445" s="178">
        <v>40</v>
      </c>
      <c r="AJ445" s="178" t="s">
        <v>816</v>
      </c>
      <c r="AK445" s="178" t="s">
        <v>64</v>
      </c>
      <c r="AL445" s="178" t="s">
        <v>1071</v>
      </c>
      <c r="AM445" s="178" t="s">
        <v>431</v>
      </c>
      <c r="AN445" s="178" t="s">
        <v>18</v>
      </c>
      <c r="AO445" s="178" t="s">
        <v>65</v>
      </c>
      <c r="AQ445" s="178">
        <v>2227.0179247664732</v>
      </c>
      <c r="AR445" s="178">
        <v>21154</v>
      </c>
      <c r="AS445" s="178">
        <v>0.10527644534208534</v>
      </c>
      <c r="AT445" s="178">
        <f t="shared" si="6"/>
        <v>0</v>
      </c>
    </row>
    <row r="446" spans="1:46" ht="22.5">
      <c r="A446" s="178" t="s">
        <v>63</v>
      </c>
      <c r="B446" s="178">
        <v>430</v>
      </c>
      <c r="C446" s="178" t="s">
        <v>430</v>
      </c>
      <c r="D446" s="178" t="s">
        <v>18</v>
      </c>
      <c r="E446" s="178" t="s">
        <v>1072</v>
      </c>
      <c r="F446" s="178" t="s">
        <v>23</v>
      </c>
      <c r="G446" s="178" t="s">
        <v>432</v>
      </c>
      <c r="H446" s="178" t="s">
        <v>65</v>
      </c>
      <c r="I446" s="178">
        <v>8001</v>
      </c>
      <c r="J446" s="178">
        <v>543.87004544307001</v>
      </c>
      <c r="K446" s="178">
        <v>2137.6062231759656</v>
      </c>
      <c r="L446" s="178">
        <v>10682.476268619035</v>
      </c>
      <c r="M446" s="178">
        <v>21320</v>
      </c>
      <c r="N446" s="178">
        <v>0.50105423398775961</v>
      </c>
      <c r="O446" s="178" t="s">
        <v>720</v>
      </c>
      <c r="P446" s="178" t="s">
        <v>720</v>
      </c>
      <c r="Q446" s="184">
        <v>108263.31835290391</v>
      </c>
      <c r="R446" s="184">
        <v>61629.670780494431</v>
      </c>
      <c r="S446" s="184">
        <v>43264.028887907094</v>
      </c>
      <c r="T446" s="184">
        <v>0</v>
      </c>
      <c r="V446" s="184">
        <v>0</v>
      </c>
      <c r="W446" s="184">
        <v>38861.265333856652</v>
      </c>
      <c r="Y446" s="178" t="s">
        <v>899</v>
      </c>
      <c r="Z446" s="178" t="s">
        <v>700</v>
      </c>
      <c r="AB446" s="178" t="s">
        <v>429</v>
      </c>
      <c r="AC446" s="178" t="s">
        <v>430</v>
      </c>
      <c r="AD446" s="178" t="s">
        <v>1225</v>
      </c>
      <c r="AF446" s="178" t="s">
        <v>1230</v>
      </c>
      <c r="AG446" s="178" t="s">
        <v>1231</v>
      </c>
      <c r="AH446" s="178">
        <v>1</v>
      </c>
      <c r="AI446" s="178">
        <v>40</v>
      </c>
      <c r="AJ446" s="178" t="s">
        <v>816</v>
      </c>
      <c r="AK446" s="178" t="s">
        <v>64</v>
      </c>
      <c r="AL446" s="178" t="s">
        <v>1072</v>
      </c>
      <c r="AM446" s="178" t="s">
        <v>432</v>
      </c>
      <c r="AN446" s="178" t="s">
        <v>18</v>
      </c>
      <c r="AO446" s="178" t="s">
        <v>65</v>
      </c>
      <c r="AQ446" s="178">
        <v>10682.476268619035</v>
      </c>
      <c r="AR446" s="178">
        <v>21154</v>
      </c>
      <c r="AS446" s="178">
        <v>0.50498611461752085</v>
      </c>
      <c r="AT446" s="178">
        <f t="shared" si="6"/>
        <v>0</v>
      </c>
    </row>
    <row r="447" spans="1:46" ht="22.5">
      <c r="A447" s="178" t="s">
        <v>63</v>
      </c>
      <c r="B447" s="178">
        <v>430</v>
      </c>
      <c r="C447" s="178" t="s">
        <v>430</v>
      </c>
      <c r="D447" s="178" t="s">
        <v>18</v>
      </c>
      <c r="E447" s="178" t="s">
        <v>1073</v>
      </c>
      <c r="F447" s="178" t="s">
        <v>23</v>
      </c>
      <c r="G447" s="178" t="s">
        <v>433</v>
      </c>
      <c r="H447" s="178" t="s">
        <v>65</v>
      </c>
      <c r="I447" s="178">
        <v>456</v>
      </c>
      <c r="J447" s="178">
        <v>30.996718000504924</v>
      </c>
      <c r="K447" s="178">
        <v>121.82832618025751</v>
      </c>
      <c r="L447" s="178">
        <v>608.82504418076246</v>
      </c>
      <c r="M447" s="178">
        <v>21320</v>
      </c>
      <c r="N447" s="178">
        <v>2.855652177208079E-2</v>
      </c>
      <c r="O447" s="178" t="s">
        <v>720</v>
      </c>
      <c r="P447" s="178" t="s">
        <v>720</v>
      </c>
      <c r="Q447" s="184">
        <v>6170.2378663822255</v>
      </c>
      <c r="R447" s="184">
        <v>3512.4521779659372</v>
      </c>
      <c r="S447" s="184">
        <v>2465.7414289320877</v>
      </c>
      <c r="T447" s="184">
        <v>0</v>
      </c>
      <c r="V447" s="184">
        <v>0</v>
      </c>
      <c r="W447" s="184">
        <v>2214.8152721208139</v>
      </c>
      <c r="Y447" s="178" t="s">
        <v>836</v>
      </c>
      <c r="Z447" s="178" t="s">
        <v>700</v>
      </c>
      <c r="AB447" s="178" t="s">
        <v>429</v>
      </c>
      <c r="AC447" s="178" t="s">
        <v>430</v>
      </c>
      <c r="AD447" s="178" t="s">
        <v>1225</v>
      </c>
      <c r="AF447" s="178" t="s">
        <v>1230</v>
      </c>
      <c r="AG447" s="178" t="s">
        <v>1231</v>
      </c>
      <c r="AH447" s="178">
        <v>1</v>
      </c>
      <c r="AI447" s="178">
        <v>40</v>
      </c>
      <c r="AJ447" s="178" t="s">
        <v>816</v>
      </c>
      <c r="AK447" s="178" t="s">
        <v>64</v>
      </c>
      <c r="AL447" s="178" t="s">
        <v>1073</v>
      </c>
      <c r="AM447" s="178" t="s">
        <v>433</v>
      </c>
      <c r="AN447" s="178" t="s">
        <v>18</v>
      </c>
      <c r="AO447" s="178" t="s">
        <v>65</v>
      </c>
      <c r="AQ447" s="178">
        <v>608.82504418076246</v>
      </c>
      <c r="AR447" s="178">
        <v>21154</v>
      </c>
      <c r="AS447" s="178">
        <v>2.8780610956829086E-2</v>
      </c>
      <c r="AT447" s="178">
        <f t="shared" si="6"/>
        <v>0</v>
      </c>
    </row>
    <row r="448" spans="1:46" ht="22.5">
      <c r="A448" s="178" t="s">
        <v>63</v>
      </c>
      <c r="B448" s="178">
        <v>430</v>
      </c>
      <c r="C448" s="178" t="s">
        <v>430</v>
      </c>
      <c r="D448" s="178" t="s">
        <v>18</v>
      </c>
      <c r="E448" s="178" t="s">
        <v>1071</v>
      </c>
      <c r="F448" s="178" t="s">
        <v>23</v>
      </c>
      <c r="G448" s="178" t="s">
        <v>431</v>
      </c>
      <c r="H448" s="178" t="s">
        <v>41</v>
      </c>
      <c r="I448" s="178">
        <v>614</v>
      </c>
      <c r="J448" s="178">
        <v>41.736808886644788</v>
      </c>
      <c r="K448" s="178">
        <v>164.04077253218884</v>
      </c>
      <c r="L448" s="178">
        <v>819.77758141883362</v>
      </c>
      <c r="M448" s="178">
        <v>21320</v>
      </c>
      <c r="N448" s="178">
        <v>3.8451106070301763E-2</v>
      </c>
      <c r="O448" s="178" t="s">
        <v>720</v>
      </c>
      <c r="P448" s="178" t="s">
        <v>720</v>
      </c>
      <c r="Q448" s="184">
        <v>5988.6309900050483</v>
      </c>
      <c r="R448" s="184">
        <v>4729.4860466471173</v>
      </c>
      <c r="S448" s="184">
        <v>3320.099204746276</v>
      </c>
      <c r="T448" s="184">
        <v>0</v>
      </c>
      <c r="V448" s="184">
        <v>0</v>
      </c>
      <c r="W448" s="184">
        <v>2982.2293357065346</v>
      </c>
      <c r="Y448" s="178" t="s">
        <v>892</v>
      </c>
      <c r="Z448" s="178" t="s">
        <v>700</v>
      </c>
      <c r="AB448" s="178" t="s">
        <v>429</v>
      </c>
      <c r="AC448" s="178" t="s">
        <v>430</v>
      </c>
      <c r="AD448" s="178" t="s">
        <v>1225</v>
      </c>
      <c r="AF448" s="178" t="s">
        <v>1230</v>
      </c>
      <c r="AG448" s="178" t="s">
        <v>1231</v>
      </c>
      <c r="AH448" s="178">
        <v>1</v>
      </c>
      <c r="AI448" s="178">
        <v>40</v>
      </c>
      <c r="AJ448" s="178" t="s">
        <v>816</v>
      </c>
      <c r="AK448" s="178" t="s">
        <v>64</v>
      </c>
      <c r="AL448" s="178" t="s">
        <v>1071</v>
      </c>
      <c r="AM448" s="178" t="s">
        <v>431</v>
      </c>
      <c r="AN448" s="178" t="s">
        <v>18</v>
      </c>
      <c r="AO448" s="178" t="s">
        <v>41</v>
      </c>
      <c r="AQ448" s="178">
        <v>819.77758141883362</v>
      </c>
      <c r="AR448" s="178">
        <v>21154</v>
      </c>
      <c r="AS448" s="178">
        <v>3.8752840191870738E-2</v>
      </c>
      <c r="AT448" s="178">
        <f t="shared" si="6"/>
        <v>0</v>
      </c>
    </row>
    <row r="449" spans="1:46" ht="22.5">
      <c r="A449" s="178" t="s">
        <v>63</v>
      </c>
      <c r="B449" s="178">
        <v>430</v>
      </c>
      <c r="C449" s="178" t="s">
        <v>430</v>
      </c>
      <c r="D449" s="178" t="s">
        <v>18</v>
      </c>
      <c r="E449" s="178" t="s">
        <v>1072</v>
      </c>
      <c r="F449" s="178" t="s">
        <v>23</v>
      </c>
      <c r="G449" s="178" t="s">
        <v>432</v>
      </c>
      <c r="H449" s="178" t="s">
        <v>41</v>
      </c>
      <c r="I449" s="178">
        <v>5105</v>
      </c>
      <c r="J449" s="178">
        <v>347.01369603635442</v>
      </c>
      <c r="K449" s="178">
        <v>1363.8894849785406</v>
      </c>
      <c r="L449" s="178">
        <v>6815.9031810148954</v>
      </c>
      <c r="M449" s="178">
        <v>21320</v>
      </c>
      <c r="N449" s="178">
        <v>0.31969527115454482</v>
      </c>
      <c r="O449" s="178" t="s">
        <v>720</v>
      </c>
      <c r="P449" s="178" t="s">
        <v>720</v>
      </c>
      <c r="Q449" s="184">
        <v>49791.467758918196</v>
      </c>
      <c r="R449" s="184">
        <v>39322.518352009014</v>
      </c>
      <c r="S449" s="184">
        <v>27604.407883110329</v>
      </c>
      <c r="T449" s="184">
        <v>0</v>
      </c>
      <c r="V449" s="184">
        <v>0</v>
      </c>
      <c r="W449" s="184">
        <v>24795.24553547534</v>
      </c>
      <c r="Y449" s="178" t="s">
        <v>899</v>
      </c>
      <c r="Z449" s="178" t="s">
        <v>700</v>
      </c>
      <c r="AB449" s="178" t="s">
        <v>429</v>
      </c>
      <c r="AC449" s="178" t="s">
        <v>430</v>
      </c>
      <c r="AD449" s="178" t="s">
        <v>1225</v>
      </c>
      <c r="AF449" s="178" t="s">
        <v>1230</v>
      </c>
      <c r="AG449" s="178" t="s">
        <v>1231</v>
      </c>
      <c r="AH449" s="178">
        <v>1</v>
      </c>
      <c r="AI449" s="178">
        <v>40</v>
      </c>
      <c r="AJ449" s="178" t="s">
        <v>816</v>
      </c>
      <c r="AK449" s="178" t="s">
        <v>64</v>
      </c>
      <c r="AL449" s="178" t="s">
        <v>1072</v>
      </c>
      <c r="AM449" s="178" t="s">
        <v>432</v>
      </c>
      <c r="AN449" s="178" t="s">
        <v>18</v>
      </c>
      <c r="AO449" s="178" t="s">
        <v>41</v>
      </c>
      <c r="AQ449" s="178">
        <v>6815.9031810148954</v>
      </c>
      <c r="AR449" s="178">
        <v>21154</v>
      </c>
      <c r="AS449" s="178">
        <v>0.32220398889169405</v>
      </c>
      <c r="AT449" s="178">
        <f t="shared" si="6"/>
        <v>0</v>
      </c>
    </row>
    <row r="450" spans="1:46" ht="22.5">
      <c r="A450" s="178" t="s">
        <v>305</v>
      </c>
      <c r="B450" s="178">
        <v>432</v>
      </c>
      <c r="C450" s="178" t="s">
        <v>435</v>
      </c>
      <c r="D450" s="178" t="s">
        <v>18</v>
      </c>
      <c r="E450" s="178" t="s">
        <v>392</v>
      </c>
      <c r="F450" s="178" t="s">
        <v>29</v>
      </c>
      <c r="G450" s="178" t="s">
        <v>436</v>
      </c>
      <c r="H450" s="178" t="s">
        <v>41</v>
      </c>
      <c r="I450" s="178">
        <v>471</v>
      </c>
      <c r="J450" s="178">
        <v>24.042202572347268</v>
      </c>
      <c r="K450" s="178">
        <v>98.434840781375442</v>
      </c>
      <c r="L450" s="178">
        <v>593.47704335372271</v>
      </c>
      <c r="M450" s="178">
        <v>4645</v>
      </c>
      <c r="N450" s="178">
        <v>0.12776685540446128</v>
      </c>
      <c r="O450" s="178" t="s">
        <v>720</v>
      </c>
      <c r="P450" s="178" t="s">
        <v>720</v>
      </c>
      <c r="Q450" s="184">
        <v>4335.4625623371812</v>
      </c>
      <c r="R450" s="184">
        <v>0</v>
      </c>
      <c r="S450" s="184">
        <v>0</v>
      </c>
      <c r="T450" s="184">
        <v>2403.5820255825774</v>
      </c>
      <c r="V450" s="184">
        <v>0</v>
      </c>
      <c r="W450" s="184">
        <v>2066.1178187455434</v>
      </c>
      <c r="Y450" s="178" t="s">
        <v>1052</v>
      </c>
      <c r="Z450" s="178" t="s">
        <v>696</v>
      </c>
      <c r="AB450" s="178" t="s">
        <v>434</v>
      </c>
      <c r="AC450" s="178" t="s">
        <v>435</v>
      </c>
      <c r="AD450" s="178" t="s">
        <v>1225</v>
      </c>
      <c r="AF450" s="178" t="s">
        <v>1226</v>
      </c>
      <c r="AG450" s="178" t="s">
        <v>1231</v>
      </c>
      <c r="AH450" s="178">
        <v>1</v>
      </c>
      <c r="AI450" s="178">
        <v>91</v>
      </c>
      <c r="AJ450" s="178" t="s">
        <v>1010</v>
      </c>
      <c r="AK450" s="178" t="s">
        <v>1243</v>
      </c>
      <c r="AL450" s="178" t="s">
        <v>392</v>
      </c>
      <c r="AM450" s="178" t="s">
        <v>436</v>
      </c>
      <c r="AN450" s="178" t="s">
        <v>18</v>
      </c>
      <c r="AO450" s="178" t="s">
        <v>41</v>
      </c>
      <c r="AQ450" s="178">
        <v>593.47704335372271</v>
      </c>
      <c r="AR450" s="178">
        <v>4645</v>
      </c>
      <c r="AS450" s="178">
        <v>0.12776685540446128</v>
      </c>
      <c r="AT450" s="178">
        <f t="shared" si="6"/>
        <v>0</v>
      </c>
    </row>
    <row r="451" spans="1:46" ht="22.5">
      <c r="A451" s="178" t="s">
        <v>305</v>
      </c>
      <c r="B451" s="178">
        <v>432</v>
      </c>
      <c r="C451" s="178" t="s">
        <v>435</v>
      </c>
      <c r="D451" s="178" t="s">
        <v>18</v>
      </c>
      <c r="E451" s="178" t="s">
        <v>392</v>
      </c>
      <c r="F451" s="178" t="s">
        <v>29</v>
      </c>
      <c r="G451" s="178" t="s">
        <v>436</v>
      </c>
      <c r="H451" s="178" t="s">
        <v>19</v>
      </c>
      <c r="I451" s="178">
        <v>2017</v>
      </c>
      <c r="J451" s="178">
        <v>102.95779742765274</v>
      </c>
      <c r="K451" s="178">
        <v>421.53518865400059</v>
      </c>
      <c r="L451" s="178">
        <v>2541.4929860816533</v>
      </c>
      <c r="M451" s="178">
        <v>4645</v>
      </c>
      <c r="N451" s="178">
        <v>0.54714596040509222</v>
      </c>
      <c r="O451" s="178" t="s">
        <v>720</v>
      </c>
      <c r="P451" s="178" t="s">
        <v>720</v>
      </c>
      <c r="Q451" s="184">
        <v>12420.975133552212</v>
      </c>
      <c r="R451" s="184">
        <v>0</v>
      </c>
      <c r="S451" s="184">
        <v>0</v>
      </c>
      <c r="T451" s="184">
        <v>10293.046593630697</v>
      </c>
      <c r="V451" s="184">
        <v>0</v>
      </c>
      <c r="W451" s="184">
        <v>8847.8973257107464</v>
      </c>
      <c r="Y451" s="178" t="s">
        <v>1052</v>
      </c>
      <c r="Z451" s="178" t="s">
        <v>696</v>
      </c>
      <c r="AB451" s="178" t="s">
        <v>434</v>
      </c>
      <c r="AC451" s="178" t="s">
        <v>435</v>
      </c>
      <c r="AD451" s="178" t="s">
        <v>1225</v>
      </c>
      <c r="AF451" s="178" t="s">
        <v>1226</v>
      </c>
      <c r="AG451" s="178" t="s">
        <v>1231</v>
      </c>
      <c r="AH451" s="178">
        <v>1</v>
      </c>
      <c r="AI451" s="178">
        <v>91</v>
      </c>
      <c r="AJ451" s="178" t="s">
        <v>1010</v>
      </c>
      <c r="AK451" s="178" t="s">
        <v>1243</v>
      </c>
      <c r="AL451" s="178" t="s">
        <v>392</v>
      </c>
      <c r="AM451" s="178" t="s">
        <v>436</v>
      </c>
      <c r="AN451" s="178" t="s">
        <v>18</v>
      </c>
      <c r="AO451" s="178" t="s">
        <v>19</v>
      </c>
      <c r="AQ451" s="178">
        <v>2541.4929860816533</v>
      </c>
      <c r="AR451" s="178">
        <v>4645</v>
      </c>
      <c r="AS451" s="178">
        <v>0.54714596040509222</v>
      </c>
      <c r="AT451" s="178">
        <f t="shared" ref="AT451:AT514" si="7">L451-AQ451</f>
        <v>0</v>
      </c>
    </row>
    <row r="452" spans="1:46" ht="22.5">
      <c r="A452" s="178" t="s">
        <v>305</v>
      </c>
      <c r="B452" s="178">
        <v>432</v>
      </c>
      <c r="C452" s="178" t="s">
        <v>435</v>
      </c>
      <c r="D452" s="178" t="s">
        <v>34</v>
      </c>
      <c r="E452" s="178" t="s">
        <v>392</v>
      </c>
      <c r="F452" s="178" t="s">
        <v>29</v>
      </c>
      <c r="G452" s="178" t="s">
        <v>436</v>
      </c>
      <c r="H452" s="178" t="s">
        <v>42</v>
      </c>
      <c r="I452" s="178">
        <v>1249</v>
      </c>
      <c r="J452" s="178">
        <v>0</v>
      </c>
      <c r="K452" s="178">
        <v>261.02997056462402</v>
      </c>
      <c r="L452" s="178">
        <v>1510.0299705646239</v>
      </c>
      <c r="M452" s="178">
        <v>4645</v>
      </c>
      <c r="N452" s="178">
        <v>0.32508718419044647</v>
      </c>
      <c r="O452" s="178" t="s">
        <v>720</v>
      </c>
      <c r="P452" s="178" t="s">
        <v>720</v>
      </c>
      <c r="Q452" s="184">
        <v>7379.9317243912219</v>
      </c>
      <c r="R452" s="184">
        <v>0</v>
      </c>
      <c r="S452" s="184">
        <v>0</v>
      </c>
      <c r="T452" s="184">
        <v>6115.621380786728</v>
      </c>
      <c r="V452" s="184">
        <v>0</v>
      </c>
      <c r="W452" s="184">
        <v>5256.9848555437102</v>
      </c>
      <c r="Y452" s="178" t="s">
        <v>1052</v>
      </c>
      <c r="Z452" s="178" t="s">
        <v>696</v>
      </c>
      <c r="AB452" s="178" t="s">
        <v>434</v>
      </c>
      <c r="AC452" s="178" t="s">
        <v>435</v>
      </c>
      <c r="AD452" s="178" t="s">
        <v>1225</v>
      </c>
      <c r="AF452" s="178" t="s">
        <v>1226</v>
      </c>
      <c r="AG452" s="178" t="s">
        <v>1231</v>
      </c>
      <c r="AH452" s="178">
        <v>1</v>
      </c>
      <c r="AI452" s="178">
        <v>91</v>
      </c>
      <c r="AJ452" s="178" t="s">
        <v>1010</v>
      </c>
      <c r="AK452" s="178" t="s">
        <v>1243</v>
      </c>
      <c r="AL452" s="178" t="s">
        <v>392</v>
      </c>
      <c r="AM452" s="178" t="s">
        <v>436</v>
      </c>
      <c r="AN452" s="178" t="s">
        <v>34</v>
      </c>
      <c r="AO452" s="178" t="s">
        <v>42</v>
      </c>
      <c r="AQ452" s="178">
        <v>1510.0299705646239</v>
      </c>
      <c r="AR452" s="178">
        <v>4645</v>
      </c>
      <c r="AS452" s="178">
        <v>0.32508718419044647</v>
      </c>
      <c r="AT452" s="178">
        <f t="shared" si="7"/>
        <v>0</v>
      </c>
    </row>
    <row r="453" spans="1:46" ht="22.5">
      <c r="A453" s="178" t="s">
        <v>140</v>
      </c>
      <c r="B453" s="178">
        <v>437</v>
      </c>
      <c r="C453" s="178" t="s">
        <v>438</v>
      </c>
      <c r="D453" s="178" t="s">
        <v>18</v>
      </c>
      <c r="E453" s="178" t="s">
        <v>1074</v>
      </c>
      <c r="F453" s="178" t="s">
        <v>23</v>
      </c>
      <c r="G453" s="178" t="s">
        <v>441</v>
      </c>
      <c r="H453" s="178" t="s">
        <v>41</v>
      </c>
      <c r="I453" s="178">
        <v>3303.0499999999988</v>
      </c>
      <c r="J453" s="178">
        <v>111.98081877126158</v>
      </c>
      <c r="K453" s="178">
        <v>1050.8280293574317</v>
      </c>
      <c r="L453" s="178">
        <v>4465.8588481286915</v>
      </c>
      <c r="M453" s="178">
        <v>82396</v>
      </c>
      <c r="N453" s="178">
        <v>5.4199947183463902E-2</v>
      </c>
      <c r="O453" s="178" t="s">
        <v>720</v>
      </c>
      <c r="P453" s="178" t="s">
        <v>720</v>
      </c>
      <c r="Q453" s="184">
        <v>32623.947398761229</v>
      </c>
      <c r="R453" s="184">
        <v>6558.193609199132</v>
      </c>
      <c r="S453" s="184">
        <v>18086.728334921201</v>
      </c>
      <c r="T453" s="184">
        <v>0</v>
      </c>
      <c r="U453" s="184">
        <v>89429.912852715439</v>
      </c>
      <c r="V453" s="184">
        <v>0</v>
      </c>
      <c r="W453" s="184">
        <v>10588.693580415393</v>
      </c>
      <c r="Y453" s="178" t="s">
        <v>997</v>
      </c>
      <c r="Z453" s="178" t="s">
        <v>696</v>
      </c>
      <c r="AB453" s="178" t="s">
        <v>437</v>
      </c>
      <c r="AC453" s="178" t="s">
        <v>438</v>
      </c>
      <c r="AD453" s="178" t="s">
        <v>1225</v>
      </c>
      <c r="AF453" s="178" t="s">
        <v>1230</v>
      </c>
      <c r="AG453" s="178" t="s">
        <v>1231</v>
      </c>
      <c r="AH453" s="178">
        <v>1</v>
      </c>
      <c r="AI453" s="178">
        <v>25</v>
      </c>
      <c r="AJ453" s="178" t="s">
        <v>911</v>
      </c>
      <c r="AK453" s="178" t="s">
        <v>1235</v>
      </c>
      <c r="AL453" s="178" t="s">
        <v>1074</v>
      </c>
      <c r="AM453" s="178" t="s">
        <v>441</v>
      </c>
      <c r="AN453" s="178" t="s">
        <v>18</v>
      </c>
      <c r="AO453" s="178" t="s">
        <v>41</v>
      </c>
      <c r="AQ453" s="178">
        <v>4465.8588481286915</v>
      </c>
      <c r="AR453" s="178">
        <v>82396</v>
      </c>
      <c r="AS453" s="178">
        <v>5.4199947183463902E-2</v>
      </c>
      <c r="AT453" s="178">
        <f t="shared" si="7"/>
        <v>0</v>
      </c>
    </row>
    <row r="454" spans="1:46" ht="22.5">
      <c r="A454" s="178" t="s">
        <v>140</v>
      </c>
      <c r="B454" s="178">
        <v>437</v>
      </c>
      <c r="C454" s="178" t="s">
        <v>438</v>
      </c>
      <c r="D454" s="178" t="s">
        <v>18</v>
      </c>
      <c r="E454" s="178" t="s">
        <v>1075</v>
      </c>
      <c r="F454" s="178" t="s">
        <v>23</v>
      </c>
      <c r="G454" s="178" t="s">
        <v>443</v>
      </c>
      <c r="H454" s="178" t="s">
        <v>41</v>
      </c>
      <c r="I454" s="178">
        <v>3507.2599999999993</v>
      </c>
      <c r="J454" s="178">
        <v>118.90399674352341</v>
      </c>
      <c r="K454" s="178">
        <v>1115.7951330570672</v>
      </c>
      <c r="L454" s="178">
        <v>4741.9591298005898</v>
      </c>
      <c r="M454" s="178">
        <v>82396</v>
      </c>
      <c r="N454" s="178">
        <v>5.7550841421920844E-2</v>
      </c>
      <c r="O454" s="178" t="s">
        <v>720</v>
      </c>
      <c r="P454" s="178" t="s">
        <v>720</v>
      </c>
      <c r="Q454" s="184">
        <v>34640.912415427963</v>
      </c>
      <c r="R454" s="184">
        <v>6963.6518120524224</v>
      </c>
      <c r="S454" s="184">
        <v>19204.934475692389</v>
      </c>
      <c r="T454" s="184">
        <v>0</v>
      </c>
      <c r="U454" s="184">
        <v>94958.888346169391</v>
      </c>
      <c r="V454" s="184">
        <v>0</v>
      </c>
      <c r="W454" s="184">
        <v>11243.336142912673</v>
      </c>
      <c r="Y454" s="178" t="s">
        <v>997</v>
      </c>
      <c r="Z454" s="178" t="s">
        <v>696</v>
      </c>
      <c r="AB454" s="178" t="s">
        <v>437</v>
      </c>
      <c r="AC454" s="178" t="s">
        <v>438</v>
      </c>
      <c r="AD454" s="178" t="s">
        <v>1225</v>
      </c>
      <c r="AF454" s="178" t="s">
        <v>1230</v>
      </c>
      <c r="AG454" s="178" t="s">
        <v>1231</v>
      </c>
      <c r="AH454" s="178">
        <v>1</v>
      </c>
      <c r="AI454" s="178">
        <v>25</v>
      </c>
      <c r="AJ454" s="178" t="s">
        <v>911</v>
      </c>
      <c r="AK454" s="178" t="s">
        <v>1235</v>
      </c>
      <c r="AL454" s="178" t="s">
        <v>1075</v>
      </c>
      <c r="AM454" s="178" t="s">
        <v>443</v>
      </c>
      <c r="AN454" s="178" t="s">
        <v>18</v>
      </c>
      <c r="AO454" s="178" t="s">
        <v>41</v>
      </c>
      <c r="AQ454" s="178">
        <v>4741.9591298005898</v>
      </c>
      <c r="AR454" s="178">
        <v>82396</v>
      </c>
      <c r="AS454" s="178">
        <v>5.7550841421920844E-2</v>
      </c>
      <c r="AT454" s="178">
        <f t="shared" si="7"/>
        <v>0</v>
      </c>
    </row>
    <row r="455" spans="1:46" ht="22.5">
      <c r="A455" s="178" t="s">
        <v>140</v>
      </c>
      <c r="B455" s="178">
        <v>437</v>
      </c>
      <c r="C455" s="178" t="s">
        <v>438</v>
      </c>
      <c r="D455" s="178" t="s">
        <v>18</v>
      </c>
      <c r="E455" s="178" t="s">
        <v>996</v>
      </c>
      <c r="F455" s="178" t="s">
        <v>23</v>
      </c>
      <c r="G455" s="178" t="s">
        <v>290</v>
      </c>
      <c r="H455" s="178" t="s">
        <v>41</v>
      </c>
      <c r="I455" s="178">
        <v>4057.2599999999993</v>
      </c>
      <c r="J455" s="178">
        <v>137.55023289622889</v>
      </c>
      <c r="K455" s="178">
        <v>1290.7714174447049</v>
      </c>
      <c r="L455" s="178">
        <v>5485.5816503409333</v>
      </c>
      <c r="M455" s="178">
        <v>82396</v>
      </c>
      <c r="N455" s="178">
        <v>6.657582468009289E-2</v>
      </c>
      <c r="O455" s="178" t="s">
        <v>720</v>
      </c>
      <c r="P455" s="178" t="s">
        <v>720</v>
      </c>
      <c r="Q455" s="184">
        <v>40073.216216254077</v>
      </c>
      <c r="R455" s="184">
        <v>8055.6747862912398</v>
      </c>
      <c r="S455" s="184">
        <v>22216.605683880782</v>
      </c>
      <c r="T455" s="184">
        <v>0</v>
      </c>
      <c r="U455" s="184">
        <v>109850.11072215327</v>
      </c>
      <c r="V455" s="184">
        <v>0</v>
      </c>
      <c r="W455" s="184">
        <v>13006.488825805292</v>
      </c>
      <c r="Y455" s="178" t="s">
        <v>997</v>
      </c>
      <c r="Z455" s="178" t="s">
        <v>696</v>
      </c>
      <c r="AB455" s="178" t="s">
        <v>437</v>
      </c>
      <c r="AC455" s="178" t="s">
        <v>438</v>
      </c>
      <c r="AD455" s="178" t="s">
        <v>1225</v>
      </c>
      <c r="AF455" s="178" t="s">
        <v>1230</v>
      </c>
      <c r="AG455" s="178" t="s">
        <v>1231</v>
      </c>
      <c r="AH455" s="178">
        <v>1</v>
      </c>
      <c r="AI455" s="178">
        <v>25</v>
      </c>
      <c r="AJ455" s="178" t="s">
        <v>911</v>
      </c>
      <c r="AK455" s="178" t="s">
        <v>1235</v>
      </c>
      <c r="AL455" s="178" t="s">
        <v>996</v>
      </c>
      <c r="AM455" s="178" t="s">
        <v>290</v>
      </c>
      <c r="AN455" s="178" t="s">
        <v>18</v>
      </c>
      <c r="AO455" s="178" t="s">
        <v>41</v>
      </c>
      <c r="AQ455" s="178">
        <v>5485.5816503409333</v>
      </c>
      <c r="AR455" s="178">
        <v>82396</v>
      </c>
      <c r="AS455" s="178">
        <v>6.657582468009289E-2</v>
      </c>
      <c r="AT455" s="178">
        <f t="shared" si="7"/>
        <v>0</v>
      </c>
    </row>
    <row r="456" spans="1:46" ht="22.5">
      <c r="A456" s="178" t="s">
        <v>140</v>
      </c>
      <c r="B456" s="178">
        <v>437</v>
      </c>
      <c r="C456" s="178" t="s">
        <v>438</v>
      </c>
      <c r="D456" s="178" t="s">
        <v>18</v>
      </c>
      <c r="E456" s="178" t="s">
        <v>1076</v>
      </c>
      <c r="F456" s="178" t="s">
        <v>23</v>
      </c>
      <c r="G456" s="178" t="s">
        <v>445</v>
      </c>
      <c r="H456" s="178" t="s">
        <v>41</v>
      </c>
      <c r="I456" s="178">
        <v>397</v>
      </c>
      <c r="J456" s="178">
        <v>13.459192277498328</v>
      </c>
      <c r="K456" s="178">
        <v>126.30106345798592</v>
      </c>
      <c r="L456" s="178">
        <v>536.76025573548429</v>
      </c>
      <c r="M456" s="178">
        <v>82396</v>
      </c>
      <c r="N456" s="178">
        <v>6.5143970063532728E-3</v>
      </c>
      <c r="O456" s="178" t="s">
        <v>720</v>
      </c>
      <c r="P456" s="178" t="s">
        <v>720</v>
      </c>
      <c r="Q456" s="184">
        <v>3921.135652596302</v>
      </c>
      <c r="R456" s="184">
        <v>788.24203776874606</v>
      </c>
      <c r="S456" s="184">
        <v>2173.8790357287112</v>
      </c>
      <c r="T456" s="184">
        <v>0</v>
      </c>
      <c r="U456" s="184">
        <v>10748.755060482899</v>
      </c>
      <c r="V456" s="184">
        <v>0</v>
      </c>
      <c r="W456" s="184">
        <v>1272.6756638334002</v>
      </c>
      <c r="Y456" s="178" t="s">
        <v>997</v>
      </c>
      <c r="Z456" s="178" t="s">
        <v>696</v>
      </c>
      <c r="AB456" s="178" t="s">
        <v>437</v>
      </c>
      <c r="AC456" s="178" t="s">
        <v>438</v>
      </c>
      <c r="AD456" s="178" t="s">
        <v>1225</v>
      </c>
      <c r="AF456" s="178" t="s">
        <v>1230</v>
      </c>
      <c r="AG456" s="178" t="s">
        <v>1231</v>
      </c>
      <c r="AH456" s="178">
        <v>1</v>
      </c>
      <c r="AI456" s="178">
        <v>25</v>
      </c>
      <c r="AJ456" s="178" t="s">
        <v>911</v>
      </c>
      <c r="AK456" s="178" t="s">
        <v>1235</v>
      </c>
      <c r="AL456" s="178" t="s">
        <v>1076</v>
      </c>
      <c r="AM456" s="178" t="s">
        <v>445</v>
      </c>
      <c r="AN456" s="178" t="s">
        <v>18</v>
      </c>
      <c r="AO456" s="178" t="s">
        <v>41</v>
      </c>
      <c r="AQ456" s="178">
        <v>536.76025573548429</v>
      </c>
      <c r="AR456" s="178">
        <v>82396</v>
      </c>
      <c r="AS456" s="178">
        <v>6.5143970063532728E-3</v>
      </c>
      <c r="AT456" s="178">
        <f t="shared" si="7"/>
        <v>0</v>
      </c>
    </row>
    <row r="457" spans="1:46" ht="22.5">
      <c r="A457" s="178" t="s">
        <v>1215</v>
      </c>
      <c r="B457" s="178">
        <v>437</v>
      </c>
      <c r="C457" s="178" t="s">
        <v>438</v>
      </c>
      <c r="D457" s="178" t="s">
        <v>18</v>
      </c>
      <c r="E457" s="178" t="s">
        <v>771</v>
      </c>
      <c r="F457" s="178" t="s">
        <v>23</v>
      </c>
      <c r="G457" s="178" t="s">
        <v>77</v>
      </c>
      <c r="H457" s="178" t="s">
        <v>41</v>
      </c>
      <c r="I457" s="178">
        <v>3130</v>
      </c>
      <c r="J457" s="178">
        <v>106.11403483266945</v>
      </c>
      <c r="K457" s="178">
        <v>995.77412751510303</v>
      </c>
      <c r="L457" s="178">
        <v>4231.8881623477728</v>
      </c>
      <c r="M457" s="178">
        <v>82396</v>
      </c>
      <c r="N457" s="178">
        <v>5.1360359269233616E-2</v>
      </c>
      <c r="O457" s="178" t="s">
        <v>709</v>
      </c>
      <c r="P457" s="178" t="s">
        <v>720</v>
      </c>
      <c r="Q457" s="184">
        <v>0</v>
      </c>
      <c r="R457" s="184">
        <v>0</v>
      </c>
      <c r="S457" s="184">
        <v>0</v>
      </c>
      <c r="T457" s="184">
        <v>0</v>
      </c>
      <c r="U457" s="184">
        <v>84744.592794235461</v>
      </c>
      <c r="V457" s="184">
        <v>0</v>
      </c>
      <c r="W457" s="184">
        <v>0</v>
      </c>
      <c r="Y457" s="178" t="s">
        <v>806</v>
      </c>
      <c r="Z457" s="178" t="s">
        <v>696</v>
      </c>
      <c r="AB457" s="178" t="s">
        <v>437</v>
      </c>
      <c r="AC457" s="178" t="s">
        <v>438</v>
      </c>
      <c r="AD457" s="178" t="s">
        <v>1225</v>
      </c>
      <c r="AF457" s="178" t="s">
        <v>1230</v>
      </c>
      <c r="AG457" s="178" t="s">
        <v>1231</v>
      </c>
      <c r="AH457" s="178">
        <v>1</v>
      </c>
      <c r="AI457" s="178">
        <v>99</v>
      </c>
      <c r="AJ457" s="178" t="s">
        <v>796</v>
      </c>
      <c r="AK457" s="178" t="s">
        <v>1228</v>
      </c>
      <c r="AL457" s="178" t="s">
        <v>771</v>
      </c>
      <c r="AM457" s="178" t="s">
        <v>77</v>
      </c>
      <c r="AN457" s="178" t="s">
        <v>18</v>
      </c>
      <c r="AO457" s="178" t="s">
        <v>41</v>
      </c>
      <c r="AQ457" s="178">
        <v>4231.8881623477728</v>
      </c>
      <c r="AR457" s="178">
        <v>82396</v>
      </c>
      <c r="AS457" s="178">
        <v>5.1360359269233616E-2</v>
      </c>
      <c r="AT457" s="178">
        <f t="shared" si="7"/>
        <v>0</v>
      </c>
    </row>
    <row r="458" spans="1:46" ht="22.5">
      <c r="A458" s="178" t="s">
        <v>140</v>
      </c>
      <c r="B458" s="178">
        <v>437</v>
      </c>
      <c r="C458" s="178" t="s">
        <v>438</v>
      </c>
      <c r="D458" s="178" t="s">
        <v>18</v>
      </c>
      <c r="E458" s="178" t="s">
        <v>1077</v>
      </c>
      <c r="F458" s="178" t="s">
        <v>23</v>
      </c>
      <c r="G458" s="178" t="s">
        <v>447</v>
      </c>
      <c r="H458" s="178" t="s">
        <v>41</v>
      </c>
      <c r="I458" s="178">
        <v>19998.43</v>
      </c>
      <c r="J458" s="178">
        <v>677.99172447881824</v>
      </c>
      <c r="K458" s="178">
        <v>6362.2744999750348</v>
      </c>
      <c r="L458" s="178">
        <v>27038.696224453855</v>
      </c>
      <c r="M458" s="178">
        <v>82396</v>
      </c>
      <c r="N458" s="178">
        <v>0.32815544716313721</v>
      </c>
      <c r="O458" s="178" t="s">
        <v>720</v>
      </c>
      <c r="P458" s="178" t="s">
        <v>720</v>
      </c>
      <c r="Q458" s="184">
        <v>197522.81327191801</v>
      </c>
      <c r="R458" s="184">
        <v>39706.809106739602</v>
      </c>
      <c r="S458" s="184">
        <v>109506.71970903811</v>
      </c>
      <c r="T458" s="184">
        <v>0</v>
      </c>
      <c r="U458" s="184">
        <v>541456.4878191764</v>
      </c>
      <c r="V458" s="184">
        <v>0</v>
      </c>
      <c r="W458" s="184">
        <v>64109.61001480047</v>
      </c>
      <c r="Y458" s="178" t="s">
        <v>912</v>
      </c>
      <c r="Z458" s="178" t="s">
        <v>696</v>
      </c>
      <c r="AB458" s="178" t="s">
        <v>437</v>
      </c>
      <c r="AC458" s="178" t="s">
        <v>438</v>
      </c>
      <c r="AD458" s="178" t="s">
        <v>1225</v>
      </c>
      <c r="AF458" s="178" t="s">
        <v>1230</v>
      </c>
      <c r="AG458" s="178" t="s">
        <v>1231</v>
      </c>
      <c r="AH458" s="178">
        <v>1</v>
      </c>
      <c r="AI458" s="178">
        <v>25</v>
      </c>
      <c r="AJ458" s="178" t="s">
        <v>911</v>
      </c>
      <c r="AK458" s="178" t="s">
        <v>1235</v>
      </c>
      <c r="AL458" s="178" t="s">
        <v>1077</v>
      </c>
      <c r="AM458" s="178" t="s">
        <v>447</v>
      </c>
      <c r="AN458" s="178" t="s">
        <v>18</v>
      </c>
      <c r="AO458" s="178" t="s">
        <v>41</v>
      </c>
      <c r="AQ458" s="178">
        <v>27038.696224453855</v>
      </c>
      <c r="AR458" s="178">
        <v>82396</v>
      </c>
      <c r="AS458" s="178">
        <v>0.32815544716313721</v>
      </c>
      <c r="AT458" s="178">
        <f t="shared" si="7"/>
        <v>0</v>
      </c>
    </row>
    <row r="459" spans="1:46" ht="22.5">
      <c r="A459" s="178" t="s">
        <v>63</v>
      </c>
      <c r="B459" s="178">
        <v>437</v>
      </c>
      <c r="C459" s="178" t="s">
        <v>438</v>
      </c>
      <c r="D459" s="178" t="s">
        <v>34</v>
      </c>
      <c r="E459" s="178" t="s">
        <v>1078</v>
      </c>
      <c r="F459" s="178" t="s">
        <v>23</v>
      </c>
      <c r="G459" s="178" t="s">
        <v>448</v>
      </c>
      <c r="H459" s="178" t="s">
        <v>65</v>
      </c>
      <c r="I459" s="178">
        <v>1383</v>
      </c>
      <c r="J459" s="178">
        <v>111.2190745202293</v>
      </c>
      <c r="K459" s="178">
        <v>439.98582056018773</v>
      </c>
      <c r="L459" s="178">
        <v>1934.2048950804169</v>
      </c>
      <c r="M459" s="178">
        <v>82396</v>
      </c>
      <c r="N459" s="178">
        <v>2.3474499916020401E-2</v>
      </c>
      <c r="O459" s="178" t="s">
        <v>720</v>
      </c>
      <c r="P459" s="178" t="s">
        <v>720</v>
      </c>
      <c r="Q459" s="184">
        <v>19602.51865300017</v>
      </c>
      <c r="R459" s="184">
        <v>2840.4144898384684</v>
      </c>
      <c r="S459" s="184">
        <v>7833.5298250756887</v>
      </c>
      <c r="T459" s="184">
        <v>0</v>
      </c>
      <c r="U459" s="184">
        <v>38732.924861433661</v>
      </c>
      <c r="V459" s="184">
        <v>0</v>
      </c>
      <c r="W459" s="184">
        <v>4586.0614166809082</v>
      </c>
      <c r="Y459" s="178" t="s">
        <v>995</v>
      </c>
      <c r="Z459" s="178" t="s">
        <v>696</v>
      </c>
      <c r="AB459" s="178" t="s">
        <v>437</v>
      </c>
      <c r="AC459" s="178" t="s">
        <v>438</v>
      </c>
      <c r="AD459" s="178" t="s">
        <v>1225</v>
      </c>
      <c r="AF459" s="178" t="s">
        <v>1230</v>
      </c>
      <c r="AG459" s="178" t="s">
        <v>1231</v>
      </c>
      <c r="AH459" s="178">
        <v>1</v>
      </c>
      <c r="AI459" s="178">
        <v>40</v>
      </c>
      <c r="AJ459" s="178" t="s">
        <v>816</v>
      </c>
      <c r="AK459" s="178" t="s">
        <v>64</v>
      </c>
      <c r="AL459" s="178" t="s">
        <v>1078</v>
      </c>
      <c r="AM459" s="178" t="s">
        <v>448</v>
      </c>
      <c r="AN459" s="178" t="s">
        <v>34</v>
      </c>
      <c r="AO459" s="178" t="s">
        <v>65</v>
      </c>
      <c r="AQ459" s="178">
        <v>1934.2048950804169</v>
      </c>
      <c r="AR459" s="178">
        <v>82396</v>
      </c>
      <c r="AS459" s="178">
        <v>2.3474499916020401E-2</v>
      </c>
      <c r="AT459" s="178">
        <f t="shared" si="7"/>
        <v>0</v>
      </c>
    </row>
    <row r="460" spans="1:46" ht="22.5">
      <c r="A460" s="178" t="s">
        <v>63</v>
      </c>
      <c r="B460" s="178">
        <v>437</v>
      </c>
      <c r="C460" s="178" t="s">
        <v>438</v>
      </c>
      <c r="D460" s="178" t="s">
        <v>34</v>
      </c>
      <c r="E460" s="178" t="s">
        <v>1079</v>
      </c>
      <c r="F460" s="178" t="s">
        <v>23</v>
      </c>
      <c r="G460" s="178" t="s">
        <v>449</v>
      </c>
      <c r="H460" s="178" t="s">
        <v>65</v>
      </c>
      <c r="I460" s="178">
        <v>3385</v>
      </c>
      <c r="J460" s="178">
        <v>272.21732989947662</v>
      </c>
      <c r="K460" s="178">
        <v>1076.8994957311897</v>
      </c>
      <c r="L460" s="178">
        <v>4734.1168256306664</v>
      </c>
      <c r="M460" s="178">
        <v>82396</v>
      </c>
      <c r="N460" s="178">
        <v>5.7455663207323975E-2</v>
      </c>
      <c r="O460" s="178" t="s">
        <v>720</v>
      </c>
      <c r="P460" s="178" t="s">
        <v>720</v>
      </c>
      <c r="Q460" s="184">
        <v>47978.688098630213</v>
      </c>
      <c r="R460" s="184">
        <v>6952.1352480862006</v>
      </c>
      <c r="S460" s="184">
        <v>19173.173143804197</v>
      </c>
      <c r="T460" s="184">
        <v>0</v>
      </c>
      <c r="U460" s="184">
        <v>94801.844292084555</v>
      </c>
      <c r="V460" s="184">
        <v>0</v>
      </c>
      <c r="W460" s="184">
        <v>11224.741789923988</v>
      </c>
      <c r="Y460" s="178" t="s">
        <v>892</v>
      </c>
      <c r="Z460" s="178" t="s">
        <v>696</v>
      </c>
      <c r="AB460" s="178" t="s">
        <v>437</v>
      </c>
      <c r="AC460" s="178" t="s">
        <v>438</v>
      </c>
      <c r="AD460" s="178" t="s">
        <v>1225</v>
      </c>
      <c r="AF460" s="178" t="s">
        <v>1230</v>
      </c>
      <c r="AG460" s="178" t="s">
        <v>1231</v>
      </c>
      <c r="AH460" s="178">
        <v>1</v>
      </c>
      <c r="AI460" s="178">
        <v>40</v>
      </c>
      <c r="AJ460" s="178" t="s">
        <v>816</v>
      </c>
      <c r="AK460" s="178" t="s">
        <v>64</v>
      </c>
      <c r="AL460" s="178" t="s">
        <v>1079</v>
      </c>
      <c r="AM460" s="178" t="s">
        <v>449</v>
      </c>
      <c r="AN460" s="178" t="s">
        <v>34</v>
      </c>
      <c r="AO460" s="178" t="s">
        <v>65</v>
      </c>
      <c r="AQ460" s="178">
        <v>4734.1168256306664</v>
      </c>
      <c r="AR460" s="178">
        <v>82396</v>
      </c>
      <c r="AS460" s="178">
        <v>5.7455663207323975E-2</v>
      </c>
      <c r="AT460" s="178">
        <f t="shared" si="7"/>
        <v>0</v>
      </c>
    </row>
    <row r="461" spans="1:46" ht="22.5">
      <c r="A461" s="178" t="s">
        <v>63</v>
      </c>
      <c r="B461" s="178">
        <v>437</v>
      </c>
      <c r="C461" s="178" t="s">
        <v>438</v>
      </c>
      <c r="D461" s="178" t="s">
        <v>34</v>
      </c>
      <c r="E461" s="178" t="s">
        <v>1078</v>
      </c>
      <c r="F461" s="178" t="s">
        <v>23</v>
      </c>
      <c r="G461" s="178" t="s">
        <v>448</v>
      </c>
      <c r="H461" s="178" t="s">
        <v>41</v>
      </c>
      <c r="I461" s="178">
        <v>1447.5</v>
      </c>
      <c r="J461" s="178">
        <v>116.40608124948076</v>
      </c>
      <c r="K461" s="178">
        <v>460.50576663837438</v>
      </c>
      <c r="L461" s="178">
        <v>2024.4118478878552</v>
      </c>
      <c r="M461" s="178">
        <v>82396</v>
      </c>
      <c r="N461" s="178">
        <v>2.4569297634446517E-2</v>
      </c>
      <c r="O461" s="178" t="s">
        <v>720</v>
      </c>
      <c r="P461" s="178" t="s">
        <v>720</v>
      </c>
      <c r="Q461" s="184">
        <v>14788.713187071879</v>
      </c>
      <c r="R461" s="184">
        <v>2972.8850137680283</v>
      </c>
      <c r="S461" s="184">
        <v>8198.8679839458127</v>
      </c>
      <c r="T461" s="184">
        <v>0</v>
      </c>
      <c r="U461" s="184">
        <v>40539.341096836753</v>
      </c>
      <c r="V461" s="184">
        <v>0</v>
      </c>
      <c r="W461" s="184">
        <v>4799.9449751595203</v>
      </c>
      <c r="Y461" s="178" t="s">
        <v>995</v>
      </c>
      <c r="Z461" s="178" t="s">
        <v>696</v>
      </c>
      <c r="AB461" s="178" t="s">
        <v>437</v>
      </c>
      <c r="AC461" s="178" t="s">
        <v>438</v>
      </c>
      <c r="AD461" s="178" t="s">
        <v>1225</v>
      </c>
      <c r="AF461" s="178" t="s">
        <v>1230</v>
      </c>
      <c r="AG461" s="178" t="s">
        <v>1231</v>
      </c>
      <c r="AH461" s="178">
        <v>1</v>
      </c>
      <c r="AI461" s="178">
        <v>40</v>
      </c>
      <c r="AJ461" s="178" t="s">
        <v>816</v>
      </c>
      <c r="AK461" s="178" t="s">
        <v>64</v>
      </c>
      <c r="AL461" s="178" t="s">
        <v>1078</v>
      </c>
      <c r="AM461" s="178" t="s">
        <v>448</v>
      </c>
      <c r="AN461" s="178" t="s">
        <v>34</v>
      </c>
      <c r="AO461" s="178" t="s">
        <v>41</v>
      </c>
      <c r="AQ461" s="178">
        <v>2024.4118478878552</v>
      </c>
      <c r="AR461" s="178">
        <v>82396</v>
      </c>
      <c r="AS461" s="178">
        <v>2.4569297634446517E-2</v>
      </c>
      <c r="AT461" s="178">
        <f t="shared" si="7"/>
        <v>0</v>
      </c>
    </row>
    <row r="462" spans="1:46" ht="22.5">
      <c r="A462" s="178" t="s">
        <v>63</v>
      </c>
      <c r="B462" s="178">
        <v>437</v>
      </c>
      <c r="C462" s="178" t="s">
        <v>438</v>
      </c>
      <c r="D462" s="178" t="s">
        <v>34</v>
      </c>
      <c r="E462" s="178" t="s">
        <v>881</v>
      </c>
      <c r="F462" s="178" t="s">
        <v>23</v>
      </c>
      <c r="G462" s="178" t="s">
        <v>105</v>
      </c>
      <c r="H462" s="178" t="s">
        <v>41</v>
      </c>
      <c r="I462" s="178">
        <v>96</v>
      </c>
      <c r="J462" s="178">
        <v>7.7201960621417296</v>
      </c>
      <c r="K462" s="178">
        <v>30.541315093114981</v>
      </c>
      <c r="L462" s="178">
        <v>134.2615111552567</v>
      </c>
      <c r="M462" s="178">
        <v>82396</v>
      </c>
      <c r="N462" s="178">
        <v>1.6294663716109605E-3</v>
      </c>
      <c r="O462" s="178" t="s">
        <v>720</v>
      </c>
      <c r="P462" s="178" t="s">
        <v>720</v>
      </c>
      <c r="Q462" s="184">
        <v>980.80584867626953</v>
      </c>
      <c r="R462" s="184">
        <v>197.16543096492623</v>
      </c>
      <c r="S462" s="184">
        <v>543.75912017878966</v>
      </c>
      <c r="T462" s="184">
        <v>0</v>
      </c>
      <c r="U462" s="184">
        <v>2688.6195131580848</v>
      </c>
      <c r="V462" s="184">
        <v>0</v>
      </c>
      <c r="W462" s="184">
        <v>318.33831959607181</v>
      </c>
      <c r="Y462" s="178" t="s">
        <v>882</v>
      </c>
      <c r="Z462" s="178" t="s">
        <v>696</v>
      </c>
      <c r="AB462" s="178" t="s">
        <v>437</v>
      </c>
      <c r="AC462" s="178" t="s">
        <v>438</v>
      </c>
      <c r="AD462" s="178" t="s">
        <v>1225</v>
      </c>
      <c r="AF462" s="178" t="s">
        <v>1230</v>
      </c>
      <c r="AG462" s="178" t="s">
        <v>1231</v>
      </c>
      <c r="AH462" s="178">
        <v>1</v>
      </c>
      <c r="AI462" s="178">
        <v>40</v>
      </c>
      <c r="AJ462" s="178" t="s">
        <v>816</v>
      </c>
      <c r="AK462" s="178" t="s">
        <v>64</v>
      </c>
      <c r="AL462" s="178" t="s">
        <v>881</v>
      </c>
      <c r="AM462" s="178" t="s">
        <v>105</v>
      </c>
      <c r="AN462" s="178" t="s">
        <v>34</v>
      </c>
      <c r="AO462" s="178" t="s">
        <v>41</v>
      </c>
      <c r="AQ462" s="178">
        <v>134.2615111552567</v>
      </c>
      <c r="AR462" s="178">
        <v>82396</v>
      </c>
      <c r="AS462" s="178">
        <v>1.6294663716109605E-3</v>
      </c>
      <c r="AT462" s="178">
        <f t="shared" si="7"/>
        <v>0</v>
      </c>
    </row>
    <row r="463" spans="1:46" ht="22.5">
      <c r="A463" s="178" t="s">
        <v>63</v>
      </c>
      <c r="B463" s="178">
        <v>437</v>
      </c>
      <c r="C463" s="178" t="s">
        <v>438</v>
      </c>
      <c r="D463" s="178" t="s">
        <v>34</v>
      </c>
      <c r="E463" s="178" t="s">
        <v>1080</v>
      </c>
      <c r="F463" s="178" t="s">
        <v>23</v>
      </c>
      <c r="G463" s="178" t="s">
        <v>453</v>
      </c>
      <c r="H463" s="178" t="s">
        <v>41</v>
      </c>
      <c r="I463" s="178">
        <v>2419</v>
      </c>
      <c r="J463" s="178">
        <v>194.53285702417546</v>
      </c>
      <c r="K463" s="178">
        <v>769.57751260672023</v>
      </c>
      <c r="L463" s="178">
        <v>3383.1103696308955</v>
      </c>
      <c r="M463" s="178">
        <v>82396</v>
      </c>
      <c r="N463" s="178">
        <v>4.1059157842988685E-2</v>
      </c>
      <c r="O463" s="178" t="s">
        <v>720</v>
      </c>
      <c r="P463" s="178" t="s">
        <v>720</v>
      </c>
      <c r="Q463" s="184">
        <v>24714.264041123919</v>
      </c>
      <c r="R463" s="184">
        <v>4968.1580990016309</v>
      </c>
      <c r="S463" s="184">
        <v>13701.596997005126</v>
      </c>
      <c r="T463" s="184">
        <v>0</v>
      </c>
      <c r="U463" s="184">
        <v>67747.610440931327</v>
      </c>
      <c r="V463" s="184">
        <v>0</v>
      </c>
      <c r="W463" s="184">
        <v>8021.4624489885173</v>
      </c>
      <c r="Y463" s="178" t="s">
        <v>882</v>
      </c>
      <c r="Z463" s="178" t="s">
        <v>696</v>
      </c>
      <c r="AB463" s="178" t="s">
        <v>437</v>
      </c>
      <c r="AC463" s="178" t="s">
        <v>438</v>
      </c>
      <c r="AD463" s="178" t="s">
        <v>1225</v>
      </c>
      <c r="AF463" s="178" t="s">
        <v>1230</v>
      </c>
      <c r="AG463" s="178" t="s">
        <v>1231</v>
      </c>
      <c r="AH463" s="178">
        <v>1</v>
      </c>
      <c r="AI463" s="178">
        <v>40</v>
      </c>
      <c r="AJ463" s="178" t="s">
        <v>816</v>
      </c>
      <c r="AK463" s="178" t="s">
        <v>64</v>
      </c>
      <c r="AL463" s="178" t="s">
        <v>1080</v>
      </c>
      <c r="AM463" s="178" t="s">
        <v>453</v>
      </c>
      <c r="AN463" s="178" t="s">
        <v>34</v>
      </c>
      <c r="AO463" s="178" t="s">
        <v>41</v>
      </c>
      <c r="AQ463" s="178">
        <v>3383.1103696308955</v>
      </c>
      <c r="AR463" s="178">
        <v>82396</v>
      </c>
      <c r="AS463" s="178">
        <v>4.1059157842988685E-2</v>
      </c>
      <c r="AT463" s="178">
        <f t="shared" si="7"/>
        <v>0</v>
      </c>
    </row>
    <row r="464" spans="1:46" ht="33.75">
      <c r="A464" s="178" t="s">
        <v>63</v>
      </c>
      <c r="B464" s="178">
        <v>437</v>
      </c>
      <c r="C464" s="178" t="s">
        <v>438</v>
      </c>
      <c r="D464" s="178" t="s">
        <v>34</v>
      </c>
      <c r="E464" s="178" t="s">
        <v>1081</v>
      </c>
      <c r="F464" s="178" t="s">
        <v>23</v>
      </c>
      <c r="G464" s="178" t="s">
        <v>454</v>
      </c>
      <c r="H464" s="178" t="s">
        <v>41</v>
      </c>
      <c r="I464" s="178">
        <v>1574.5</v>
      </c>
      <c r="J464" s="178">
        <v>126.61925729002245</v>
      </c>
      <c r="K464" s="178">
        <v>500.90938139697442</v>
      </c>
      <c r="L464" s="178">
        <v>2202.0286386869971</v>
      </c>
      <c r="M464" s="178">
        <v>82396</v>
      </c>
      <c r="N464" s="178">
        <v>2.672494585522352E-2</v>
      </c>
      <c r="O464" s="178" t="s">
        <v>720</v>
      </c>
      <c r="P464" s="178" t="s">
        <v>720</v>
      </c>
      <c r="Q464" s="184">
        <v>16086.237591049861</v>
      </c>
      <c r="R464" s="184">
        <v>3233.7184484820459</v>
      </c>
      <c r="S464" s="184">
        <v>8918.2159866823386</v>
      </c>
      <c r="T464" s="184">
        <v>0</v>
      </c>
      <c r="U464" s="184">
        <v>44096.160661118811</v>
      </c>
      <c r="V464" s="184">
        <v>0</v>
      </c>
      <c r="W464" s="184">
        <v>5221.0800437918233</v>
      </c>
      <c r="Y464" s="178" t="s">
        <v>882</v>
      </c>
      <c r="Z464" s="178" t="s">
        <v>696</v>
      </c>
      <c r="AB464" s="178" t="s">
        <v>437</v>
      </c>
      <c r="AC464" s="178" t="s">
        <v>438</v>
      </c>
      <c r="AD464" s="178" t="s">
        <v>1225</v>
      </c>
      <c r="AF464" s="178" t="s">
        <v>1230</v>
      </c>
      <c r="AG464" s="178" t="s">
        <v>1231</v>
      </c>
      <c r="AH464" s="178">
        <v>1</v>
      </c>
      <c r="AI464" s="178">
        <v>40</v>
      </c>
      <c r="AJ464" s="178" t="s">
        <v>816</v>
      </c>
      <c r="AK464" s="178" t="s">
        <v>64</v>
      </c>
      <c r="AL464" s="178" t="s">
        <v>1081</v>
      </c>
      <c r="AM464" s="178" t="s">
        <v>454</v>
      </c>
      <c r="AN464" s="178" t="s">
        <v>34</v>
      </c>
      <c r="AO464" s="178" t="s">
        <v>41</v>
      </c>
      <c r="AQ464" s="178">
        <v>2202.0286386869971</v>
      </c>
      <c r="AR464" s="178">
        <v>82396</v>
      </c>
      <c r="AS464" s="178">
        <v>2.672494585522352E-2</v>
      </c>
      <c r="AT464" s="178">
        <f t="shared" si="7"/>
        <v>0</v>
      </c>
    </row>
    <row r="465" spans="1:46" ht="22.5">
      <c r="A465" s="178" t="s">
        <v>63</v>
      </c>
      <c r="B465" s="178">
        <v>437</v>
      </c>
      <c r="C465" s="178" t="s">
        <v>438</v>
      </c>
      <c r="D465" s="178" t="s">
        <v>34</v>
      </c>
      <c r="E465" s="178" t="s">
        <v>1079</v>
      </c>
      <c r="F465" s="178" t="s">
        <v>23</v>
      </c>
      <c r="G465" s="178" t="s">
        <v>449</v>
      </c>
      <c r="H465" s="178" t="s">
        <v>41</v>
      </c>
      <c r="I465" s="178">
        <v>1647</v>
      </c>
      <c r="J465" s="178">
        <v>132.44961369111905</v>
      </c>
      <c r="K465" s="178">
        <v>523.97443706625393</v>
      </c>
      <c r="L465" s="178">
        <v>2303.4240507573732</v>
      </c>
      <c r="M465" s="178">
        <v>82396</v>
      </c>
      <c r="N465" s="178">
        <v>2.7955532437950546E-2</v>
      </c>
      <c r="O465" s="178" t="s">
        <v>720</v>
      </c>
      <c r="P465" s="178" t="s">
        <v>720</v>
      </c>
      <c r="Q465" s="184">
        <v>16826.950341352251</v>
      </c>
      <c r="R465" s="184">
        <v>3382.6194249920159</v>
      </c>
      <c r="S465" s="184">
        <v>9328.86740556736</v>
      </c>
      <c r="T465" s="184">
        <v>0</v>
      </c>
      <c r="U465" s="184">
        <v>46126.628522618397</v>
      </c>
      <c r="V465" s="184">
        <v>0</v>
      </c>
      <c r="W465" s="184">
        <v>5461.4917955701067</v>
      </c>
      <c r="Y465" s="178" t="s">
        <v>892</v>
      </c>
      <c r="Z465" s="178" t="s">
        <v>696</v>
      </c>
      <c r="AB465" s="178" t="s">
        <v>437</v>
      </c>
      <c r="AC465" s="178" t="s">
        <v>438</v>
      </c>
      <c r="AD465" s="178" t="s">
        <v>1225</v>
      </c>
      <c r="AF465" s="178" t="s">
        <v>1230</v>
      </c>
      <c r="AG465" s="178" t="s">
        <v>1231</v>
      </c>
      <c r="AH465" s="178">
        <v>1</v>
      </c>
      <c r="AI465" s="178">
        <v>40</v>
      </c>
      <c r="AJ465" s="178" t="s">
        <v>816</v>
      </c>
      <c r="AK465" s="178" t="s">
        <v>64</v>
      </c>
      <c r="AL465" s="178" t="s">
        <v>1079</v>
      </c>
      <c r="AM465" s="178" t="s">
        <v>449</v>
      </c>
      <c r="AN465" s="178" t="s">
        <v>34</v>
      </c>
      <c r="AO465" s="178" t="s">
        <v>41</v>
      </c>
      <c r="AQ465" s="178">
        <v>2303.4240507573732</v>
      </c>
      <c r="AR465" s="178">
        <v>82396</v>
      </c>
      <c r="AS465" s="178">
        <v>2.7955532437950546E-2</v>
      </c>
      <c r="AT465" s="178">
        <f t="shared" si="7"/>
        <v>0</v>
      </c>
    </row>
    <row r="466" spans="1:46" ht="22.5">
      <c r="A466" s="178" t="s">
        <v>63</v>
      </c>
      <c r="B466" s="178">
        <v>437</v>
      </c>
      <c r="C466" s="178" t="s">
        <v>438</v>
      </c>
      <c r="D466" s="178" t="s">
        <v>34</v>
      </c>
      <c r="E466" s="178" t="s">
        <v>1082</v>
      </c>
      <c r="F466" s="178" t="s">
        <v>23</v>
      </c>
      <c r="G466" s="178" t="s">
        <v>455</v>
      </c>
      <c r="H466" s="178" t="s">
        <v>41</v>
      </c>
      <c r="I466" s="178">
        <v>85</v>
      </c>
      <c r="J466" s="178">
        <v>6.835590263354657</v>
      </c>
      <c r="K466" s="178">
        <v>27.041789405362227</v>
      </c>
      <c r="L466" s="178">
        <v>118.87737966871688</v>
      </c>
      <c r="M466" s="178">
        <v>82396</v>
      </c>
      <c r="N466" s="178">
        <v>1.4427566831972049E-3</v>
      </c>
      <c r="O466" s="178" t="s">
        <v>720</v>
      </c>
      <c r="P466" s="178" t="s">
        <v>720</v>
      </c>
      <c r="Q466" s="184">
        <v>868.42184518211377</v>
      </c>
      <c r="R466" s="184">
        <v>174.5735586668618</v>
      </c>
      <c r="S466" s="184">
        <v>481.45338765830337</v>
      </c>
      <c r="T466" s="184">
        <v>0</v>
      </c>
      <c r="U466" s="184">
        <v>2380.5485272753881</v>
      </c>
      <c r="V466" s="184">
        <v>0</v>
      </c>
      <c r="W466" s="184">
        <v>281.86205380902192</v>
      </c>
      <c r="Y466" s="178" t="s">
        <v>995</v>
      </c>
      <c r="Z466" s="178" t="s">
        <v>696</v>
      </c>
      <c r="AB466" s="178" t="s">
        <v>437</v>
      </c>
      <c r="AC466" s="178" t="s">
        <v>438</v>
      </c>
      <c r="AD466" s="178" t="s">
        <v>1225</v>
      </c>
      <c r="AF466" s="178" t="s">
        <v>1230</v>
      </c>
      <c r="AG466" s="178" t="s">
        <v>1231</v>
      </c>
      <c r="AH466" s="178">
        <v>1</v>
      </c>
      <c r="AI466" s="178">
        <v>40</v>
      </c>
      <c r="AJ466" s="178" t="s">
        <v>816</v>
      </c>
      <c r="AK466" s="178" t="s">
        <v>64</v>
      </c>
      <c r="AL466" s="178" t="s">
        <v>1082</v>
      </c>
      <c r="AM466" s="178" t="s">
        <v>455</v>
      </c>
      <c r="AN466" s="178" t="s">
        <v>34</v>
      </c>
      <c r="AO466" s="178" t="s">
        <v>41</v>
      </c>
      <c r="AQ466" s="178">
        <v>118.87737966871688</v>
      </c>
      <c r="AR466" s="178">
        <v>82396</v>
      </c>
      <c r="AS466" s="178">
        <v>1.4427566831972049E-3</v>
      </c>
      <c r="AT466" s="178">
        <f t="shared" si="7"/>
        <v>0</v>
      </c>
    </row>
    <row r="467" spans="1:46" ht="22.5">
      <c r="A467" s="178" t="s">
        <v>63</v>
      </c>
      <c r="B467" s="178">
        <v>437</v>
      </c>
      <c r="C467" s="178" t="s">
        <v>438</v>
      </c>
      <c r="D467" s="178" t="s">
        <v>35</v>
      </c>
      <c r="E467" s="178" t="s">
        <v>1083</v>
      </c>
      <c r="F467" s="178" t="s">
        <v>23</v>
      </c>
      <c r="G467" s="178" t="s">
        <v>450</v>
      </c>
      <c r="H467" s="178" t="s">
        <v>65</v>
      </c>
      <c r="I467" s="178">
        <v>8615</v>
      </c>
      <c r="J467" s="178">
        <v>668.0299480120085</v>
      </c>
      <c r="K467" s="178">
        <v>2740.7648909081831</v>
      </c>
      <c r="L467" s="178">
        <v>12023.794838920192</v>
      </c>
      <c r="M467" s="178">
        <v>82396</v>
      </c>
      <c r="N467" s="178">
        <v>0.14592692410942512</v>
      </c>
      <c r="O467" s="178" t="s">
        <v>720</v>
      </c>
      <c r="P467" s="178" t="s">
        <v>720</v>
      </c>
      <c r="Q467" s="184">
        <v>121857.13272118509</v>
      </c>
      <c r="R467" s="184">
        <v>17657.157817240441</v>
      </c>
      <c r="S467" s="184">
        <v>48696.369097626775</v>
      </c>
      <c r="T467" s="184">
        <v>0</v>
      </c>
      <c r="U467" s="184">
        <v>240779.42478055146</v>
      </c>
      <c r="V467" s="184">
        <v>0</v>
      </c>
      <c r="W467" s="184">
        <v>28508.800558363986</v>
      </c>
      <c r="Y467" s="178" t="s">
        <v>899</v>
      </c>
      <c r="Z467" s="178" t="s">
        <v>696</v>
      </c>
      <c r="AB467" s="178" t="s">
        <v>437</v>
      </c>
      <c r="AC467" s="178" t="s">
        <v>438</v>
      </c>
      <c r="AD467" s="178" t="s">
        <v>1225</v>
      </c>
      <c r="AF467" s="178" t="s">
        <v>1230</v>
      </c>
      <c r="AG467" s="178" t="s">
        <v>1231</v>
      </c>
      <c r="AH467" s="178">
        <v>1</v>
      </c>
      <c r="AI467" s="178">
        <v>40</v>
      </c>
      <c r="AJ467" s="178" t="s">
        <v>816</v>
      </c>
      <c r="AK467" s="178" t="s">
        <v>64</v>
      </c>
      <c r="AL467" s="178" t="s">
        <v>1083</v>
      </c>
      <c r="AM467" s="178" t="s">
        <v>450</v>
      </c>
      <c r="AN467" s="178" t="s">
        <v>35</v>
      </c>
      <c r="AO467" s="178" t="s">
        <v>65</v>
      </c>
      <c r="AQ467" s="178">
        <v>12023.794838920192</v>
      </c>
      <c r="AR467" s="178">
        <v>82396</v>
      </c>
      <c r="AS467" s="178">
        <v>0.14592692410942512</v>
      </c>
      <c r="AT467" s="178">
        <f t="shared" si="7"/>
        <v>0</v>
      </c>
    </row>
    <row r="468" spans="1:46" ht="22.5">
      <c r="A468" s="178" t="s">
        <v>63</v>
      </c>
      <c r="B468" s="178">
        <v>437</v>
      </c>
      <c r="C468" s="178" t="s">
        <v>438</v>
      </c>
      <c r="D468" s="178" t="s">
        <v>35</v>
      </c>
      <c r="E468" s="178" t="s">
        <v>1084</v>
      </c>
      <c r="F468" s="178" t="s">
        <v>23</v>
      </c>
      <c r="G468" s="178" t="s">
        <v>452</v>
      </c>
      <c r="H468" s="178" t="s">
        <v>65</v>
      </c>
      <c r="I468" s="178">
        <v>587</v>
      </c>
      <c r="J468" s="178">
        <v>45.517536794317934</v>
      </c>
      <c r="K468" s="178">
        <v>186.74741624644267</v>
      </c>
      <c r="L468" s="178">
        <v>819.26495304076059</v>
      </c>
      <c r="M468" s="178">
        <v>82396</v>
      </c>
      <c r="N468" s="178">
        <v>9.9430185086746992E-3</v>
      </c>
      <c r="O468" s="178" t="s">
        <v>720</v>
      </c>
      <c r="P468" s="178" t="s">
        <v>720</v>
      </c>
      <c r="Q468" s="184">
        <v>8302.975845308838</v>
      </c>
      <c r="R468" s="184">
        <v>1203.1052395496386</v>
      </c>
      <c r="S468" s="184">
        <v>3318.0230598150802</v>
      </c>
      <c r="T468" s="184">
        <v>0</v>
      </c>
      <c r="U468" s="184">
        <v>16405.980539313252</v>
      </c>
      <c r="V468" s="184">
        <v>0</v>
      </c>
      <c r="W468" s="184">
        <v>1942.5032997979865</v>
      </c>
      <c r="Y468" s="178" t="s">
        <v>836</v>
      </c>
      <c r="Z468" s="178" t="s">
        <v>696</v>
      </c>
      <c r="AB468" s="178" t="s">
        <v>437</v>
      </c>
      <c r="AC468" s="178" t="s">
        <v>438</v>
      </c>
      <c r="AD468" s="178" t="s">
        <v>1225</v>
      </c>
      <c r="AF468" s="178" t="s">
        <v>1230</v>
      </c>
      <c r="AG468" s="178" t="s">
        <v>1231</v>
      </c>
      <c r="AH468" s="178">
        <v>1</v>
      </c>
      <c r="AI468" s="178">
        <v>40</v>
      </c>
      <c r="AJ468" s="178" t="s">
        <v>816</v>
      </c>
      <c r="AK468" s="178" t="s">
        <v>64</v>
      </c>
      <c r="AL468" s="178" t="s">
        <v>1084</v>
      </c>
      <c r="AM468" s="178" t="s">
        <v>452</v>
      </c>
      <c r="AN468" s="178" t="s">
        <v>35</v>
      </c>
      <c r="AO468" s="178" t="s">
        <v>65</v>
      </c>
      <c r="AQ468" s="178">
        <v>819.26495304076059</v>
      </c>
      <c r="AR468" s="178">
        <v>82396</v>
      </c>
      <c r="AS468" s="178">
        <v>9.9430185086746992E-3</v>
      </c>
      <c r="AT468" s="178">
        <f t="shared" si="7"/>
        <v>0</v>
      </c>
    </row>
    <row r="469" spans="1:46" ht="22.5">
      <c r="A469" s="178" t="s">
        <v>63</v>
      </c>
      <c r="B469" s="178">
        <v>437</v>
      </c>
      <c r="C469" s="178" t="s">
        <v>438</v>
      </c>
      <c r="D469" s="178" t="s">
        <v>35</v>
      </c>
      <c r="E469" s="178" t="s">
        <v>1083</v>
      </c>
      <c r="F469" s="178" t="s">
        <v>23</v>
      </c>
      <c r="G469" s="178" t="s">
        <v>450</v>
      </c>
      <c r="H469" s="178" t="s">
        <v>41</v>
      </c>
      <c r="I469" s="178">
        <v>4455</v>
      </c>
      <c r="J469" s="178">
        <v>345.45251519367355</v>
      </c>
      <c r="K469" s="178">
        <v>1417.3079035398673</v>
      </c>
      <c r="L469" s="178">
        <v>6217.7604187335401</v>
      </c>
      <c r="M469" s="178">
        <v>82396</v>
      </c>
      <c r="N469" s="178">
        <v>7.5461920708936606E-2</v>
      </c>
      <c r="O469" s="178" t="s">
        <v>720</v>
      </c>
      <c r="P469" s="178" t="s">
        <v>720</v>
      </c>
      <c r="Q469" s="184">
        <v>45421.921233328059</v>
      </c>
      <c r="R469" s="184">
        <v>9130.8924057813292</v>
      </c>
      <c r="S469" s="184">
        <v>25181.92969587084</v>
      </c>
      <c r="T469" s="184">
        <v>0</v>
      </c>
      <c r="U469" s="184">
        <v>124512.16916974539</v>
      </c>
      <c r="V469" s="184">
        <v>0</v>
      </c>
      <c r="W469" s="184">
        <v>14742.50800783651</v>
      </c>
      <c r="Y469" s="178" t="s">
        <v>899</v>
      </c>
      <c r="Z469" s="178" t="s">
        <v>696</v>
      </c>
      <c r="AB469" s="178" t="s">
        <v>437</v>
      </c>
      <c r="AC469" s="178" t="s">
        <v>438</v>
      </c>
      <c r="AD469" s="178" t="s">
        <v>1225</v>
      </c>
      <c r="AF469" s="178" t="s">
        <v>1230</v>
      </c>
      <c r="AG469" s="178" t="s">
        <v>1231</v>
      </c>
      <c r="AH469" s="178">
        <v>1</v>
      </c>
      <c r="AI469" s="178">
        <v>40</v>
      </c>
      <c r="AJ469" s="178" t="s">
        <v>816</v>
      </c>
      <c r="AK469" s="178" t="s">
        <v>64</v>
      </c>
      <c r="AL469" s="178" t="s">
        <v>1083</v>
      </c>
      <c r="AM469" s="178" t="s">
        <v>450</v>
      </c>
      <c r="AN469" s="178" t="s">
        <v>35</v>
      </c>
      <c r="AO469" s="178" t="s">
        <v>41</v>
      </c>
      <c r="AQ469" s="178">
        <v>6217.7604187335401</v>
      </c>
      <c r="AR469" s="178">
        <v>82396</v>
      </c>
      <c r="AS469" s="178">
        <v>7.5461920708936606E-2</v>
      </c>
      <c r="AT469" s="178">
        <f t="shared" si="7"/>
        <v>0</v>
      </c>
    </row>
    <row r="470" spans="1:46" ht="22.5">
      <c r="A470" s="178" t="s">
        <v>43</v>
      </c>
      <c r="B470" s="178">
        <v>439</v>
      </c>
      <c r="C470" s="178" t="s">
        <v>457</v>
      </c>
      <c r="D470" s="178" t="s">
        <v>18</v>
      </c>
      <c r="E470" s="178" t="s">
        <v>458</v>
      </c>
      <c r="F470" s="178" t="s">
        <v>23</v>
      </c>
      <c r="G470" s="178" t="s">
        <v>460</v>
      </c>
      <c r="H470" s="178" t="s">
        <v>459</v>
      </c>
      <c r="I470" s="178">
        <v>1743</v>
      </c>
      <c r="J470" s="178">
        <v>83.566349434368831</v>
      </c>
      <c r="K470" s="178">
        <v>903.2737539212269</v>
      </c>
      <c r="L470" s="178">
        <v>2729.8401033555956</v>
      </c>
      <c r="M470" s="178">
        <v>22785</v>
      </c>
      <c r="N470" s="178">
        <v>0.11980865057518524</v>
      </c>
      <c r="O470" s="178" t="s">
        <v>720</v>
      </c>
      <c r="P470" s="178" t="s">
        <v>720</v>
      </c>
      <c r="Q470" s="184">
        <v>50135.874809814915</v>
      </c>
      <c r="R470" s="184">
        <v>0</v>
      </c>
      <c r="S470" s="184">
        <v>11055.852418590162</v>
      </c>
      <c r="T470" s="184">
        <v>0</v>
      </c>
      <c r="V470" s="184">
        <v>0</v>
      </c>
      <c r="W470" s="184">
        <v>7083.3270393061011</v>
      </c>
      <c r="Y470" s="178" t="s">
        <v>812</v>
      </c>
      <c r="Z470" s="178" t="s">
        <v>696</v>
      </c>
      <c r="AB470" s="178" t="s">
        <v>456</v>
      </c>
      <c r="AC470" s="178" t="s">
        <v>457</v>
      </c>
      <c r="AD470" s="178" t="s">
        <v>1225</v>
      </c>
      <c r="AF470" s="178" t="s">
        <v>1230</v>
      </c>
      <c r="AG470" s="178" t="s">
        <v>1231</v>
      </c>
      <c r="AH470" s="178">
        <v>1</v>
      </c>
      <c r="AI470" s="178">
        <v>15</v>
      </c>
      <c r="AJ470" s="178" t="s">
        <v>54</v>
      </c>
      <c r="AK470" s="178" t="s">
        <v>548</v>
      </c>
      <c r="AL470" s="178" t="s">
        <v>458</v>
      </c>
      <c r="AM470" s="178" t="s">
        <v>460</v>
      </c>
      <c r="AN470" s="178" t="s">
        <v>18</v>
      </c>
      <c r="AO470" s="178" t="s">
        <v>41</v>
      </c>
      <c r="AQ470" s="178">
        <v>2729.8401033555956</v>
      </c>
      <c r="AR470" s="178">
        <v>22735</v>
      </c>
      <c r="AS470" s="178">
        <v>0.12007214002003939</v>
      </c>
      <c r="AT470" s="178">
        <f t="shared" si="7"/>
        <v>0</v>
      </c>
    </row>
    <row r="471" spans="1:46" ht="22.5">
      <c r="A471" s="178" t="s">
        <v>1216</v>
      </c>
      <c r="B471" s="178">
        <v>439</v>
      </c>
      <c r="C471" s="178" t="s">
        <v>457</v>
      </c>
      <c r="D471" s="178" t="s">
        <v>18</v>
      </c>
      <c r="E471" s="178" t="s">
        <v>774</v>
      </c>
      <c r="F471" s="178" t="s">
        <v>23</v>
      </c>
      <c r="G471" s="178" t="s">
        <v>765</v>
      </c>
      <c r="H471" s="178" t="s">
        <v>41</v>
      </c>
      <c r="I471" s="178">
        <v>3826</v>
      </c>
      <c r="J471" s="178">
        <v>183.43365056563118</v>
      </c>
      <c r="K471" s="178">
        <v>1982.7454862321365</v>
      </c>
      <c r="L471" s="178">
        <v>5992.1791367977676</v>
      </c>
      <c r="M471" s="178">
        <v>22785</v>
      </c>
      <c r="N471" s="178">
        <v>0.26298789277146228</v>
      </c>
      <c r="O471" s="178" t="s">
        <v>709</v>
      </c>
      <c r="P471" s="178" t="s">
        <v>720</v>
      </c>
      <c r="Q471" s="184">
        <v>0</v>
      </c>
      <c r="R471" s="184">
        <v>0</v>
      </c>
      <c r="S471" s="184">
        <v>0</v>
      </c>
      <c r="T471" s="184">
        <v>0</v>
      </c>
      <c r="V471" s="184">
        <v>0</v>
      </c>
      <c r="W471" s="184">
        <v>15548.370196434393</v>
      </c>
      <c r="Y471" s="178" t="s">
        <v>806</v>
      </c>
      <c r="Z471" s="178" t="s">
        <v>696</v>
      </c>
      <c r="AB471" s="178" t="s">
        <v>456</v>
      </c>
      <c r="AC471" s="178" t="s">
        <v>457</v>
      </c>
      <c r="AD471" s="178" t="s">
        <v>1233</v>
      </c>
      <c r="AF471" s="178" t="s">
        <v>1230</v>
      </c>
      <c r="AG471" s="178" t="s">
        <v>1231</v>
      </c>
      <c r="AH471" s="178">
        <v>1</v>
      </c>
      <c r="AI471" s="178">
        <v>92</v>
      </c>
      <c r="AJ471" s="178" t="s">
        <v>796</v>
      </c>
      <c r="AK471" s="178" t="s">
        <v>1228</v>
      </c>
      <c r="AL471" s="178" t="s">
        <v>774</v>
      </c>
      <c r="AM471" s="178" t="s">
        <v>765</v>
      </c>
      <c r="AN471" s="178" t="s">
        <v>18</v>
      </c>
      <c r="AO471" s="178" t="s">
        <v>41</v>
      </c>
      <c r="AQ471" s="178">
        <v>5992.1791367977676</v>
      </c>
      <c r="AR471" s="178">
        <v>22735</v>
      </c>
      <c r="AS471" s="178">
        <v>0.26356626948747602</v>
      </c>
      <c r="AT471" s="178">
        <f t="shared" si="7"/>
        <v>0</v>
      </c>
    </row>
    <row r="472" spans="1:46" ht="22.5">
      <c r="A472" s="178" t="s">
        <v>17</v>
      </c>
      <c r="B472" s="178">
        <v>439</v>
      </c>
      <c r="C472" s="178" t="s">
        <v>457</v>
      </c>
      <c r="D472" s="178" t="s">
        <v>34</v>
      </c>
      <c r="E472" s="178" t="s">
        <v>1085</v>
      </c>
      <c r="F472" s="178" t="s">
        <v>23</v>
      </c>
      <c r="G472" s="178" t="s">
        <v>1086</v>
      </c>
      <c r="H472" s="178" t="s">
        <v>41</v>
      </c>
      <c r="I472" s="178">
        <v>5956</v>
      </c>
      <c r="J472" s="178">
        <v>304</v>
      </c>
      <c r="K472" s="178">
        <v>3086.5739979086788</v>
      </c>
      <c r="L472" s="178">
        <v>9346.5739979086793</v>
      </c>
      <c r="M472" s="178">
        <v>22785</v>
      </c>
      <c r="N472" s="178">
        <v>0.41020732929158127</v>
      </c>
      <c r="O472" s="178" t="s">
        <v>709</v>
      </c>
      <c r="P472" s="178" t="s">
        <v>720</v>
      </c>
      <c r="Q472" s="184">
        <v>0</v>
      </c>
      <c r="R472" s="184">
        <v>0</v>
      </c>
      <c r="S472" s="184">
        <v>0</v>
      </c>
      <c r="T472" s="184">
        <v>0</v>
      </c>
      <c r="V472" s="184">
        <v>0</v>
      </c>
      <c r="W472" s="184">
        <v>24252.277722376872</v>
      </c>
      <c r="Y472" s="178" t="s">
        <v>806</v>
      </c>
      <c r="Z472" s="178" t="s">
        <v>696</v>
      </c>
      <c r="AB472" s="178" t="s">
        <v>456</v>
      </c>
      <c r="AC472" s="178" t="s">
        <v>457</v>
      </c>
      <c r="AD472" s="178" t="s">
        <v>1225</v>
      </c>
      <c r="AF472" s="178" t="s">
        <v>1230</v>
      </c>
      <c r="AG472" s="178" t="s">
        <v>1231</v>
      </c>
      <c r="AH472" s="178">
        <v>1</v>
      </c>
      <c r="AI472" s="178">
        <v>92</v>
      </c>
      <c r="AJ472" s="178" t="s">
        <v>796</v>
      </c>
      <c r="AK472" s="178" t="s">
        <v>1228</v>
      </c>
      <c r="AL472" s="178" t="s">
        <v>1085</v>
      </c>
      <c r="AM472" s="178" t="s">
        <v>1086</v>
      </c>
      <c r="AN472" s="178" t="s">
        <v>34</v>
      </c>
      <c r="AO472" s="178" t="s">
        <v>41</v>
      </c>
      <c r="AQ472" s="178">
        <v>9346.5739979086793</v>
      </c>
      <c r="AR472" s="178">
        <v>22735</v>
      </c>
      <c r="AS472" s="178">
        <v>0.4111094786852289</v>
      </c>
      <c r="AT472" s="178">
        <f t="shared" si="7"/>
        <v>0</v>
      </c>
    </row>
    <row r="473" spans="1:46" ht="22.5">
      <c r="A473" s="178" t="s">
        <v>1216</v>
      </c>
      <c r="B473" s="178">
        <v>439</v>
      </c>
      <c r="C473" s="178" t="s">
        <v>457</v>
      </c>
      <c r="D473" s="178" t="s">
        <v>40</v>
      </c>
      <c r="E473" s="178" t="s">
        <v>774</v>
      </c>
      <c r="F473" s="178" t="s">
        <v>23</v>
      </c>
      <c r="G473" s="178" t="s">
        <v>765</v>
      </c>
      <c r="H473" s="178" t="s">
        <v>41</v>
      </c>
      <c r="I473" s="178">
        <v>1497</v>
      </c>
      <c r="J473" s="178">
        <v>204.37765957446808</v>
      </c>
      <c r="K473" s="178">
        <v>775.78933426280935</v>
      </c>
      <c r="L473" s="178">
        <v>2477.1669938372775</v>
      </c>
      <c r="M473" s="178">
        <v>22785</v>
      </c>
      <c r="N473" s="178">
        <v>0.10871920095840586</v>
      </c>
      <c r="O473" s="178" t="s">
        <v>709</v>
      </c>
      <c r="P473" s="178" t="s">
        <v>720</v>
      </c>
      <c r="Q473" s="184">
        <v>0</v>
      </c>
      <c r="R473" s="184">
        <v>0</v>
      </c>
      <c r="S473" s="184">
        <v>0</v>
      </c>
      <c r="T473" s="184">
        <v>0</v>
      </c>
      <c r="V473" s="184">
        <v>0</v>
      </c>
      <c r="W473" s="184">
        <v>6427.6965990628705</v>
      </c>
      <c r="Y473" s="178" t="s">
        <v>806</v>
      </c>
      <c r="Z473" s="178" t="s">
        <v>696</v>
      </c>
      <c r="AB473" s="178" t="s">
        <v>456</v>
      </c>
      <c r="AC473" s="178" t="s">
        <v>457</v>
      </c>
      <c r="AD473" s="178" t="s">
        <v>1233</v>
      </c>
      <c r="AF473" s="178" t="s">
        <v>1230</v>
      </c>
      <c r="AG473" s="178" t="s">
        <v>1231</v>
      </c>
      <c r="AH473" s="178">
        <v>1</v>
      </c>
      <c r="AI473" s="178">
        <v>92</v>
      </c>
      <c r="AJ473" s="178" t="s">
        <v>796</v>
      </c>
      <c r="AK473" s="178" t="s">
        <v>1228</v>
      </c>
      <c r="AL473" s="178" t="s">
        <v>774</v>
      </c>
      <c r="AM473" s="178" t="s">
        <v>765</v>
      </c>
      <c r="AN473" s="178" t="s">
        <v>40</v>
      </c>
      <c r="AO473" s="178" t="s">
        <v>41</v>
      </c>
      <c r="AQ473" s="178">
        <v>2477.1669938372775</v>
      </c>
      <c r="AR473" s="178">
        <v>22735</v>
      </c>
      <c r="AS473" s="178">
        <v>0.1089583019061921</v>
      </c>
      <c r="AT473" s="178">
        <f t="shared" si="7"/>
        <v>0</v>
      </c>
    </row>
    <row r="474" spans="1:46" ht="22.5">
      <c r="A474" s="178" t="s">
        <v>17</v>
      </c>
      <c r="B474" s="178">
        <v>439</v>
      </c>
      <c r="C474" s="178" t="s">
        <v>457</v>
      </c>
      <c r="D474" s="178" t="s">
        <v>40</v>
      </c>
      <c r="E474" s="178" t="s">
        <v>1085</v>
      </c>
      <c r="F474" s="178" t="s">
        <v>23</v>
      </c>
      <c r="G474" s="178" t="s">
        <v>1086</v>
      </c>
      <c r="H474" s="178" t="s">
        <v>41</v>
      </c>
      <c r="I474" s="178">
        <v>460</v>
      </c>
      <c r="J474" s="178">
        <v>62.801418439716315</v>
      </c>
      <c r="K474" s="178">
        <v>238.38550017427676</v>
      </c>
      <c r="L474" s="178">
        <v>761.18691861399316</v>
      </c>
      <c r="M474" s="178">
        <v>22785</v>
      </c>
      <c r="N474" s="178">
        <v>3.3407369699977756E-2</v>
      </c>
      <c r="O474" s="178" t="s">
        <v>709</v>
      </c>
      <c r="P474" s="178" t="s">
        <v>720</v>
      </c>
      <c r="Q474" s="184">
        <v>0</v>
      </c>
      <c r="R474" s="184">
        <v>0</v>
      </c>
      <c r="S474" s="184">
        <v>0</v>
      </c>
      <c r="T474" s="184">
        <v>0</v>
      </c>
      <c r="V474" s="184">
        <v>0</v>
      </c>
      <c r="W474" s="184">
        <v>1975.110511402085</v>
      </c>
      <c r="Y474" s="178" t="s">
        <v>806</v>
      </c>
      <c r="Z474" s="178" t="s">
        <v>696</v>
      </c>
      <c r="AB474" s="178" t="s">
        <v>456</v>
      </c>
      <c r="AC474" s="178" t="s">
        <v>457</v>
      </c>
      <c r="AD474" s="178" t="s">
        <v>1225</v>
      </c>
      <c r="AF474" s="178" t="s">
        <v>1230</v>
      </c>
      <c r="AG474" s="178" t="s">
        <v>1231</v>
      </c>
      <c r="AH474" s="178">
        <v>1</v>
      </c>
      <c r="AI474" s="178">
        <v>92</v>
      </c>
      <c r="AJ474" s="178" t="s">
        <v>796</v>
      </c>
      <c r="AK474" s="178" t="s">
        <v>1228</v>
      </c>
      <c r="AL474" s="178" t="s">
        <v>1085</v>
      </c>
      <c r="AM474" s="178" t="s">
        <v>1086</v>
      </c>
      <c r="AN474" s="178" t="s">
        <v>40</v>
      </c>
      <c r="AO474" s="178" t="s">
        <v>41</v>
      </c>
      <c r="AQ474" s="178">
        <v>761.18691861399316</v>
      </c>
      <c r="AR474" s="178">
        <v>22735</v>
      </c>
      <c r="AS474" s="178">
        <v>3.3480840933098444E-2</v>
      </c>
      <c r="AT474" s="178">
        <f t="shared" si="7"/>
        <v>0</v>
      </c>
    </row>
    <row r="475" spans="1:46" ht="22.5">
      <c r="A475" s="178" t="s">
        <v>63</v>
      </c>
      <c r="B475" s="178">
        <v>439</v>
      </c>
      <c r="C475" s="178" t="s">
        <v>457</v>
      </c>
      <c r="D475" s="178" t="s">
        <v>40</v>
      </c>
      <c r="E475" s="178" t="s">
        <v>831</v>
      </c>
      <c r="F475" s="178" t="s">
        <v>23</v>
      </c>
      <c r="G475" s="178" t="s">
        <v>104</v>
      </c>
      <c r="H475" s="178" t="s">
        <v>41</v>
      </c>
      <c r="I475" s="178">
        <v>676</v>
      </c>
      <c r="J475" s="178">
        <v>92.290780141843982</v>
      </c>
      <c r="K475" s="178">
        <v>350.32303938654587</v>
      </c>
      <c r="L475" s="178">
        <v>1118.6138195283897</v>
      </c>
      <c r="M475" s="178">
        <v>22785</v>
      </c>
      <c r="N475" s="178">
        <v>4.9094308515619474E-2</v>
      </c>
      <c r="O475" s="178" t="s">
        <v>720</v>
      </c>
      <c r="P475" s="178" t="s">
        <v>720</v>
      </c>
      <c r="Q475" s="184">
        <v>8171.6864882805958</v>
      </c>
      <c r="R475" s="184">
        <v>0</v>
      </c>
      <c r="S475" s="184">
        <v>4530.3859690899781</v>
      </c>
      <c r="T475" s="184">
        <v>0</v>
      </c>
      <c r="V475" s="184">
        <v>0</v>
      </c>
      <c r="W475" s="184">
        <v>2902.5537080604545</v>
      </c>
      <c r="Y475" s="178" t="s">
        <v>832</v>
      </c>
      <c r="Z475" s="178" t="s">
        <v>696</v>
      </c>
      <c r="AB475" s="178" t="s">
        <v>456</v>
      </c>
      <c r="AC475" s="178" t="s">
        <v>457</v>
      </c>
      <c r="AD475" s="178" t="s">
        <v>1225</v>
      </c>
      <c r="AF475" s="178" t="s">
        <v>1230</v>
      </c>
      <c r="AG475" s="178" t="s">
        <v>1231</v>
      </c>
      <c r="AH475" s="178">
        <v>1</v>
      </c>
      <c r="AI475" s="178">
        <v>40</v>
      </c>
      <c r="AJ475" s="178" t="s">
        <v>816</v>
      </c>
      <c r="AK475" s="178" t="s">
        <v>64</v>
      </c>
      <c r="AL475" s="178" t="s">
        <v>831</v>
      </c>
      <c r="AM475" s="178" t="s">
        <v>104</v>
      </c>
      <c r="AN475" s="178" t="s">
        <v>40</v>
      </c>
      <c r="AO475" s="178" t="s">
        <v>41</v>
      </c>
      <c r="AQ475" s="178">
        <v>1118.6138195283897</v>
      </c>
      <c r="AR475" s="178">
        <v>22735</v>
      </c>
      <c r="AS475" s="178">
        <v>4.9202279284292487E-2</v>
      </c>
      <c r="AT475" s="178">
        <f t="shared" si="7"/>
        <v>0</v>
      </c>
    </row>
    <row r="476" spans="1:46" ht="22.5">
      <c r="A476" s="178" t="s">
        <v>17</v>
      </c>
      <c r="B476" s="178">
        <v>439</v>
      </c>
      <c r="C476" s="178" t="s">
        <v>457</v>
      </c>
      <c r="D476" s="178" t="s">
        <v>40</v>
      </c>
      <c r="E476" s="178" t="s">
        <v>762</v>
      </c>
      <c r="F476" s="178" t="s">
        <v>23</v>
      </c>
      <c r="G476" s="178" t="s">
        <v>1087</v>
      </c>
      <c r="H476" s="178" t="s">
        <v>41</v>
      </c>
      <c r="I476" s="178">
        <v>187</v>
      </c>
      <c r="J476" s="178">
        <v>25.530141843971631</v>
      </c>
      <c r="K476" s="178">
        <v>96.908888114325549</v>
      </c>
      <c r="L476" s="178">
        <v>309.43902995829717</v>
      </c>
      <c r="M476" s="178">
        <v>22785</v>
      </c>
      <c r="N476" s="178">
        <v>1.3580822030208346E-2</v>
      </c>
      <c r="O476" s="178" t="s">
        <v>709</v>
      </c>
      <c r="P476" s="178" t="s">
        <v>720</v>
      </c>
      <c r="Q476" s="184">
        <v>0</v>
      </c>
      <c r="R476" s="184">
        <v>0</v>
      </c>
      <c r="S476" s="184">
        <v>0</v>
      </c>
      <c r="T476" s="184">
        <v>0</v>
      </c>
      <c r="V476" s="184">
        <v>0</v>
      </c>
      <c r="W476" s="184">
        <v>802.92536006997784</v>
      </c>
      <c r="Y476" s="178" t="s">
        <v>806</v>
      </c>
      <c r="Z476" s="178" t="s">
        <v>696</v>
      </c>
      <c r="AB476" s="178" t="s">
        <v>456</v>
      </c>
      <c r="AC476" s="178" t="s">
        <v>457</v>
      </c>
      <c r="AD476" s="178" t="s">
        <v>1225</v>
      </c>
      <c r="AF476" s="178" t="s">
        <v>1230</v>
      </c>
      <c r="AG476" s="178" t="s">
        <v>1231</v>
      </c>
      <c r="AH476" s="178">
        <v>1</v>
      </c>
      <c r="AI476" s="178">
        <v>95</v>
      </c>
      <c r="AJ476" s="178" t="s">
        <v>796</v>
      </c>
      <c r="AK476" s="178" t="s">
        <v>1228</v>
      </c>
      <c r="AL476" s="178" t="s">
        <v>1017</v>
      </c>
      <c r="AM476" s="178" t="s">
        <v>1018</v>
      </c>
      <c r="AN476" s="178" t="s">
        <v>40</v>
      </c>
      <c r="AO476" s="178" t="s">
        <v>41</v>
      </c>
      <c r="AQ476" s="178">
        <v>309.43902995829717</v>
      </c>
      <c r="AR476" s="178">
        <v>22735</v>
      </c>
      <c r="AS476" s="178">
        <v>1.3610689683672626E-2</v>
      </c>
      <c r="AT476" s="178">
        <f t="shared" si="7"/>
        <v>0</v>
      </c>
    </row>
    <row r="477" spans="1:46" ht="22.5">
      <c r="A477" s="178" t="s">
        <v>63</v>
      </c>
      <c r="B477" s="178">
        <v>441</v>
      </c>
      <c r="C477" s="178" t="s">
        <v>462</v>
      </c>
      <c r="D477" s="178" t="s">
        <v>18</v>
      </c>
      <c r="E477" s="178" t="s">
        <v>947</v>
      </c>
      <c r="F477" s="178" t="s">
        <v>29</v>
      </c>
      <c r="G477" s="178" t="s">
        <v>192</v>
      </c>
      <c r="H477" s="178" t="s">
        <v>65</v>
      </c>
      <c r="I477" s="178">
        <v>385</v>
      </c>
      <c r="J477" s="178">
        <v>0</v>
      </c>
      <c r="K477" s="178">
        <v>0</v>
      </c>
      <c r="L477" s="178">
        <v>385</v>
      </c>
      <c r="M477" s="178">
        <v>2026</v>
      </c>
      <c r="N477" s="178">
        <v>0.19002961500493584</v>
      </c>
      <c r="O477" s="178" t="s">
        <v>709</v>
      </c>
      <c r="P477" s="178" t="s">
        <v>709</v>
      </c>
      <c r="Q477" s="184">
        <v>0</v>
      </c>
      <c r="R477" s="184">
        <v>0</v>
      </c>
      <c r="S477" s="184">
        <v>0</v>
      </c>
      <c r="T477" s="184">
        <v>0</v>
      </c>
      <c r="V477" s="184">
        <v>0</v>
      </c>
      <c r="W477" s="184">
        <v>0</v>
      </c>
      <c r="Y477" s="178" t="s">
        <v>846</v>
      </c>
      <c r="Z477" s="178" t="s">
        <v>700</v>
      </c>
      <c r="AB477" s="178" t="s">
        <v>461</v>
      </c>
      <c r="AC477" s="178" t="s">
        <v>462</v>
      </c>
      <c r="AD477" s="178" t="s">
        <v>1229</v>
      </c>
      <c r="AF477" s="178" t="s">
        <v>1226</v>
      </c>
      <c r="AG477" s="178" t="s">
        <v>1227</v>
      </c>
      <c r="AH477" s="178">
        <v>0</v>
      </c>
      <c r="AI477" s="178">
        <v>40</v>
      </c>
      <c r="AJ477" s="178" t="s">
        <v>816</v>
      </c>
      <c r="AK477" s="178" t="s">
        <v>64</v>
      </c>
      <c r="AL477" s="178" t="s">
        <v>947</v>
      </c>
      <c r="AM477" s="178" t="s">
        <v>192</v>
      </c>
      <c r="AN477" s="178" t="s">
        <v>18</v>
      </c>
      <c r="AO477" s="178" t="s">
        <v>65</v>
      </c>
      <c r="AQ477" s="178">
        <v>385</v>
      </c>
      <c r="AR477" s="178">
        <v>2026</v>
      </c>
      <c r="AS477" s="178">
        <v>0.19002961500493584</v>
      </c>
      <c r="AT477" s="178">
        <f t="shared" si="7"/>
        <v>0</v>
      </c>
    </row>
    <row r="478" spans="1:46" ht="22.5">
      <c r="A478" s="178" t="s">
        <v>63</v>
      </c>
      <c r="B478" s="178">
        <v>441</v>
      </c>
      <c r="C478" s="178" t="s">
        <v>462</v>
      </c>
      <c r="D478" s="178" t="s">
        <v>18</v>
      </c>
      <c r="E478" s="178" t="s">
        <v>947</v>
      </c>
      <c r="F478" s="178" t="s">
        <v>29</v>
      </c>
      <c r="G478" s="178" t="s">
        <v>192</v>
      </c>
      <c r="H478" s="178" t="s">
        <v>41</v>
      </c>
      <c r="I478" s="178">
        <v>1641</v>
      </c>
      <c r="J478" s="178">
        <v>0</v>
      </c>
      <c r="K478" s="178">
        <v>0</v>
      </c>
      <c r="L478" s="178">
        <v>1641</v>
      </c>
      <c r="M478" s="178">
        <v>2026</v>
      </c>
      <c r="N478" s="178">
        <v>0.80997038499506413</v>
      </c>
      <c r="O478" s="178" t="s">
        <v>709</v>
      </c>
      <c r="P478" s="178" t="s">
        <v>709</v>
      </c>
      <c r="Q478" s="184">
        <v>0</v>
      </c>
      <c r="R478" s="184">
        <v>0</v>
      </c>
      <c r="S478" s="184">
        <v>0</v>
      </c>
      <c r="T478" s="184">
        <v>0</v>
      </c>
      <c r="V478" s="184">
        <v>0</v>
      </c>
      <c r="W478" s="184">
        <v>0</v>
      </c>
      <c r="Y478" s="178" t="s">
        <v>846</v>
      </c>
      <c r="Z478" s="178" t="s">
        <v>700</v>
      </c>
      <c r="AB478" s="178" t="s">
        <v>461</v>
      </c>
      <c r="AC478" s="178" t="s">
        <v>462</v>
      </c>
      <c r="AD478" s="178" t="s">
        <v>1229</v>
      </c>
      <c r="AF478" s="178" t="s">
        <v>1226</v>
      </c>
      <c r="AG478" s="178" t="s">
        <v>1227</v>
      </c>
      <c r="AH478" s="178">
        <v>0</v>
      </c>
      <c r="AI478" s="178">
        <v>40</v>
      </c>
      <c r="AJ478" s="178" t="s">
        <v>816</v>
      </c>
      <c r="AK478" s="178" t="s">
        <v>64</v>
      </c>
      <c r="AL478" s="178" t="s">
        <v>947</v>
      </c>
      <c r="AM478" s="178" t="s">
        <v>192</v>
      </c>
      <c r="AN478" s="178" t="s">
        <v>18</v>
      </c>
      <c r="AO478" s="178" t="s">
        <v>41</v>
      </c>
      <c r="AQ478" s="178">
        <v>1641</v>
      </c>
      <c r="AR478" s="178">
        <v>2026</v>
      </c>
      <c r="AS478" s="178">
        <v>0.80997038499506413</v>
      </c>
      <c r="AT478" s="178">
        <f t="shared" si="7"/>
        <v>0</v>
      </c>
    </row>
    <row r="479" spans="1:46" ht="67.5">
      <c r="A479" s="178" t="s">
        <v>30</v>
      </c>
      <c r="B479" s="178">
        <v>444</v>
      </c>
      <c r="C479" s="178" t="s">
        <v>464</v>
      </c>
      <c r="D479" s="178" t="s">
        <v>34</v>
      </c>
      <c r="E479" s="178" t="s">
        <v>760</v>
      </c>
      <c r="F479" s="178" t="s">
        <v>29</v>
      </c>
      <c r="G479" s="178" t="s">
        <v>33</v>
      </c>
      <c r="H479" s="178" t="s">
        <v>42</v>
      </c>
      <c r="I479" s="178">
        <v>13443</v>
      </c>
      <c r="J479" s="178">
        <v>0</v>
      </c>
      <c r="K479" s="178">
        <v>0</v>
      </c>
      <c r="L479" s="178">
        <v>13443</v>
      </c>
      <c r="M479" s="178">
        <v>13443</v>
      </c>
      <c r="N479" s="178">
        <v>1</v>
      </c>
      <c r="O479" s="178" t="s">
        <v>709</v>
      </c>
      <c r="P479" s="178" t="s">
        <v>709</v>
      </c>
      <c r="Q479" s="184">
        <v>0</v>
      </c>
      <c r="R479" s="184">
        <v>0</v>
      </c>
      <c r="S479" s="184">
        <v>0</v>
      </c>
      <c r="T479" s="184">
        <v>0</v>
      </c>
      <c r="V479" s="184">
        <v>90524.168352294349</v>
      </c>
      <c r="W479" s="184">
        <v>0</v>
      </c>
      <c r="X479" s="184" t="s">
        <v>728</v>
      </c>
      <c r="Y479" s="178" t="s">
        <v>802</v>
      </c>
      <c r="Z479" s="178" t="s">
        <v>697</v>
      </c>
      <c r="AA479" s="178" t="s">
        <v>1214</v>
      </c>
      <c r="AB479" s="178" t="s">
        <v>463</v>
      </c>
      <c r="AC479" s="178" t="s">
        <v>464</v>
      </c>
      <c r="AD479" s="178" t="s">
        <v>1229</v>
      </c>
      <c r="AF479" s="178" t="s">
        <v>1226</v>
      </c>
      <c r="AG479" s="178" t="s">
        <v>1227</v>
      </c>
      <c r="AH479" s="178">
        <v>0</v>
      </c>
      <c r="AI479" s="178" t="s">
        <v>75</v>
      </c>
      <c r="AJ479" s="178" t="s">
        <v>75</v>
      </c>
      <c r="AK479" s="178" t="s">
        <v>1196</v>
      </c>
      <c r="AL479" s="178" t="s">
        <v>760</v>
      </c>
      <c r="AM479" s="178" t="s">
        <v>33</v>
      </c>
      <c r="AN479" s="178" t="s">
        <v>34</v>
      </c>
      <c r="AO479" s="178" t="s">
        <v>42</v>
      </c>
      <c r="AQ479" s="178">
        <v>13443</v>
      </c>
      <c r="AR479" s="178">
        <v>13443</v>
      </c>
      <c r="AS479" s="178">
        <v>1</v>
      </c>
      <c r="AT479" s="178">
        <f t="shared" si="7"/>
        <v>0</v>
      </c>
    </row>
    <row r="480" spans="1:46" ht="22.5">
      <c r="A480" s="178" t="s">
        <v>305</v>
      </c>
      <c r="B480" s="178">
        <v>446</v>
      </c>
      <c r="C480" s="178" t="s">
        <v>412</v>
      </c>
      <c r="D480" s="178" t="s">
        <v>18</v>
      </c>
      <c r="E480" s="178" t="s">
        <v>465</v>
      </c>
      <c r="F480" s="178" t="s">
        <v>29</v>
      </c>
      <c r="G480" s="178" t="s">
        <v>466</v>
      </c>
      <c r="H480" s="178" t="s">
        <v>41</v>
      </c>
      <c r="I480" s="178">
        <v>653</v>
      </c>
      <c r="J480" s="178">
        <v>17.207807493624532</v>
      </c>
      <c r="K480" s="178">
        <v>3.2441709478913792</v>
      </c>
      <c r="L480" s="178">
        <v>673.45197844151585</v>
      </c>
      <c r="M480" s="178">
        <v>18266.000000000004</v>
      </c>
      <c r="N480" s="178">
        <v>3.6869154628354085E-2</v>
      </c>
      <c r="O480" s="178" t="s">
        <v>720</v>
      </c>
      <c r="P480" s="178" t="s">
        <v>720</v>
      </c>
      <c r="Q480" s="184">
        <v>4919.6946583911767</v>
      </c>
      <c r="R480" s="184">
        <v>55.30373194253113</v>
      </c>
      <c r="S480" s="184">
        <v>0</v>
      </c>
      <c r="T480" s="184">
        <v>2727.4805126881397</v>
      </c>
      <c r="V480" s="184">
        <v>0</v>
      </c>
      <c r="W480" s="184">
        <v>1059.5088965550115</v>
      </c>
      <c r="Y480" s="178" t="s">
        <v>1052</v>
      </c>
      <c r="Z480" s="178" t="s">
        <v>696</v>
      </c>
      <c r="AB480" s="178" t="s">
        <v>411</v>
      </c>
      <c r="AC480" s="178" t="s">
        <v>412</v>
      </c>
      <c r="AD480" s="178" t="s">
        <v>1225</v>
      </c>
      <c r="AF480" s="178" t="s">
        <v>1226</v>
      </c>
      <c r="AG480" s="178" t="s">
        <v>1231</v>
      </c>
      <c r="AH480" s="178">
        <v>1</v>
      </c>
      <c r="AI480" s="178">
        <v>91</v>
      </c>
      <c r="AJ480" s="178" t="s">
        <v>1010</v>
      </c>
      <c r="AK480" s="178" t="s">
        <v>1243</v>
      </c>
      <c r="AL480" s="178" t="s">
        <v>465</v>
      </c>
      <c r="AM480" s="178" t="s">
        <v>466</v>
      </c>
      <c r="AN480" s="178" t="s">
        <v>18</v>
      </c>
      <c r="AO480" s="178" t="s">
        <v>41</v>
      </c>
      <c r="AQ480" s="178">
        <v>673.45197844151585</v>
      </c>
      <c r="AR480" s="178">
        <v>18266</v>
      </c>
      <c r="AS480" s="178">
        <v>3.6869154628354092E-2</v>
      </c>
      <c r="AT480" s="178">
        <f t="shared" si="7"/>
        <v>0</v>
      </c>
    </row>
    <row r="481" spans="1:46" ht="22.5">
      <c r="A481" s="178" t="s">
        <v>305</v>
      </c>
      <c r="B481" s="178">
        <v>446</v>
      </c>
      <c r="C481" s="178" t="s">
        <v>412</v>
      </c>
      <c r="D481" s="178" t="s">
        <v>18</v>
      </c>
      <c r="E481" s="178" t="s">
        <v>467</v>
      </c>
      <c r="F481" s="178" t="s">
        <v>29</v>
      </c>
      <c r="G481" s="178" t="s">
        <v>468</v>
      </c>
      <c r="H481" s="178" t="s">
        <v>41</v>
      </c>
      <c r="I481" s="178">
        <v>1695</v>
      </c>
      <c r="J481" s="178">
        <v>44.666514091414371</v>
      </c>
      <c r="K481" s="178">
        <v>8.4209337774515891</v>
      </c>
      <c r="L481" s="178">
        <v>1748.0874478688661</v>
      </c>
      <c r="M481" s="178">
        <v>18266.000000000004</v>
      </c>
      <c r="N481" s="178">
        <v>9.5701710712190177E-2</v>
      </c>
      <c r="O481" s="178" t="s">
        <v>720</v>
      </c>
      <c r="P481" s="178" t="s">
        <v>720</v>
      </c>
      <c r="Q481" s="184">
        <v>12770.110943297159</v>
      </c>
      <c r="R481" s="184">
        <v>143.55256606828527</v>
      </c>
      <c r="S481" s="184">
        <v>0</v>
      </c>
      <c r="T481" s="184">
        <v>7079.754163868909</v>
      </c>
      <c r="V481" s="184">
        <v>0</v>
      </c>
      <c r="W481" s="184">
        <v>2750.1800607362093</v>
      </c>
      <c r="Y481" s="178" t="s">
        <v>1064</v>
      </c>
      <c r="Z481" s="178" t="s">
        <v>696</v>
      </c>
      <c r="AB481" s="178" t="s">
        <v>411</v>
      </c>
      <c r="AC481" s="178" t="s">
        <v>412</v>
      </c>
      <c r="AD481" s="178" t="s">
        <v>1225</v>
      </c>
      <c r="AF481" s="178" t="s">
        <v>1226</v>
      </c>
      <c r="AG481" s="178" t="s">
        <v>1231</v>
      </c>
      <c r="AH481" s="178">
        <v>1</v>
      </c>
      <c r="AI481" s="178">
        <v>91</v>
      </c>
      <c r="AJ481" s="178" t="s">
        <v>1010</v>
      </c>
      <c r="AK481" s="178" t="s">
        <v>1243</v>
      </c>
      <c r="AL481" s="178" t="s">
        <v>467</v>
      </c>
      <c r="AM481" s="178" t="s">
        <v>468</v>
      </c>
      <c r="AN481" s="178" t="s">
        <v>18</v>
      </c>
      <c r="AO481" s="178" t="s">
        <v>41</v>
      </c>
      <c r="AQ481" s="178">
        <v>1748.0874478688661</v>
      </c>
      <c r="AR481" s="178">
        <v>18266</v>
      </c>
      <c r="AS481" s="178">
        <v>9.5701710712190191E-2</v>
      </c>
      <c r="AT481" s="178">
        <f t="shared" si="7"/>
        <v>0</v>
      </c>
    </row>
    <row r="482" spans="1:46" ht="22.5">
      <c r="A482" s="178" t="s">
        <v>305</v>
      </c>
      <c r="B482" s="178">
        <v>446</v>
      </c>
      <c r="C482" s="178" t="s">
        <v>412</v>
      </c>
      <c r="D482" s="178" t="s">
        <v>18</v>
      </c>
      <c r="E482" s="178" t="s">
        <v>465</v>
      </c>
      <c r="F482" s="178" t="s">
        <v>29</v>
      </c>
      <c r="G482" s="178" t="s">
        <v>466</v>
      </c>
      <c r="H482" s="178" t="s">
        <v>19</v>
      </c>
      <c r="I482" s="178">
        <v>11827</v>
      </c>
      <c r="J482" s="178">
        <v>311.66422546262999</v>
      </c>
      <c r="K482" s="178">
        <v>58.757748546265454</v>
      </c>
      <c r="L482" s="178">
        <v>12197.421974008896</v>
      </c>
      <c r="M482" s="178">
        <v>18266.000000000004</v>
      </c>
      <c r="N482" s="178">
        <v>0.66776644990741774</v>
      </c>
      <c r="O482" s="178" t="s">
        <v>720</v>
      </c>
      <c r="P482" s="178" t="s">
        <v>720</v>
      </c>
      <c r="Q482" s="184">
        <v>59612.155478024324</v>
      </c>
      <c r="R482" s="184">
        <v>1001.6496748611266</v>
      </c>
      <c r="S482" s="184">
        <v>0</v>
      </c>
      <c r="T482" s="184">
        <v>49399.558994736035</v>
      </c>
      <c r="V482" s="184">
        <v>0</v>
      </c>
      <c r="W482" s="184">
        <v>19189.604470989463</v>
      </c>
      <c r="Y482" s="178" t="s">
        <v>1052</v>
      </c>
      <c r="Z482" s="178" t="s">
        <v>696</v>
      </c>
      <c r="AB482" s="178" t="s">
        <v>411</v>
      </c>
      <c r="AC482" s="178" t="s">
        <v>412</v>
      </c>
      <c r="AD482" s="178" t="s">
        <v>1225</v>
      </c>
      <c r="AF482" s="178" t="s">
        <v>1226</v>
      </c>
      <c r="AG482" s="178" t="s">
        <v>1231</v>
      </c>
      <c r="AH482" s="178">
        <v>1</v>
      </c>
      <c r="AI482" s="178">
        <v>91</v>
      </c>
      <c r="AJ482" s="178" t="s">
        <v>1010</v>
      </c>
      <c r="AK482" s="178" t="s">
        <v>1243</v>
      </c>
      <c r="AL482" s="178" t="s">
        <v>465</v>
      </c>
      <c r="AM482" s="178" t="s">
        <v>466</v>
      </c>
      <c r="AN482" s="178" t="s">
        <v>18</v>
      </c>
      <c r="AO482" s="178" t="s">
        <v>19</v>
      </c>
      <c r="AQ482" s="178">
        <v>12197.421974008896</v>
      </c>
      <c r="AR482" s="178">
        <v>18266</v>
      </c>
      <c r="AS482" s="178">
        <v>0.66776644990741796</v>
      </c>
      <c r="AT482" s="178">
        <f t="shared" si="7"/>
        <v>0</v>
      </c>
    </row>
    <row r="483" spans="1:46" ht="22.5">
      <c r="A483" s="178" t="s">
        <v>305</v>
      </c>
      <c r="B483" s="178">
        <v>446</v>
      </c>
      <c r="C483" s="178" t="s">
        <v>412</v>
      </c>
      <c r="D483" s="178" t="s">
        <v>18</v>
      </c>
      <c r="E483" s="178" t="s">
        <v>465</v>
      </c>
      <c r="F483" s="178" t="s">
        <v>29</v>
      </c>
      <c r="G483" s="178" t="s">
        <v>466</v>
      </c>
      <c r="H483" s="178" t="s">
        <v>42</v>
      </c>
      <c r="I483" s="178">
        <v>1118</v>
      </c>
      <c r="J483" s="178">
        <v>29.461452952331129</v>
      </c>
      <c r="K483" s="178">
        <v>5.5543386213515493</v>
      </c>
      <c r="L483" s="178">
        <v>1153.0157915736827</v>
      </c>
      <c r="M483" s="178">
        <v>18266.000000000004</v>
      </c>
      <c r="N483" s="178">
        <v>6.3123606239662899E-2</v>
      </c>
      <c r="O483" s="178" t="s">
        <v>720</v>
      </c>
      <c r="P483" s="178" t="s">
        <v>720</v>
      </c>
      <c r="Q483" s="184">
        <v>5635.1052527632701</v>
      </c>
      <c r="R483" s="184">
        <v>94.685409359494344</v>
      </c>
      <c r="S483" s="184">
        <v>0</v>
      </c>
      <c r="T483" s="184">
        <v>4669.7139558734161</v>
      </c>
      <c r="V483" s="184">
        <v>0</v>
      </c>
      <c r="W483" s="184">
        <v>1813.9830725091929</v>
      </c>
      <c r="Y483" s="178" t="s">
        <v>1052</v>
      </c>
      <c r="Z483" s="178" t="s">
        <v>696</v>
      </c>
      <c r="AB483" s="178" t="s">
        <v>411</v>
      </c>
      <c r="AC483" s="178" t="s">
        <v>412</v>
      </c>
      <c r="AD483" s="178" t="s">
        <v>1225</v>
      </c>
      <c r="AF483" s="178" t="s">
        <v>1226</v>
      </c>
      <c r="AG483" s="178" t="s">
        <v>1231</v>
      </c>
      <c r="AH483" s="178">
        <v>1</v>
      </c>
      <c r="AI483" s="178">
        <v>91</v>
      </c>
      <c r="AJ483" s="178" t="s">
        <v>1010</v>
      </c>
      <c r="AK483" s="178" t="s">
        <v>1243</v>
      </c>
      <c r="AL483" s="178" t="s">
        <v>465</v>
      </c>
      <c r="AM483" s="178" t="s">
        <v>466</v>
      </c>
      <c r="AN483" s="178" t="s">
        <v>18</v>
      </c>
      <c r="AO483" s="178" t="s">
        <v>42</v>
      </c>
      <c r="AQ483" s="178">
        <v>1153.0157915736827</v>
      </c>
      <c r="AR483" s="178">
        <v>18266</v>
      </c>
      <c r="AS483" s="178">
        <v>6.3123606239662913E-2</v>
      </c>
      <c r="AT483" s="178">
        <f t="shared" si="7"/>
        <v>0</v>
      </c>
    </row>
    <row r="484" spans="1:46" ht="22.5">
      <c r="A484" s="178" t="s">
        <v>305</v>
      </c>
      <c r="B484" s="178">
        <v>446</v>
      </c>
      <c r="C484" s="178" t="s">
        <v>412</v>
      </c>
      <c r="D484" s="178" t="s">
        <v>34</v>
      </c>
      <c r="E484" s="178" t="s">
        <v>465</v>
      </c>
      <c r="F484" s="178" t="s">
        <v>29</v>
      </c>
      <c r="G484" s="178" t="s">
        <v>466</v>
      </c>
      <c r="H484" s="178" t="s">
        <v>41</v>
      </c>
      <c r="I484" s="178">
        <v>902</v>
      </c>
      <c r="J484" s="178">
        <v>23.109090909090909</v>
      </c>
      <c r="K484" s="178">
        <v>4.4812284762603731</v>
      </c>
      <c r="L484" s="178">
        <v>929.59031938535134</v>
      </c>
      <c r="M484" s="178">
        <v>18266.000000000004</v>
      </c>
      <c r="N484" s="178">
        <v>5.0891838354612459E-2</v>
      </c>
      <c r="O484" s="178" t="s">
        <v>720</v>
      </c>
      <c r="P484" s="178" t="s">
        <v>720</v>
      </c>
      <c r="Q484" s="184">
        <v>6790.8339052706733</v>
      </c>
      <c r="R484" s="184">
        <v>76.337757531918683</v>
      </c>
      <c r="S484" s="184">
        <v>0</v>
      </c>
      <c r="T484" s="184">
        <v>3764.8407935106738</v>
      </c>
      <c r="V484" s="184">
        <v>0</v>
      </c>
      <c r="W484" s="184">
        <v>1462.4787587964981</v>
      </c>
      <c r="Y484" s="178" t="s">
        <v>1052</v>
      </c>
      <c r="Z484" s="178" t="s">
        <v>696</v>
      </c>
      <c r="AB484" s="178" t="s">
        <v>411</v>
      </c>
      <c r="AC484" s="178" t="s">
        <v>412</v>
      </c>
      <c r="AD484" s="178" t="s">
        <v>1225</v>
      </c>
      <c r="AF484" s="178" t="s">
        <v>1226</v>
      </c>
      <c r="AG484" s="178" t="s">
        <v>1231</v>
      </c>
      <c r="AH484" s="178">
        <v>1</v>
      </c>
      <c r="AI484" s="178">
        <v>91</v>
      </c>
      <c r="AJ484" s="178" t="s">
        <v>1010</v>
      </c>
      <c r="AK484" s="178" t="s">
        <v>1243</v>
      </c>
      <c r="AL484" s="178" t="s">
        <v>465</v>
      </c>
      <c r="AM484" s="178" t="s">
        <v>466</v>
      </c>
      <c r="AN484" s="178" t="s">
        <v>34</v>
      </c>
      <c r="AO484" s="178" t="s">
        <v>41</v>
      </c>
      <c r="AQ484" s="178">
        <v>929.59031938535134</v>
      </c>
      <c r="AR484" s="178">
        <v>18266</v>
      </c>
      <c r="AS484" s="178">
        <v>5.0891838354612466E-2</v>
      </c>
      <c r="AT484" s="178">
        <f t="shared" si="7"/>
        <v>0</v>
      </c>
    </row>
    <row r="485" spans="1:46" ht="22.5">
      <c r="A485" s="178" t="s">
        <v>305</v>
      </c>
      <c r="B485" s="178">
        <v>446</v>
      </c>
      <c r="C485" s="178" t="s">
        <v>412</v>
      </c>
      <c r="D485" s="178" t="s">
        <v>34</v>
      </c>
      <c r="E485" s="178" t="s">
        <v>467</v>
      </c>
      <c r="F485" s="178" t="s">
        <v>29</v>
      </c>
      <c r="G485" s="178" t="s">
        <v>468</v>
      </c>
      <c r="H485" s="178" t="s">
        <v>41</v>
      </c>
      <c r="I485" s="178">
        <v>1518</v>
      </c>
      <c r="J485" s="178">
        <v>38.890909090909091</v>
      </c>
      <c r="K485" s="178">
        <v>7.541579630779653</v>
      </c>
      <c r="L485" s="178">
        <v>1564.4324887216887</v>
      </c>
      <c r="M485" s="178">
        <v>18266.000000000004</v>
      </c>
      <c r="N485" s="178">
        <v>8.5647240157762428E-2</v>
      </c>
      <c r="O485" s="178" t="s">
        <v>720</v>
      </c>
      <c r="P485" s="178" t="s">
        <v>720</v>
      </c>
      <c r="Q485" s="184">
        <v>11428.476572284791</v>
      </c>
      <c r="R485" s="184">
        <v>128.47086023664363</v>
      </c>
      <c r="S485" s="184">
        <v>0</v>
      </c>
      <c r="T485" s="184">
        <v>6335.9515793228411</v>
      </c>
      <c r="V485" s="184">
        <v>0</v>
      </c>
      <c r="W485" s="184">
        <v>2461.2447404136192</v>
      </c>
      <c r="Y485" s="178" t="s">
        <v>1064</v>
      </c>
      <c r="Z485" s="178" t="s">
        <v>696</v>
      </c>
      <c r="AB485" s="178" t="s">
        <v>411</v>
      </c>
      <c r="AC485" s="178" t="s">
        <v>412</v>
      </c>
      <c r="AD485" s="178" t="s">
        <v>1225</v>
      </c>
      <c r="AF485" s="178" t="s">
        <v>1226</v>
      </c>
      <c r="AG485" s="178" t="s">
        <v>1231</v>
      </c>
      <c r="AH485" s="178">
        <v>1</v>
      </c>
      <c r="AI485" s="178">
        <v>91</v>
      </c>
      <c r="AJ485" s="178" t="s">
        <v>1010</v>
      </c>
      <c r="AK485" s="178" t="s">
        <v>1243</v>
      </c>
      <c r="AL485" s="178" t="s">
        <v>467</v>
      </c>
      <c r="AM485" s="178" t="s">
        <v>468</v>
      </c>
      <c r="AN485" s="178" t="s">
        <v>34</v>
      </c>
      <c r="AO485" s="178" t="s">
        <v>41</v>
      </c>
      <c r="AQ485" s="178">
        <v>1564.4324887216887</v>
      </c>
      <c r="AR485" s="178">
        <v>18266</v>
      </c>
      <c r="AS485" s="178">
        <v>8.5647240157762441E-2</v>
      </c>
      <c r="AT485" s="178">
        <f t="shared" si="7"/>
        <v>0</v>
      </c>
    </row>
    <row r="486" spans="1:46" ht="22.5">
      <c r="A486" s="178" t="s">
        <v>63</v>
      </c>
      <c r="B486" s="178">
        <v>447</v>
      </c>
      <c r="C486" s="178" t="s">
        <v>470</v>
      </c>
      <c r="D486" s="178" t="s">
        <v>18</v>
      </c>
      <c r="E486" s="178" t="s">
        <v>898</v>
      </c>
      <c r="F486" s="178" t="s">
        <v>29</v>
      </c>
      <c r="G486" s="178" t="s">
        <v>92</v>
      </c>
      <c r="H486" s="178" t="s">
        <v>41</v>
      </c>
      <c r="I486" s="178">
        <v>167</v>
      </c>
      <c r="J486" s="178">
        <v>0</v>
      </c>
      <c r="K486" s="178">
        <v>0</v>
      </c>
      <c r="L486" s="178">
        <v>167</v>
      </c>
      <c r="M486" s="178">
        <v>167</v>
      </c>
      <c r="N486" s="178">
        <v>1</v>
      </c>
      <c r="O486" s="178" t="s">
        <v>709</v>
      </c>
      <c r="P486" s="178" t="s">
        <v>720</v>
      </c>
      <c r="Q486" s="184">
        <v>0</v>
      </c>
      <c r="R486" s="184">
        <v>1300</v>
      </c>
      <c r="S486" s="184">
        <v>0</v>
      </c>
      <c r="T486" s="184">
        <v>0</v>
      </c>
      <c r="V486" s="184">
        <v>91.487692838887057</v>
      </c>
      <c r="W486" s="184">
        <v>0</v>
      </c>
      <c r="X486" s="184" t="s">
        <v>734</v>
      </c>
      <c r="Y486" s="178" t="s">
        <v>899</v>
      </c>
      <c r="Z486" s="178" t="s">
        <v>700</v>
      </c>
      <c r="AB486" s="178" t="s">
        <v>469</v>
      </c>
      <c r="AC486" s="178" t="s">
        <v>470</v>
      </c>
      <c r="AD486" s="178" t="s">
        <v>1229</v>
      </c>
      <c r="AF486" s="178" t="s">
        <v>1226</v>
      </c>
      <c r="AG486" s="178" t="s">
        <v>1231</v>
      </c>
      <c r="AH486" s="178">
        <v>0</v>
      </c>
      <c r="AI486" s="178">
        <v>40</v>
      </c>
      <c r="AJ486" s="178" t="s">
        <v>816</v>
      </c>
      <c r="AK486" s="178" t="s">
        <v>64</v>
      </c>
      <c r="AL486" s="178" t="s">
        <v>898</v>
      </c>
      <c r="AM486" s="178" t="s">
        <v>92</v>
      </c>
      <c r="AN486" s="178" t="s">
        <v>18</v>
      </c>
      <c r="AO486" s="178" t="s">
        <v>41</v>
      </c>
      <c r="AQ486" s="178">
        <v>167</v>
      </c>
      <c r="AR486" s="178">
        <v>167</v>
      </c>
      <c r="AS486" s="178">
        <v>1</v>
      </c>
      <c r="AT486" s="178">
        <f t="shared" si="7"/>
        <v>0</v>
      </c>
    </row>
    <row r="487" spans="1:46" ht="22.5">
      <c r="A487" s="178" t="s">
        <v>17</v>
      </c>
      <c r="B487" s="178">
        <v>448</v>
      </c>
      <c r="C487" s="178" t="s">
        <v>472</v>
      </c>
      <c r="D487" s="178" t="s">
        <v>18</v>
      </c>
      <c r="E487" s="178" t="s">
        <v>1088</v>
      </c>
      <c r="F487" s="178" t="s">
        <v>23</v>
      </c>
      <c r="G487" s="178" t="s">
        <v>1089</v>
      </c>
      <c r="H487" s="178" t="s">
        <v>41</v>
      </c>
      <c r="I487" s="178">
        <v>2709</v>
      </c>
      <c r="J487" s="178">
        <v>228.97730521801284</v>
      </c>
      <c r="K487" s="178">
        <v>1229.1688854659478</v>
      </c>
      <c r="L487" s="178">
        <v>4167.1461906839613</v>
      </c>
      <c r="M487" s="178">
        <v>14272</v>
      </c>
      <c r="N487" s="178">
        <v>0.29198053466115198</v>
      </c>
      <c r="O487" s="178" t="s">
        <v>709</v>
      </c>
      <c r="P487" s="178" t="s">
        <v>720</v>
      </c>
      <c r="Q487" s="184">
        <v>0</v>
      </c>
      <c r="R487" s="184">
        <v>0</v>
      </c>
      <c r="S487" s="184">
        <v>0</v>
      </c>
      <c r="T487" s="184">
        <v>0</v>
      </c>
      <c r="V487" s="184">
        <v>0</v>
      </c>
      <c r="W487" s="184">
        <v>10220.586815353832</v>
      </c>
      <c r="Y487" s="178" t="s">
        <v>806</v>
      </c>
      <c r="Z487" s="178" t="s">
        <v>696</v>
      </c>
      <c r="AB487" s="178" t="s">
        <v>471</v>
      </c>
      <c r="AC487" s="178" t="s">
        <v>472</v>
      </c>
      <c r="AD487" s="178" t="s">
        <v>1225</v>
      </c>
      <c r="AF487" s="178" t="s">
        <v>1230</v>
      </c>
      <c r="AG487" s="178" t="s">
        <v>1231</v>
      </c>
      <c r="AH487" s="178">
        <v>1</v>
      </c>
      <c r="AI487" s="178">
        <v>92</v>
      </c>
      <c r="AJ487" s="178" t="s">
        <v>796</v>
      </c>
      <c r="AK487" s="178" t="s">
        <v>1228</v>
      </c>
      <c r="AL487" s="178" t="s">
        <v>1088</v>
      </c>
      <c r="AM487" s="178" t="s">
        <v>1089</v>
      </c>
      <c r="AN487" s="178" t="s">
        <v>18</v>
      </c>
      <c r="AO487" s="178" t="s">
        <v>41</v>
      </c>
      <c r="AQ487" s="178">
        <v>4167.1461906839613</v>
      </c>
      <c r="AR487" s="178">
        <v>14273</v>
      </c>
      <c r="AS487" s="178">
        <v>0.29196007781713457</v>
      </c>
      <c r="AT487" s="178">
        <f t="shared" si="7"/>
        <v>0</v>
      </c>
    </row>
    <row r="488" spans="1:46" ht="22.5">
      <c r="A488" s="178" t="s">
        <v>17</v>
      </c>
      <c r="B488" s="178">
        <v>448</v>
      </c>
      <c r="C488" s="178" t="s">
        <v>472</v>
      </c>
      <c r="D488" s="178" t="s">
        <v>18</v>
      </c>
      <c r="E488" s="178" t="s">
        <v>1085</v>
      </c>
      <c r="F488" s="178" t="s">
        <v>23</v>
      </c>
      <c r="G488" s="178" t="s">
        <v>1086</v>
      </c>
      <c r="H488" s="178" t="s">
        <v>41</v>
      </c>
      <c r="I488" s="178">
        <v>1286</v>
      </c>
      <c r="J488" s="178">
        <v>108.6987133666905</v>
      </c>
      <c r="K488" s="178">
        <v>583.50357575090766</v>
      </c>
      <c r="L488" s="178">
        <v>1978.2022891175982</v>
      </c>
      <c r="M488" s="178">
        <v>14272</v>
      </c>
      <c r="N488" s="178">
        <v>0.13860722317247745</v>
      </c>
      <c r="O488" s="178" t="s">
        <v>709</v>
      </c>
      <c r="P488" s="178" t="s">
        <v>720</v>
      </c>
      <c r="Q488" s="184">
        <v>0</v>
      </c>
      <c r="R488" s="184">
        <v>0</v>
      </c>
      <c r="S488" s="184">
        <v>0</v>
      </c>
      <c r="T488" s="184">
        <v>0</v>
      </c>
      <c r="V488" s="184">
        <v>0</v>
      </c>
      <c r="W488" s="184">
        <v>4851.8547968051034</v>
      </c>
      <c r="Y488" s="178" t="s">
        <v>806</v>
      </c>
      <c r="Z488" s="178" t="s">
        <v>696</v>
      </c>
      <c r="AB488" s="178" t="s">
        <v>471</v>
      </c>
      <c r="AC488" s="178" t="s">
        <v>472</v>
      </c>
      <c r="AD488" s="178" t="s">
        <v>1225</v>
      </c>
      <c r="AF488" s="178" t="s">
        <v>1230</v>
      </c>
      <c r="AG488" s="178" t="s">
        <v>1231</v>
      </c>
      <c r="AH488" s="178">
        <v>1</v>
      </c>
      <c r="AI488" s="178">
        <v>92</v>
      </c>
      <c r="AJ488" s="178" t="s">
        <v>796</v>
      </c>
      <c r="AK488" s="178" t="s">
        <v>1228</v>
      </c>
      <c r="AL488" s="178" t="s">
        <v>1085</v>
      </c>
      <c r="AM488" s="178" t="s">
        <v>1086</v>
      </c>
      <c r="AN488" s="178" t="s">
        <v>18</v>
      </c>
      <c r="AO488" s="178" t="s">
        <v>41</v>
      </c>
      <c r="AQ488" s="178">
        <v>1978.2022891175982</v>
      </c>
      <c r="AR488" s="178">
        <v>14273</v>
      </c>
      <c r="AS488" s="178">
        <v>0.13859751202393317</v>
      </c>
      <c r="AT488" s="178">
        <f t="shared" si="7"/>
        <v>0</v>
      </c>
    </row>
    <row r="489" spans="1:46" ht="33.75">
      <c r="A489" s="178" t="s">
        <v>63</v>
      </c>
      <c r="B489" s="178">
        <v>448</v>
      </c>
      <c r="C489" s="178" t="s">
        <v>472</v>
      </c>
      <c r="D489" s="178" t="s">
        <v>18</v>
      </c>
      <c r="E489" s="178" t="s">
        <v>870</v>
      </c>
      <c r="F489" s="178" t="s">
        <v>23</v>
      </c>
      <c r="G489" s="178" t="s">
        <v>871</v>
      </c>
      <c r="H489" s="178" t="s">
        <v>41</v>
      </c>
      <c r="I489" s="178">
        <v>1268</v>
      </c>
      <c r="J489" s="178">
        <v>107.17726947819871</v>
      </c>
      <c r="K489" s="178">
        <v>575.33634063153261</v>
      </c>
      <c r="L489" s="178">
        <v>1950.5136101097314</v>
      </c>
      <c r="M489" s="178">
        <v>14272</v>
      </c>
      <c r="N489" s="178">
        <v>0.13666715317472894</v>
      </c>
      <c r="O489" s="178" t="s">
        <v>720</v>
      </c>
      <c r="P489" s="178" t="s">
        <v>720</v>
      </c>
      <c r="Q489" s="184">
        <v>14248.872519437506</v>
      </c>
      <c r="R489" s="184">
        <v>0</v>
      </c>
      <c r="S489" s="184">
        <v>7899.5801209444116</v>
      </c>
      <c r="T489" s="184">
        <v>0</v>
      </c>
      <c r="V489" s="184">
        <v>0</v>
      </c>
      <c r="W489" s="184">
        <v>4783.9439209555767</v>
      </c>
      <c r="Y489" s="178" t="s">
        <v>872</v>
      </c>
      <c r="Z489" s="178" t="s">
        <v>696</v>
      </c>
      <c r="AB489" s="178" t="s">
        <v>471</v>
      </c>
      <c r="AC489" s="178" t="s">
        <v>472</v>
      </c>
      <c r="AD489" s="178" t="s">
        <v>1225</v>
      </c>
      <c r="AF489" s="178" t="s">
        <v>1230</v>
      </c>
      <c r="AG489" s="178" t="s">
        <v>1231</v>
      </c>
      <c r="AH489" s="178">
        <v>1</v>
      </c>
      <c r="AI489" s="178">
        <v>40</v>
      </c>
      <c r="AJ489" s="178" t="s">
        <v>816</v>
      </c>
      <c r="AK489" s="178" t="s">
        <v>64</v>
      </c>
      <c r="AL489" s="178" t="s">
        <v>870</v>
      </c>
      <c r="AM489" s="178" t="s">
        <v>871</v>
      </c>
      <c r="AN489" s="178" t="s">
        <v>18</v>
      </c>
      <c r="AO489" s="178" t="s">
        <v>41</v>
      </c>
      <c r="AQ489" s="178">
        <v>1950.5136101097314</v>
      </c>
      <c r="AR489" s="178">
        <v>14273</v>
      </c>
      <c r="AS489" s="178">
        <v>0.13665757795205852</v>
      </c>
      <c r="AT489" s="178">
        <f t="shared" si="7"/>
        <v>0</v>
      </c>
    </row>
    <row r="490" spans="1:46" ht="33.75">
      <c r="A490" s="178" t="s">
        <v>63</v>
      </c>
      <c r="B490" s="178">
        <v>448</v>
      </c>
      <c r="C490" s="178" t="s">
        <v>472</v>
      </c>
      <c r="D490" s="178" t="s">
        <v>18</v>
      </c>
      <c r="E490" s="178" t="s">
        <v>1090</v>
      </c>
      <c r="F490" s="178" t="s">
        <v>23</v>
      </c>
      <c r="G490" s="178" t="s">
        <v>473</v>
      </c>
      <c r="H490" s="178" t="s">
        <v>41</v>
      </c>
      <c r="I490" s="178">
        <v>45</v>
      </c>
      <c r="J490" s="178">
        <v>3.8036097212294497</v>
      </c>
      <c r="K490" s="178">
        <v>20.418087798437671</v>
      </c>
      <c r="L490" s="178">
        <v>69.221697519667117</v>
      </c>
      <c r="M490" s="178">
        <v>14272</v>
      </c>
      <c r="N490" s="178">
        <v>4.850174994371295E-3</v>
      </c>
      <c r="O490" s="178" t="s">
        <v>720</v>
      </c>
      <c r="P490" s="178" t="s">
        <v>720</v>
      </c>
      <c r="Q490" s="184">
        <v>505.67765250369695</v>
      </c>
      <c r="R490" s="184">
        <v>0</v>
      </c>
      <c r="S490" s="184">
        <v>280.34787495465184</v>
      </c>
      <c r="T490" s="184">
        <v>0</v>
      </c>
      <c r="V490" s="184">
        <v>0</v>
      </c>
      <c r="W490" s="184">
        <v>169.7771896238178</v>
      </c>
      <c r="Y490" s="178" t="s">
        <v>1004</v>
      </c>
      <c r="Z490" s="178" t="s">
        <v>696</v>
      </c>
      <c r="AB490" s="178" t="s">
        <v>471</v>
      </c>
      <c r="AC490" s="178" t="s">
        <v>472</v>
      </c>
      <c r="AD490" s="178" t="s">
        <v>1225</v>
      </c>
      <c r="AF490" s="178" t="s">
        <v>1230</v>
      </c>
      <c r="AG490" s="178" t="s">
        <v>1231</v>
      </c>
      <c r="AH490" s="178">
        <v>1</v>
      </c>
      <c r="AI490" s="178">
        <v>40</v>
      </c>
      <c r="AJ490" s="178" t="s">
        <v>816</v>
      </c>
      <c r="AK490" s="178" t="s">
        <v>64</v>
      </c>
      <c r="AL490" s="178" t="s">
        <v>1090</v>
      </c>
      <c r="AM490" s="178" t="s">
        <v>473</v>
      </c>
      <c r="AN490" s="178" t="s">
        <v>18</v>
      </c>
      <c r="AO490" s="178" t="s">
        <v>41</v>
      </c>
      <c r="AQ490" s="178">
        <v>69.221697519667117</v>
      </c>
      <c r="AR490" s="178">
        <v>14273</v>
      </c>
      <c r="AS490" s="178">
        <v>4.8498351796866191E-3</v>
      </c>
      <c r="AT490" s="178">
        <f t="shared" si="7"/>
        <v>0</v>
      </c>
    </row>
    <row r="491" spans="1:46" ht="22.5">
      <c r="A491" s="178" t="s">
        <v>63</v>
      </c>
      <c r="B491" s="178">
        <v>448</v>
      </c>
      <c r="C491" s="178" t="s">
        <v>472</v>
      </c>
      <c r="D491" s="178" t="s">
        <v>18</v>
      </c>
      <c r="E491" s="178" t="s">
        <v>940</v>
      </c>
      <c r="F491" s="178" t="s">
        <v>23</v>
      </c>
      <c r="G491" s="178" t="s">
        <v>477</v>
      </c>
      <c r="H491" s="178" t="s">
        <v>41</v>
      </c>
      <c r="I491" s="178">
        <v>104</v>
      </c>
      <c r="J491" s="178">
        <v>8.7905646890636167</v>
      </c>
      <c r="K491" s="178">
        <v>47.188469578611503</v>
      </c>
      <c r="L491" s="178">
        <v>159.9790342676751</v>
      </c>
      <c r="M491" s="178">
        <v>14272</v>
      </c>
      <c r="N491" s="178">
        <v>1.1209293320324769E-2</v>
      </c>
      <c r="O491" s="178" t="s">
        <v>720</v>
      </c>
      <c r="P491" s="178" t="s">
        <v>720</v>
      </c>
      <c r="Q491" s="184">
        <v>1168.6772413418773</v>
      </c>
      <c r="R491" s="184">
        <v>0</v>
      </c>
      <c r="S491" s="184">
        <v>647.91508878408411</v>
      </c>
      <c r="T491" s="184">
        <v>0</v>
      </c>
      <c r="V491" s="184">
        <v>0</v>
      </c>
      <c r="W491" s="184">
        <v>392.37394935282322</v>
      </c>
      <c r="Y491" s="178" t="s">
        <v>878</v>
      </c>
      <c r="Z491" s="178" t="s">
        <v>696</v>
      </c>
      <c r="AB491" s="178" t="s">
        <v>471</v>
      </c>
      <c r="AC491" s="178" t="s">
        <v>472</v>
      </c>
      <c r="AD491" s="178" t="s">
        <v>1225</v>
      </c>
      <c r="AF491" s="178" t="s">
        <v>1230</v>
      </c>
      <c r="AG491" s="178" t="s">
        <v>1231</v>
      </c>
      <c r="AH491" s="178">
        <v>1</v>
      </c>
      <c r="AI491" s="178">
        <v>40</v>
      </c>
      <c r="AJ491" s="178" t="s">
        <v>816</v>
      </c>
      <c r="AK491" s="178" t="s">
        <v>64</v>
      </c>
      <c r="AL491" s="178" t="s">
        <v>940</v>
      </c>
      <c r="AM491" s="178" t="s">
        <v>477</v>
      </c>
      <c r="AN491" s="178" t="s">
        <v>18</v>
      </c>
      <c r="AO491" s="178" t="s">
        <v>41</v>
      </c>
      <c r="AQ491" s="178">
        <v>159.9790342676751</v>
      </c>
      <c r="AR491" s="178">
        <v>14273</v>
      </c>
      <c r="AS491" s="178">
        <v>1.1208507970831297E-2</v>
      </c>
      <c r="AT491" s="178">
        <f t="shared" si="7"/>
        <v>0</v>
      </c>
    </row>
    <row r="492" spans="1:46" ht="22.5">
      <c r="A492" s="178" t="s">
        <v>47</v>
      </c>
      <c r="B492" s="178">
        <v>448</v>
      </c>
      <c r="C492" s="178" t="s">
        <v>472</v>
      </c>
      <c r="D492" s="178" t="s">
        <v>18</v>
      </c>
      <c r="E492" s="178" t="s">
        <v>48</v>
      </c>
      <c r="F492" s="178" t="s">
        <v>23</v>
      </c>
      <c r="G492" s="178" t="s">
        <v>1091</v>
      </c>
      <c r="H492" s="178" t="s">
        <v>41</v>
      </c>
      <c r="I492" s="178">
        <v>184</v>
      </c>
      <c r="J492" s="178">
        <v>15.552537526804862</v>
      </c>
      <c r="K492" s="178">
        <v>83.487292331389597</v>
      </c>
      <c r="L492" s="178">
        <v>283.03982985819448</v>
      </c>
      <c r="M492" s="178">
        <v>14272</v>
      </c>
      <c r="N492" s="178">
        <v>1.9831826643651518E-2</v>
      </c>
      <c r="O492" s="178" t="s">
        <v>720</v>
      </c>
      <c r="P492" s="178" t="s">
        <v>720</v>
      </c>
      <c r="Q492" s="184">
        <v>2067.6597346817834</v>
      </c>
      <c r="R492" s="184">
        <v>0</v>
      </c>
      <c r="S492" s="184">
        <v>1146.3113109256876</v>
      </c>
      <c r="T492" s="184">
        <v>0</v>
      </c>
      <c r="V492" s="184">
        <v>0</v>
      </c>
      <c r="W492" s="184">
        <v>694.20006423961047</v>
      </c>
      <c r="Y492" s="178" t="s">
        <v>808</v>
      </c>
      <c r="Z492" s="178" t="s">
        <v>696</v>
      </c>
      <c r="AB492" s="178" t="s">
        <v>471</v>
      </c>
      <c r="AC492" s="178" t="s">
        <v>472</v>
      </c>
      <c r="AD492" s="178" t="s">
        <v>1225</v>
      </c>
      <c r="AF492" s="178" t="s">
        <v>1230</v>
      </c>
      <c r="AG492" s="178" t="s">
        <v>1231</v>
      </c>
      <c r="AH492" s="178">
        <v>1</v>
      </c>
      <c r="AI492" s="178">
        <v>50</v>
      </c>
      <c r="AJ492" s="178" t="s">
        <v>807</v>
      </c>
      <c r="AK492" s="178" t="s">
        <v>1232</v>
      </c>
      <c r="AL492" s="178" t="s">
        <v>48</v>
      </c>
      <c r="AM492" s="178" t="s">
        <v>1091</v>
      </c>
      <c r="AN492" s="178" t="s">
        <v>18</v>
      </c>
      <c r="AO492" s="178" t="s">
        <v>41</v>
      </c>
      <c r="AQ492" s="178">
        <v>283.03982985819448</v>
      </c>
      <c r="AR492" s="178">
        <v>14273</v>
      </c>
      <c r="AS492" s="178">
        <v>1.9830437179163069E-2</v>
      </c>
      <c r="AT492" s="178">
        <f t="shared" si="7"/>
        <v>0</v>
      </c>
    </row>
    <row r="493" spans="1:46" ht="33.75">
      <c r="A493" s="178" t="s">
        <v>63</v>
      </c>
      <c r="B493" s="178">
        <v>448</v>
      </c>
      <c r="C493" s="178" t="s">
        <v>472</v>
      </c>
      <c r="D493" s="178" t="s">
        <v>34</v>
      </c>
      <c r="E493" s="178" t="s">
        <v>1090</v>
      </c>
      <c r="F493" s="178" t="s">
        <v>23</v>
      </c>
      <c r="G493" s="178" t="s">
        <v>473</v>
      </c>
      <c r="H493" s="178" t="s">
        <v>41</v>
      </c>
      <c r="I493" s="178">
        <v>1141</v>
      </c>
      <c r="J493" s="178">
        <v>191.74549098196391</v>
      </c>
      <c r="K493" s="178">
        <v>517.71195951149741</v>
      </c>
      <c r="L493" s="178">
        <v>1850.4574504934612</v>
      </c>
      <c r="M493" s="178">
        <v>14272</v>
      </c>
      <c r="N493" s="178">
        <v>0.12965649176663827</v>
      </c>
      <c r="O493" s="178" t="s">
        <v>720</v>
      </c>
      <c r="P493" s="178" t="s">
        <v>720</v>
      </c>
      <c r="Q493" s="184">
        <v>13517.943262770326</v>
      </c>
      <c r="R493" s="184">
        <v>0</v>
      </c>
      <c r="S493" s="184">
        <v>7494.3526744985184</v>
      </c>
      <c r="T493" s="184">
        <v>0</v>
      </c>
      <c r="V493" s="184">
        <v>0</v>
      </c>
      <c r="W493" s="184">
        <v>4538.5403236315424</v>
      </c>
      <c r="Y493" s="178" t="s">
        <v>1004</v>
      </c>
      <c r="Z493" s="178" t="s">
        <v>696</v>
      </c>
      <c r="AB493" s="178" t="s">
        <v>471</v>
      </c>
      <c r="AC493" s="178" t="s">
        <v>472</v>
      </c>
      <c r="AD493" s="178" t="s">
        <v>1225</v>
      </c>
      <c r="AF493" s="178" t="s">
        <v>1230</v>
      </c>
      <c r="AG493" s="178" t="s">
        <v>1231</v>
      </c>
      <c r="AH493" s="178">
        <v>1</v>
      </c>
      <c r="AI493" s="178">
        <v>40</v>
      </c>
      <c r="AJ493" s="178" t="s">
        <v>816</v>
      </c>
      <c r="AK493" s="178" t="s">
        <v>64</v>
      </c>
      <c r="AL493" s="178" t="s">
        <v>1090</v>
      </c>
      <c r="AM493" s="178" t="s">
        <v>473</v>
      </c>
      <c r="AN493" s="178" t="s">
        <v>34</v>
      </c>
      <c r="AO493" s="178" t="s">
        <v>41</v>
      </c>
      <c r="AQ493" s="178">
        <v>1850.4574504934612</v>
      </c>
      <c r="AR493" s="178">
        <v>14273</v>
      </c>
      <c r="AS493" s="178">
        <v>0.1296474077274197</v>
      </c>
      <c r="AT493" s="178">
        <f t="shared" si="7"/>
        <v>0</v>
      </c>
    </row>
    <row r="494" spans="1:46" ht="33.75">
      <c r="A494" s="178" t="s">
        <v>63</v>
      </c>
      <c r="B494" s="178">
        <v>448</v>
      </c>
      <c r="C494" s="178" t="s">
        <v>472</v>
      </c>
      <c r="D494" s="178" t="s">
        <v>34</v>
      </c>
      <c r="E494" s="178" t="s">
        <v>1092</v>
      </c>
      <c r="F494" s="178" t="s">
        <v>23</v>
      </c>
      <c r="G494" s="178" t="s">
        <v>474</v>
      </c>
      <c r="H494" s="178" t="s">
        <v>41</v>
      </c>
      <c r="I494" s="178">
        <v>871</v>
      </c>
      <c r="J494" s="178">
        <v>146.37188663040365</v>
      </c>
      <c r="K494" s="178">
        <v>395.20343272087138</v>
      </c>
      <c r="L494" s="178">
        <v>1412.5753193512751</v>
      </c>
      <c r="M494" s="178">
        <v>14272</v>
      </c>
      <c r="N494" s="178">
        <v>9.8975288631675665E-2</v>
      </c>
      <c r="O494" s="178" t="s">
        <v>720</v>
      </c>
      <c r="P494" s="178" t="s">
        <v>720</v>
      </c>
      <c r="Q494" s="184">
        <v>10319.131097171739</v>
      </c>
      <c r="R494" s="184">
        <v>0</v>
      </c>
      <c r="S494" s="184">
        <v>5720.9300433726639</v>
      </c>
      <c r="T494" s="184">
        <v>0</v>
      </c>
      <c r="V494" s="184">
        <v>0</v>
      </c>
      <c r="W494" s="184">
        <v>3464.5649622112828</v>
      </c>
      <c r="Y494" s="178" t="s">
        <v>892</v>
      </c>
      <c r="Z494" s="178" t="s">
        <v>696</v>
      </c>
      <c r="AB494" s="178" t="s">
        <v>471</v>
      </c>
      <c r="AC494" s="178" t="s">
        <v>472</v>
      </c>
      <c r="AD494" s="178" t="s">
        <v>1225</v>
      </c>
      <c r="AF494" s="178" t="s">
        <v>1230</v>
      </c>
      <c r="AG494" s="178" t="s">
        <v>1231</v>
      </c>
      <c r="AH494" s="178">
        <v>1</v>
      </c>
      <c r="AI494" s="178">
        <v>40</v>
      </c>
      <c r="AJ494" s="178" t="s">
        <v>816</v>
      </c>
      <c r="AK494" s="178" t="s">
        <v>64</v>
      </c>
      <c r="AL494" s="178" t="s">
        <v>1092</v>
      </c>
      <c r="AM494" s="178" t="s">
        <v>474</v>
      </c>
      <c r="AN494" s="178" t="s">
        <v>34</v>
      </c>
      <c r="AO494" s="178" t="s">
        <v>41</v>
      </c>
      <c r="AQ494" s="178">
        <v>1412.5753193512751</v>
      </c>
      <c r="AR494" s="178">
        <v>14273</v>
      </c>
      <c r="AS494" s="178">
        <v>9.8968354189818197E-2</v>
      </c>
      <c r="AT494" s="178">
        <f t="shared" si="7"/>
        <v>0</v>
      </c>
    </row>
    <row r="495" spans="1:46" ht="22.5">
      <c r="A495" s="178" t="s">
        <v>63</v>
      </c>
      <c r="B495" s="178">
        <v>448</v>
      </c>
      <c r="C495" s="178" t="s">
        <v>472</v>
      </c>
      <c r="D495" s="178" t="s">
        <v>34</v>
      </c>
      <c r="E495" s="178" t="s">
        <v>1093</v>
      </c>
      <c r="F495" s="178" t="s">
        <v>23</v>
      </c>
      <c r="G495" s="178" t="s">
        <v>1094</v>
      </c>
      <c r="H495" s="178" t="s">
        <v>41</v>
      </c>
      <c r="I495" s="178">
        <v>119</v>
      </c>
      <c r="J495" s="178">
        <v>19.997995991983966</v>
      </c>
      <c r="K495" s="178">
        <v>53.994498844757395</v>
      </c>
      <c r="L495" s="178">
        <v>192.99249483674137</v>
      </c>
      <c r="M495" s="178">
        <v>14272</v>
      </c>
      <c r="N495" s="178">
        <v>1.3522456196520555E-2</v>
      </c>
      <c r="O495" s="178" t="s">
        <v>720</v>
      </c>
      <c r="P495" s="178" t="s">
        <v>720</v>
      </c>
      <c r="Q495" s="184">
        <v>1409.8468433564144</v>
      </c>
      <c r="R495" s="184">
        <v>0</v>
      </c>
      <c r="S495" s="184">
        <v>781.61960408880248</v>
      </c>
      <c r="T495" s="184">
        <v>0</v>
      </c>
      <c r="V495" s="184">
        <v>0</v>
      </c>
      <c r="W495" s="184">
        <v>473.34469632967017</v>
      </c>
      <c r="Y495" s="178" t="s">
        <v>1004</v>
      </c>
      <c r="Z495" s="178" t="s">
        <v>696</v>
      </c>
      <c r="AB495" s="178" t="s">
        <v>471</v>
      </c>
      <c r="AC495" s="178" t="s">
        <v>472</v>
      </c>
      <c r="AD495" s="178" t="s">
        <v>1225</v>
      </c>
      <c r="AF495" s="178" t="s">
        <v>1230</v>
      </c>
      <c r="AG495" s="178" t="s">
        <v>1231</v>
      </c>
      <c r="AH495" s="178">
        <v>1</v>
      </c>
      <c r="AI495" s="178">
        <v>40</v>
      </c>
      <c r="AJ495" s="178" t="s">
        <v>816</v>
      </c>
      <c r="AK495" s="178" t="s">
        <v>64</v>
      </c>
      <c r="AL495" s="178" t="s">
        <v>1093</v>
      </c>
      <c r="AM495" s="178" t="s">
        <v>1094</v>
      </c>
      <c r="AN495" s="178" t="s">
        <v>34</v>
      </c>
      <c r="AO495" s="178" t="s">
        <v>41</v>
      </c>
      <c r="AQ495" s="178">
        <v>192.99249483674137</v>
      </c>
      <c r="AR495" s="178">
        <v>14273</v>
      </c>
      <c r="AS495" s="178">
        <v>1.3521508781387331E-2</v>
      </c>
      <c r="AT495" s="178">
        <f t="shared" si="7"/>
        <v>0</v>
      </c>
    </row>
    <row r="496" spans="1:46" ht="33.75">
      <c r="A496" s="178" t="s">
        <v>63</v>
      </c>
      <c r="B496" s="178">
        <v>448</v>
      </c>
      <c r="C496" s="178" t="s">
        <v>472</v>
      </c>
      <c r="D496" s="178" t="s">
        <v>34</v>
      </c>
      <c r="E496" s="178" t="s">
        <v>1095</v>
      </c>
      <c r="F496" s="178" t="s">
        <v>23</v>
      </c>
      <c r="G496" s="178" t="s">
        <v>1096</v>
      </c>
      <c r="H496" s="178" t="s">
        <v>41</v>
      </c>
      <c r="I496" s="178">
        <v>278</v>
      </c>
      <c r="J496" s="178">
        <v>46.71800744345834</v>
      </c>
      <c r="K496" s="178">
        <v>126.13840906590384</v>
      </c>
      <c r="L496" s="178">
        <v>450.85641650936219</v>
      </c>
      <c r="M496" s="178">
        <v>14272</v>
      </c>
      <c r="N496" s="178">
        <v>3.1590275820442978E-2</v>
      </c>
      <c r="O496" s="178" t="s">
        <v>720</v>
      </c>
      <c r="P496" s="178" t="s">
        <v>720</v>
      </c>
      <c r="Q496" s="184">
        <v>3293.5917853200272</v>
      </c>
      <c r="R496" s="184">
        <v>0</v>
      </c>
      <c r="S496" s="184">
        <v>1825.9684868629167</v>
      </c>
      <c r="T496" s="184">
        <v>0</v>
      </c>
      <c r="V496" s="184">
        <v>0</v>
      </c>
      <c r="W496" s="184">
        <v>1105.79685361049</v>
      </c>
      <c r="Y496" s="178" t="s">
        <v>1004</v>
      </c>
      <c r="Z496" s="178" t="s">
        <v>696</v>
      </c>
      <c r="AB496" s="178" t="s">
        <v>471</v>
      </c>
      <c r="AC496" s="178" t="s">
        <v>472</v>
      </c>
      <c r="AD496" s="178" t="s">
        <v>1225</v>
      </c>
      <c r="AF496" s="178" t="s">
        <v>1230</v>
      </c>
      <c r="AG496" s="178" t="s">
        <v>1231</v>
      </c>
      <c r="AH496" s="178">
        <v>1</v>
      </c>
      <c r="AI496" s="178">
        <v>40</v>
      </c>
      <c r="AJ496" s="178" t="s">
        <v>816</v>
      </c>
      <c r="AK496" s="178" t="s">
        <v>64</v>
      </c>
      <c r="AL496" s="178" t="s">
        <v>1095</v>
      </c>
      <c r="AM496" s="178" t="s">
        <v>1096</v>
      </c>
      <c r="AN496" s="178" t="s">
        <v>34</v>
      </c>
      <c r="AO496" s="178" t="s">
        <v>41</v>
      </c>
      <c r="AQ496" s="178">
        <v>450.85641650936219</v>
      </c>
      <c r="AR496" s="178">
        <v>14273</v>
      </c>
      <c r="AS496" s="178">
        <v>3.158806253130822E-2</v>
      </c>
      <c r="AT496" s="178">
        <f t="shared" si="7"/>
        <v>0</v>
      </c>
    </row>
    <row r="497" spans="1:46" ht="22.5">
      <c r="A497" s="178" t="s">
        <v>135</v>
      </c>
      <c r="B497" s="178">
        <v>448</v>
      </c>
      <c r="C497" s="178" t="s">
        <v>472</v>
      </c>
      <c r="D497" s="178" t="s">
        <v>34</v>
      </c>
      <c r="E497" s="178" t="s">
        <v>1097</v>
      </c>
      <c r="F497" s="178" t="s">
        <v>23</v>
      </c>
      <c r="G497" s="178" t="s">
        <v>563</v>
      </c>
      <c r="H497" s="178" t="s">
        <v>41</v>
      </c>
      <c r="I497" s="178">
        <v>306</v>
      </c>
      <c r="J497" s="178">
        <v>51.423418265101631</v>
      </c>
      <c r="K497" s="178">
        <v>138.84299702937616</v>
      </c>
      <c r="L497" s="178">
        <v>496.26641529447784</v>
      </c>
      <c r="M497" s="178">
        <v>14272</v>
      </c>
      <c r="N497" s="178">
        <v>3.4772030219624286E-2</v>
      </c>
      <c r="O497" s="178" t="s">
        <v>720</v>
      </c>
      <c r="P497" s="178" t="s">
        <v>720</v>
      </c>
      <c r="Q497" s="184">
        <v>3625.3204543450661</v>
      </c>
      <c r="R497" s="184">
        <v>0</v>
      </c>
      <c r="S497" s="184">
        <v>2009.8789819426352</v>
      </c>
      <c r="T497" s="184">
        <v>0</v>
      </c>
      <c r="V497" s="184">
        <v>0</v>
      </c>
      <c r="W497" s="184">
        <v>1217.1720762762945</v>
      </c>
      <c r="Y497" s="178" t="s">
        <v>1098</v>
      </c>
      <c r="Z497" s="178" t="s">
        <v>696</v>
      </c>
      <c r="AB497" s="178" t="s">
        <v>471</v>
      </c>
      <c r="AC497" s="178" t="s">
        <v>472</v>
      </c>
      <c r="AD497" s="178" t="s">
        <v>1225</v>
      </c>
      <c r="AF497" s="178" t="s">
        <v>1230</v>
      </c>
      <c r="AG497" s="178" t="s">
        <v>1231</v>
      </c>
      <c r="AH497" s="178">
        <v>1</v>
      </c>
      <c r="AI497" s="178">
        <v>72</v>
      </c>
      <c r="AJ497" s="178" t="s">
        <v>908</v>
      </c>
      <c r="AK497" s="178" t="s">
        <v>136</v>
      </c>
      <c r="AL497" s="178" t="s">
        <v>1097</v>
      </c>
      <c r="AM497" s="178" t="s">
        <v>563</v>
      </c>
      <c r="AN497" s="178" t="s">
        <v>34</v>
      </c>
      <c r="AO497" s="178" t="s">
        <v>41</v>
      </c>
      <c r="AQ497" s="178">
        <v>496.26641529447784</v>
      </c>
      <c r="AR497" s="178">
        <v>14273</v>
      </c>
      <c r="AS497" s="178">
        <v>3.4769594009281708E-2</v>
      </c>
      <c r="AT497" s="178">
        <f t="shared" si="7"/>
        <v>0</v>
      </c>
    </row>
    <row r="498" spans="1:46" ht="22.5">
      <c r="A498" s="178" t="s">
        <v>1215</v>
      </c>
      <c r="B498" s="178">
        <v>448</v>
      </c>
      <c r="C498" s="178" t="s">
        <v>472</v>
      </c>
      <c r="D498" s="178" t="s">
        <v>34</v>
      </c>
      <c r="E498" s="178" t="s">
        <v>771</v>
      </c>
      <c r="F498" s="178" t="s">
        <v>23</v>
      </c>
      <c r="G498" s="178" t="s">
        <v>77</v>
      </c>
      <c r="H498" s="178" t="s">
        <v>41</v>
      </c>
      <c r="I498" s="178">
        <v>778</v>
      </c>
      <c r="J498" s="178">
        <v>130.74320068708846</v>
      </c>
      <c r="K498" s="178">
        <v>353.00605127076687</v>
      </c>
      <c r="L498" s="178">
        <v>1261.7492519578554</v>
      </c>
      <c r="M498" s="178">
        <v>14272</v>
      </c>
      <c r="N498" s="178">
        <v>8.8407318662966333E-2</v>
      </c>
      <c r="O498" s="178" t="s">
        <v>709</v>
      </c>
      <c r="P498" s="178" t="s">
        <v>720</v>
      </c>
      <c r="Q498" s="184">
        <v>0</v>
      </c>
      <c r="R498" s="184">
        <v>0</v>
      </c>
      <c r="S498" s="184">
        <v>0</v>
      </c>
      <c r="T498" s="184">
        <v>0</v>
      </c>
      <c r="V498" s="184">
        <v>0</v>
      </c>
      <c r="W498" s="184">
        <v>0</v>
      </c>
      <c r="Y498" s="178" t="s">
        <v>806</v>
      </c>
      <c r="Z498" s="178" t="s">
        <v>696</v>
      </c>
      <c r="AB498" s="178" t="s">
        <v>471</v>
      </c>
      <c r="AC498" s="178" t="s">
        <v>472</v>
      </c>
      <c r="AD498" s="178" t="s">
        <v>1225</v>
      </c>
      <c r="AF498" s="178" t="s">
        <v>1230</v>
      </c>
      <c r="AG498" s="178" t="s">
        <v>1231</v>
      </c>
      <c r="AH498" s="178">
        <v>1</v>
      </c>
      <c r="AI498" s="178">
        <v>99</v>
      </c>
      <c r="AJ498" s="178" t="s">
        <v>796</v>
      </c>
      <c r="AK498" s="178" t="s">
        <v>1228</v>
      </c>
      <c r="AL498" s="178" t="s">
        <v>771</v>
      </c>
      <c r="AM498" s="178" t="s">
        <v>77</v>
      </c>
      <c r="AN498" s="178" t="s">
        <v>34</v>
      </c>
      <c r="AO498" s="178" t="s">
        <v>41</v>
      </c>
      <c r="AQ498" s="178">
        <v>1261.7492519578554</v>
      </c>
      <c r="AR498" s="178">
        <v>14273</v>
      </c>
      <c r="AS498" s="178">
        <v>8.8401124637977682E-2</v>
      </c>
      <c r="AT498" s="178">
        <f t="shared" si="7"/>
        <v>0</v>
      </c>
    </row>
    <row r="499" spans="1:46" ht="22.5">
      <c r="A499" s="178" t="s">
        <v>1216</v>
      </c>
      <c r="B499" s="178">
        <v>451</v>
      </c>
      <c r="C499" s="178" t="s">
        <v>705</v>
      </c>
      <c r="D499" s="178" t="s">
        <v>18</v>
      </c>
      <c r="E499" s="178" t="s">
        <v>774</v>
      </c>
      <c r="G499" s="178" t="s">
        <v>765</v>
      </c>
      <c r="H499" s="178" t="s">
        <v>41</v>
      </c>
      <c r="I499" s="178">
        <v>8264</v>
      </c>
      <c r="J499" s="178">
        <v>653</v>
      </c>
      <c r="K499" s="178">
        <v>1907</v>
      </c>
      <c r="L499" s="178">
        <v>10824</v>
      </c>
      <c r="M499" s="178">
        <v>0</v>
      </c>
      <c r="N499" s="178">
        <v>0</v>
      </c>
      <c r="O499" s="178" t="s">
        <v>709</v>
      </c>
      <c r="P499" s="178" t="s">
        <v>720</v>
      </c>
      <c r="Q499" s="184">
        <v>0</v>
      </c>
      <c r="R499" s="184">
        <v>0</v>
      </c>
      <c r="S499" s="184">
        <v>0</v>
      </c>
      <c r="T499" s="184">
        <v>0</v>
      </c>
      <c r="V499" s="184">
        <v>0</v>
      </c>
      <c r="W499" s="184">
        <v>0</v>
      </c>
      <c r="Y499" s="178" t="s">
        <v>806</v>
      </c>
      <c r="Z499" s="178" t="s">
        <v>696</v>
      </c>
      <c r="AB499" s="178" t="s">
        <v>1248</v>
      </c>
      <c r="AC499" s="178" t="s">
        <v>705</v>
      </c>
      <c r="AD499" s="178" t="s">
        <v>1233</v>
      </c>
      <c r="AF499" s="178" t="s">
        <v>1230</v>
      </c>
      <c r="AG499" s="178" t="s">
        <v>1231</v>
      </c>
      <c r="AH499" s="178">
        <v>0</v>
      </c>
      <c r="AI499" s="178">
        <v>92</v>
      </c>
      <c r="AJ499" s="178" t="s">
        <v>796</v>
      </c>
      <c r="AK499" s="178" t="s">
        <v>1228</v>
      </c>
      <c r="AL499" s="178" t="s">
        <v>774</v>
      </c>
      <c r="AM499" s="178" t="s">
        <v>765</v>
      </c>
      <c r="AN499" s="178" t="s">
        <v>18</v>
      </c>
      <c r="AO499" s="178" t="s">
        <v>41</v>
      </c>
      <c r="AQ499" s="178">
        <v>10824</v>
      </c>
      <c r="AR499" s="178">
        <v>10824</v>
      </c>
      <c r="AS499" s="178">
        <v>1</v>
      </c>
      <c r="AT499" s="178">
        <f t="shared" si="7"/>
        <v>0</v>
      </c>
    </row>
    <row r="500" spans="1:46">
      <c r="A500" s="178" t="s">
        <v>30</v>
      </c>
      <c r="B500" s="178">
        <v>452</v>
      </c>
      <c r="C500" s="178" t="s">
        <v>478</v>
      </c>
      <c r="D500" s="178" t="s">
        <v>18</v>
      </c>
      <c r="E500" s="178" t="s">
        <v>1196</v>
      </c>
      <c r="F500" s="178" t="s">
        <v>23</v>
      </c>
      <c r="G500" s="178" t="s">
        <v>1204</v>
      </c>
      <c r="H500" s="178" t="s">
        <v>479</v>
      </c>
      <c r="L500" s="178">
        <v>3582.1576054812963</v>
      </c>
      <c r="M500" s="178">
        <v>147835</v>
      </c>
      <c r="N500" s="178">
        <v>2.4230781651715064E-2</v>
      </c>
      <c r="O500" s="178" t="s">
        <v>720</v>
      </c>
      <c r="P500" s="178" t="s">
        <v>709</v>
      </c>
      <c r="Q500" s="184">
        <v>9767.0571947412191</v>
      </c>
      <c r="R500" s="184">
        <v>0</v>
      </c>
      <c r="S500" s="184">
        <v>0</v>
      </c>
      <c r="T500" s="184">
        <v>0</v>
      </c>
      <c r="V500" s="184">
        <v>0</v>
      </c>
      <c r="W500" s="184">
        <v>3631.3460922342783</v>
      </c>
      <c r="AT500" s="178">
        <f t="shared" si="7"/>
        <v>3582.1576054812963</v>
      </c>
    </row>
    <row r="501" spans="1:46">
      <c r="A501" s="178" t="s">
        <v>30</v>
      </c>
      <c r="B501" s="178">
        <v>452</v>
      </c>
      <c r="C501" s="178" t="s">
        <v>478</v>
      </c>
      <c r="D501" s="178" t="s">
        <v>18</v>
      </c>
      <c r="E501" s="178" t="s">
        <v>1196</v>
      </c>
      <c r="F501" s="178" t="s">
        <v>23</v>
      </c>
      <c r="G501" s="178" t="s">
        <v>1204</v>
      </c>
      <c r="H501" s="178" t="s">
        <v>479</v>
      </c>
      <c r="L501" s="178">
        <v>62332.364709787922</v>
      </c>
      <c r="M501" s="178">
        <v>147835</v>
      </c>
      <c r="N501" s="178">
        <v>0.42163469212154037</v>
      </c>
      <c r="O501" s="178" t="s">
        <v>720</v>
      </c>
      <c r="P501" s="178" t="s">
        <v>709</v>
      </c>
      <c r="Q501" s="184">
        <v>169954.49063223708</v>
      </c>
      <c r="R501" s="184">
        <v>0</v>
      </c>
      <c r="S501" s="184">
        <v>0</v>
      </c>
      <c r="T501" s="184">
        <v>0</v>
      </c>
      <c r="V501" s="184">
        <v>0</v>
      </c>
      <c r="W501" s="184">
        <v>63188.283134794649</v>
      </c>
      <c r="AT501" s="178">
        <f t="shared" si="7"/>
        <v>62332.364709787922</v>
      </c>
    </row>
    <row r="502" spans="1:46">
      <c r="A502" s="178" t="s">
        <v>30</v>
      </c>
      <c r="B502" s="178">
        <v>452</v>
      </c>
      <c r="C502" s="178" t="s">
        <v>478</v>
      </c>
      <c r="D502" s="178" t="s">
        <v>18</v>
      </c>
      <c r="E502" s="178" t="s">
        <v>1196</v>
      </c>
      <c r="F502" s="178" t="s">
        <v>23</v>
      </c>
      <c r="G502" s="178" t="s">
        <v>1204</v>
      </c>
      <c r="H502" s="178" t="s">
        <v>479</v>
      </c>
      <c r="L502" s="178">
        <v>15294.221156235977</v>
      </c>
      <c r="M502" s="178">
        <v>147835</v>
      </c>
      <c r="N502" s="178">
        <v>0.10345467011354535</v>
      </c>
      <c r="O502" s="178" t="s">
        <v>720</v>
      </c>
      <c r="P502" s="178" t="s">
        <v>709</v>
      </c>
      <c r="Q502" s="184">
        <v>41700.993991275667</v>
      </c>
      <c r="R502" s="184">
        <v>0</v>
      </c>
      <c r="S502" s="184">
        <v>0</v>
      </c>
      <c r="T502" s="184">
        <v>0</v>
      </c>
      <c r="V502" s="184">
        <v>0</v>
      </c>
      <c r="W502" s="184">
        <v>15504.234136566474</v>
      </c>
      <c r="AT502" s="178">
        <f t="shared" si="7"/>
        <v>15294.221156235977</v>
      </c>
    </row>
    <row r="503" spans="1:46">
      <c r="A503" s="178" t="s">
        <v>30</v>
      </c>
      <c r="B503" s="178">
        <v>452</v>
      </c>
      <c r="C503" s="178" t="s">
        <v>478</v>
      </c>
      <c r="D503" s="178" t="s">
        <v>18</v>
      </c>
      <c r="E503" s="178" t="s">
        <v>1196</v>
      </c>
      <c r="F503" s="178" t="s">
        <v>23</v>
      </c>
      <c r="G503" s="178" t="s">
        <v>1204</v>
      </c>
      <c r="H503" s="178" t="s">
        <v>479</v>
      </c>
      <c r="L503" s="178">
        <v>467.38520285825928</v>
      </c>
      <c r="M503" s="178">
        <v>147835</v>
      </c>
      <c r="N503" s="178">
        <v>3.1615328092688419E-3</v>
      </c>
      <c r="O503" s="178" t="s">
        <v>720</v>
      </c>
      <c r="P503" s="178" t="s">
        <v>709</v>
      </c>
      <c r="Q503" s="184">
        <v>1274.3654833352866</v>
      </c>
      <c r="R503" s="184">
        <v>0</v>
      </c>
      <c r="S503" s="184">
        <v>0</v>
      </c>
      <c r="T503" s="184">
        <v>0</v>
      </c>
      <c r="V503" s="184">
        <v>0</v>
      </c>
      <c r="W503" s="184">
        <v>473.80311446107498</v>
      </c>
      <c r="AT503" s="178">
        <f t="shared" si="7"/>
        <v>467.38520285825928</v>
      </c>
    </row>
    <row r="504" spans="1:46">
      <c r="A504" s="178" t="s">
        <v>30</v>
      </c>
      <c r="B504" s="178">
        <v>452</v>
      </c>
      <c r="C504" s="178" t="s">
        <v>478</v>
      </c>
      <c r="D504" s="178" t="s">
        <v>18</v>
      </c>
      <c r="E504" s="178" t="s">
        <v>1196</v>
      </c>
      <c r="F504" s="178" t="s">
        <v>23</v>
      </c>
      <c r="G504" s="178" t="s">
        <v>1204</v>
      </c>
      <c r="H504" s="178" t="s">
        <v>479</v>
      </c>
      <c r="L504" s="178">
        <v>4067.6060045852846</v>
      </c>
      <c r="M504" s="178">
        <v>147835</v>
      </c>
      <c r="N504" s="178">
        <v>2.7514499303854193E-2</v>
      </c>
      <c r="O504" s="178" t="s">
        <v>720</v>
      </c>
      <c r="P504" s="178" t="s">
        <v>709</v>
      </c>
      <c r="Q504" s="184">
        <v>11090.673518012167</v>
      </c>
      <c r="R504" s="184">
        <v>0</v>
      </c>
      <c r="S504" s="184">
        <v>0</v>
      </c>
      <c r="T504" s="184">
        <v>0</v>
      </c>
      <c r="V504" s="184">
        <v>0</v>
      </c>
      <c r="W504" s="184">
        <v>4123.4604381721092</v>
      </c>
      <c r="AT504" s="178">
        <f t="shared" si="7"/>
        <v>4067.6060045852846</v>
      </c>
    </row>
    <row r="505" spans="1:46">
      <c r="A505" s="178" t="s">
        <v>30</v>
      </c>
      <c r="B505" s="178">
        <v>452</v>
      </c>
      <c r="C505" s="178" t="s">
        <v>478</v>
      </c>
      <c r="D505" s="178" t="s">
        <v>34</v>
      </c>
      <c r="E505" s="178" t="s">
        <v>1196</v>
      </c>
      <c r="F505" s="178" t="s">
        <v>23</v>
      </c>
      <c r="G505" s="178" t="s">
        <v>1204</v>
      </c>
      <c r="H505" s="178" t="s">
        <v>479</v>
      </c>
      <c r="L505" s="178">
        <v>32681.118854224085</v>
      </c>
      <c r="M505" s="178">
        <v>147835</v>
      </c>
      <c r="N505" s="178">
        <v>0.22106482804629543</v>
      </c>
      <c r="O505" s="178" t="s">
        <v>720</v>
      </c>
      <c r="P505" s="178" t="s">
        <v>709</v>
      </c>
      <c r="Q505" s="184">
        <v>89107.848451144571</v>
      </c>
      <c r="R505" s="184">
        <v>0</v>
      </c>
      <c r="S505" s="184">
        <v>0</v>
      </c>
      <c r="T505" s="184">
        <v>0</v>
      </c>
      <c r="V505" s="184">
        <v>0</v>
      </c>
      <c r="W505" s="184">
        <v>33129.880455158062</v>
      </c>
      <c r="AT505" s="178">
        <f t="shared" si="7"/>
        <v>32681.118854224085</v>
      </c>
    </row>
    <row r="506" spans="1:46">
      <c r="A506" s="178" t="s">
        <v>30</v>
      </c>
      <c r="B506" s="178">
        <v>452</v>
      </c>
      <c r="C506" s="178" t="s">
        <v>478</v>
      </c>
      <c r="D506" s="178" t="s">
        <v>34</v>
      </c>
      <c r="E506" s="178" t="s">
        <v>1196</v>
      </c>
      <c r="F506" s="178" t="s">
        <v>23</v>
      </c>
      <c r="G506" s="178" t="s">
        <v>1204</v>
      </c>
      <c r="H506" s="178" t="s">
        <v>479</v>
      </c>
      <c r="L506" s="178">
        <v>9539.0692991494834</v>
      </c>
      <c r="M506" s="178">
        <v>147835</v>
      </c>
      <c r="N506" s="178">
        <v>6.4525107715693059E-2</v>
      </c>
      <c r="O506" s="178" t="s">
        <v>720</v>
      </c>
      <c r="P506" s="178" t="s">
        <v>709</v>
      </c>
      <c r="Q506" s="184">
        <v>26009.083265021491</v>
      </c>
      <c r="R506" s="184">
        <v>0</v>
      </c>
      <c r="S506" s="184">
        <v>0</v>
      </c>
      <c r="T506" s="184">
        <v>0</v>
      </c>
      <c r="V506" s="184">
        <v>0</v>
      </c>
      <c r="W506" s="184">
        <v>9670.0552678123404</v>
      </c>
      <c r="AT506" s="178">
        <f t="shared" si="7"/>
        <v>9539.0692991494834</v>
      </c>
    </row>
    <row r="507" spans="1:46">
      <c r="A507" s="178" t="s">
        <v>30</v>
      </c>
      <c r="B507" s="178">
        <v>452</v>
      </c>
      <c r="C507" s="178" t="s">
        <v>478</v>
      </c>
      <c r="D507" s="178" t="s">
        <v>34</v>
      </c>
      <c r="E507" s="178" t="s">
        <v>1196</v>
      </c>
      <c r="F507" s="178" t="s">
        <v>23</v>
      </c>
      <c r="G507" s="178" t="s">
        <v>1204</v>
      </c>
      <c r="H507" s="178" t="s">
        <v>479</v>
      </c>
      <c r="L507" s="178">
        <v>1048.7022376649975</v>
      </c>
      <c r="M507" s="178">
        <v>147835</v>
      </c>
      <c r="N507" s="178">
        <v>7.0937344855074745E-3</v>
      </c>
      <c r="O507" s="178" t="s">
        <v>720</v>
      </c>
      <c r="P507" s="178" t="s">
        <v>709</v>
      </c>
      <c r="Q507" s="184">
        <v>2859.3757906838168</v>
      </c>
      <c r="R507" s="184">
        <v>0</v>
      </c>
      <c r="S507" s="184">
        <v>0</v>
      </c>
      <c r="T507" s="184">
        <v>0</v>
      </c>
      <c r="V507" s="184">
        <v>0</v>
      </c>
      <c r="W507" s="184">
        <v>1063.1025186705776</v>
      </c>
      <c r="AT507" s="178">
        <f t="shared" si="7"/>
        <v>1048.7022376649975</v>
      </c>
    </row>
    <row r="508" spans="1:46">
      <c r="A508" s="178" t="s">
        <v>30</v>
      </c>
      <c r="B508" s="178">
        <v>452</v>
      </c>
      <c r="C508" s="178" t="s">
        <v>478</v>
      </c>
      <c r="D508" s="178" t="s">
        <v>35</v>
      </c>
      <c r="E508" s="178" t="s">
        <v>1196</v>
      </c>
      <c r="F508" s="178" t="s">
        <v>23</v>
      </c>
      <c r="G508" s="178" t="s">
        <v>1204</v>
      </c>
      <c r="H508" s="178" t="s">
        <v>479</v>
      </c>
      <c r="L508" s="178">
        <v>18822.37493001268</v>
      </c>
      <c r="M508" s="178">
        <v>147835</v>
      </c>
      <c r="N508" s="178">
        <v>0.1273201537525801</v>
      </c>
      <c r="O508" s="178" t="s">
        <v>720</v>
      </c>
      <c r="P508" s="178" t="s">
        <v>709</v>
      </c>
      <c r="Q508" s="184">
        <v>51320.805148548614</v>
      </c>
      <c r="R508" s="184">
        <v>0</v>
      </c>
      <c r="S508" s="184">
        <v>0</v>
      </c>
      <c r="T508" s="184">
        <v>0</v>
      </c>
      <c r="V508" s="184">
        <v>0</v>
      </c>
      <c r="W508" s="184">
        <v>19080.834842130418</v>
      </c>
      <c r="AT508" s="178">
        <f t="shared" si="7"/>
        <v>18822.37493001268</v>
      </c>
    </row>
    <row r="509" spans="1:46" ht="22.5">
      <c r="A509" s="178" t="s">
        <v>135</v>
      </c>
      <c r="B509" s="178">
        <v>455</v>
      </c>
      <c r="C509" s="178" t="s">
        <v>481</v>
      </c>
      <c r="D509" s="178" t="s">
        <v>18</v>
      </c>
      <c r="E509" s="178" t="s">
        <v>1099</v>
      </c>
      <c r="F509" s="178" t="s">
        <v>23</v>
      </c>
      <c r="G509" s="178" t="s">
        <v>484</v>
      </c>
      <c r="H509" s="178" t="s">
        <v>41</v>
      </c>
      <c r="I509" s="178">
        <v>123</v>
      </c>
      <c r="J509" s="178">
        <v>24.23903154805576</v>
      </c>
      <c r="K509" s="178">
        <v>33.031347962382448</v>
      </c>
      <c r="L509" s="178">
        <v>180.2703795104382</v>
      </c>
      <c r="M509" s="178">
        <v>21673</v>
      </c>
      <c r="N509" s="178">
        <v>8.3177400226289947E-3</v>
      </c>
      <c r="O509" s="178" t="s">
        <v>720</v>
      </c>
      <c r="P509" s="178" t="s">
        <v>720</v>
      </c>
      <c r="Q509" s="184">
        <v>1316.9093736958578</v>
      </c>
      <c r="R509" s="184">
        <v>0</v>
      </c>
      <c r="S509" s="184">
        <v>730.09503701727465</v>
      </c>
      <c r="T509" s="184">
        <v>0</v>
      </c>
      <c r="V509" s="184">
        <v>0</v>
      </c>
      <c r="W509" s="184">
        <v>755.93578440951762</v>
      </c>
      <c r="Y509" s="178" t="s">
        <v>1100</v>
      </c>
      <c r="Z509" s="178" t="s">
        <v>696</v>
      </c>
      <c r="AB509" s="178" t="s">
        <v>480</v>
      </c>
      <c r="AC509" s="178" t="s">
        <v>481</v>
      </c>
      <c r="AD509" s="178" t="s">
        <v>1225</v>
      </c>
      <c r="AE509" s="178" t="s">
        <v>1249</v>
      </c>
      <c r="AF509" s="178">
        <v>1</v>
      </c>
      <c r="AG509" s="178" t="s">
        <v>1231</v>
      </c>
      <c r="AH509" s="178">
        <v>1</v>
      </c>
      <c r="AI509" s="178" t="s">
        <v>1250</v>
      </c>
      <c r="AJ509" s="178" t="s">
        <v>908</v>
      </c>
      <c r="AK509" s="178" t="s">
        <v>136</v>
      </c>
      <c r="AL509" s="178" t="s">
        <v>1099</v>
      </c>
      <c r="AM509" s="178" t="s">
        <v>484</v>
      </c>
      <c r="AN509" s="178" t="s">
        <v>18</v>
      </c>
      <c r="AO509" s="178" t="s">
        <v>41</v>
      </c>
      <c r="AQ509" s="178">
        <v>180.2703795104382</v>
      </c>
      <c r="AR509" s="178">
        <v>147835</v>
      </c>
      <c r="AT509" s="178">
        <f t="shared" si="7"/>
        <v>0</v>
      </c>
    </row>
    <row r="510" spans="1:46" ht="22.5">
      <c r="A510" s="178" t="s">
        <v>305</v>
      </c>
      <c r="B510" s="178">
        <v>455</v>
      </c>
      <c r="C510" s="178" t="s">
        <v>481</v>
      </c>
      <c r="D510" s="178" t="s">
        <v>18</v>
      </c>
      <c r="E510" s="178" t="s">
        <v>400</v>
      </c>
      <c r="F510" s="178" t="s">
        <v>23</v>
      </c>
      <c r="G510" s="178" t="s">
        <v>401</v>
      </c>
      <c r="H510" s="178" t="s">
        <v>41</v>
      </c>
      <c r="I510" s="178">
        <v>3692</v>
      </c>
      <c r="J510" s="178">
        <v>727.56507703595003</v>
      </c>
      <c r="K510" s="178">
        <v>991.47753396029259</v>
      </c>
      <c r="L510" s="178">
        <v>5411.0426109962427</v>
      </c>
      <c r="M510" s="178">
        <v>21673</v>
      </c>
      <c r="N510" s="178">
        <v>0.24966744848411584</v>
      </c>
      <c r="O510" s="178" t="s">
        <v>720</v>
      </c>
      <c r="P510" s="178" t="s">
        <v>720</v>
      </c>
      <c r="Q510" s="184">
        <v>39528.694371423633</v>
      </c>
      <c r="R510" s="184">
        <v>0</v>
      </c>
      <c r="S510" s="184">
        <v>21914.722574534782</v>
      </c>
      <c r="T510" s="184">
        <v>0</v>
      </c>
      <c r="V510" s="184">
        <v>0</v>
      </c>
      <c r="W510" s="184">
        <v>22690.365171056412</v>
      </c>
      <c r="Y510" s="178" t="s">
        <v>1068</v>
      </c>
      <c r="Z510" s="178" t="s">
        <v>696</v>
      </c>
      <c r="AB510" s="178" t="s">
        <v>480</v>
      </c>
      <c r="AC510" s="178" t="s">
        <v>481</v>
      </c>
      <c r="AD510" s="178" t="s">
        <v>1225</v>
      </c>
      <c r="AF510" s="178">
        <v>1</v>
      </c>
      <c r="AG510" s="178" t="s">
        <v>1231</v>
      </c>
      <c r="AH510" s="178">
        <v>1</v>
      </c>
      <c r="AI510" s="178">
        <v>72</v>
      </c>
      <c r="AJ510" s="178" t="s">
        <v>1010</v>
      </c>
      <c r="AK510" s="178" t="s">
        <v>1243</v>
      </c>
      <c r="AL510" s="178" t="s">
        <v>400</v>
      </c>
      <c r="AM510" s="178" t="s">
        <v>401</v>
      </c>
      <c r="AN510" s="178" t="s">
        <v>18</v>
      </c>
      <c r="AO510" s="178" t="s">
        <v>41</v>
      </c>
      <c r="AQ510" s="178">
        <v>5411.0426109962427</v>
      </c>
      <c r="AR510" s="178">
        <v>147835</v>
      </c>
      <c r="AS510" s="178">
        <v>3.6601904900708512E-2</v>
      </c>
      <c r="AT510" s="178">
        <f t="shared" si="7"/>
        <v>0</v>
      </c>
    </row>
    <row r="511" spans="1:46" ht="22.5">
      <c r="A511" s="178" t="s">
        <v>1215</v>
      </c>
      <c r="B511" s="178">
        <v>455</v>
      </c>
      <c r="C511" s="178" t="s">
        <v>481</v>
      </c>
      <c r="D511" s="178" t="s">
        <v>18</v>
      </c>
      <c r="E511" s="178" t="s">
        <v>771</v>
      </c>
      <c r="F511" s="178" t="s">
        <v>23</v>
      </c>
      <c r="G511" s="178" t="s">
        <v>77</v>
      </c>
      <c r="H511" s="178" t="s">
        <v>41</v>
      </c>
      <c r="I511" s="178">
        <v>570</v>
      </c>
      <c r="J511" s="178">
        <v>112.32721936903889</v>
      </c>
      <c r="K511" s="178">
        <v>153.07210031347964</v>
      </c>
      <c r="L511" s="178">
        <v>835.39931968251847</v>
      </c>
      <c r="M511" s="178">
        <v>21673</v>
      </c>
      <c r="N511" s="178">
        <v>3.8545624495109974E-2</v>
      </c>
      <c r="O511" s="178" t="s">
        <v>709</v>
      </c>
      <c r="P511" s="178" t="s">
        <v>720</v>
      </c>
      <c r="Q511" s="184">
        <v>0</v>
      </c>
      <c r="R511" s="184">
        <v>0</v>
      </c>
      <c r="S511" s="184">
        <v>0</v>
      </c>
      <c r="T511" s="184">
        <v>0</v>
      </c>
      <c r="V511" s="184">
        <v>0</v>
      </c>
      <c r="W511" s="184">
        <v>3503.1170497026419</v>
      </c>
      <c r="Y511" s="178" t="s">
        <v>806</v>
      </c>
      <c r="Z511" s="178" t="s">
        <v>696</v>
      </c>
      <c r="AB511" s="178" t="s">
        <v>480</v>
      </c>
      <c r="AC511" s="178" t="s">
        <v>481</v>
      </c>
      <c r="AD511" s="178" t="s">
        <v>1225</v>
      </c>
      <c r="AF511" s="178" t="s">
        <v>1230</v>
      </c>
      <c r="AG511" s="178" t="s">
        <v>1231</v>
      </c>
      <c r="AH511" s="178">
        <v>1</v>
      </c>
      <c r="AI511" s="178">
        <v>91</v>
      </c>
      <c r="AJ511" s="178" t="s">
        <v>796</v>
      </c>
      <c r="AK511" s="178" t="s">
        <v>1228</v>
      </c>
      <c r="AL511" s="178" t="s">
        <v>771</v>
      </c>
      <c r="AM511" s="178" t="s">
        <v>77</v>
      </c>
      <c r="AN511" s="178" t="s">
        <v>18</v>
      </c>
      <c r="AO511" s="178" t="s">
        <v>41</v>
      </c>
      <c r="AQ511" s="178">
        <v>835.39931968251847</v>
      </c>
      <c r="AR511" s="178">
        <v>21673</v>
      </c>
      <c r="AS511" s="178">
        <v>3.8545624495109974E-2</v>
      </c>
      <c r="AT511" s="178">
        <f t="shared" si="7"/>
        <v>0</v>
      </c>
    </row>
    <row r="512" spans="1:46" ht="22.5">
      <c r="A512" s="178" t="s">
        <v>305</v>
      </c>
      <c r="B512" s="178">
        <v>455</v>
      </c>
      <c r="C512" s="178" t="s">
        <v>481</v>
      </c>
      <c r="D512" s="178" t="s">
        <v>18</v>
      </c>
      <c r="E512" s="178" t="s">
        <v>422</v>
      </c>
      <c r="F512" s="178" t="s">
        <v>23</v>
      </c>
      <c r="G512" s="178" t="s">
        <v>423</v>
      </c>
      <c r="H512" s="178" t="s">
        <v>41</v>
      </c>
      <c r="I512" s="178">
        <v>1971</v>
      </c>
      <c r="J512" s="178">
        <v>388.41570066030818</v>
      </c>
      <c r="K512" s="178">
        <v>529.30721003134795</v>
      </c>
      <c r="L512" s="178">
        <v>2888.7229106916561</v>
      </c>
      <c r="M512" s="178">
        <v>21673</v>
      </c>
      <c r="N512" s="178">
        <v>0.13328671206993292</v>
      </c>
      <c r="O512" s="178" t="s">
        <v>720</v>
      </c>
      <c r="P512" s="178" t="s">
        <v>720</v>
      </c>
      <c r="Q512" s="184">
        <v>21102.669719955575</v>
      </c>
      <c r="R512" s="184">
        <v>0</v>
      </c>
      <c r="S512" s="184">
        <v>11699.327788301207</v>
      </c>
      <c r="T512" s="184">
        <v>0</v>
      </c>
      <c r="V512" s="184">
        <v>0</v>
      </c>
      <c r="W512" s="184">
        <v>12113.41000870861</v>
      </c>
      <c r="Y512" s="178" t="s">
        <v>1052</v>
      </c>
      <c r="Z512" s="178" t="s">
        <v>696</v>
      </c>
      <c r="AB512" s="178" t="s">
        <v>480</v>
      </c>
      <c r="AC512" s="178" t="s">
        <v>481</v>
      </c>
      <c r="AD512" s="178" t="s">
        <v>1225</v>
      </c>
      <c r="AF512" s="178" t="s">
        <v>1230</v>
      </c>
      <c r="AG512" s="178" t="s">
        <v>1231</v>
      </c>
      <c r="AH512" s="178">
        <v>1</v>
      </c>
      <c r="AI512" s="178">
        <v>99</v>
      </c>
      <c r="AJ512" s="178" t="s">
        <v>1010</v>
      </c>
      <c r="AK512" s="178" t="s">
        <v>1243</v>
      </c>
      <c r="AL512" s="178" t="s">
        <v>422</v>
      </c>
      <c r="AM512" s="178" t="s">
        <v>423</v>
      </c>
      <c r="AN512" s="178" t="s">
        <v>18</v>
      </c>
      <c r="AO512" s="178" t="s">
        <v>41</v>
      </c>
      <c r="AQ512" s="178">
        <v>2888.7229106916561</v>
      </c>
      <c r="AR512" s="178">
        <v>21673</v>
      </c>
      <c r="AS512" s="178">
        <v>0.13328671206993292</v>
      </c>
      <c r="AT512" s="178">
        <f t="shared" si="7"/>
        <v>0</v>
      </c>
    </row>
    <row r="513" spans="1:46" ht="22.5">
      <c r="A513" s="178" t="s">
        <v>305</v>
      </c>
      <c r="B513" s="178">
        <v>455</v>
      </c>
      <c r="C513" s="178" t="s">
        <v>481</v>
      </c>
      <c r="D513" s="178" t="s">
        <v>18</v>
      </c>
      <c r="E513" s="178" t="s">
        <v>485</v>
      </c>
      <c r="F513" s="178" t="s">
        <v>23</v>
      </c>
      <c r="G513" s="178" t="s">
        <v>486</v>
      </c>
      <c r="H513" s="178" t="s">
        <v>41</v>
      </c>
      <c r="I513" s="178">
        <v>248</v>
      </c>
      <c r="J513" s="178">
        <v>48.872193690388848</v>
      </c>
      <c r="K513" s="178">
        <v>66.599791013584124</v>
      </c>
      <c r="L513" s="178">
        <v>363.47198470397296</v>
      </c>
      <c r="M513" s="178">
        <v>21673</v>
      </c>
      <c r="N513" s="178">
        <v>1.6770727850503989E-2</v>
      </c>
      <c r="O513" s="178" t="s">
        <v>720</v>
      </c>
      <c r="P513" s="178" t="s">
        <v>720</v>
      </c>
      <c r="Q513" s="184">
        <v>2655.2319079396157</v>
      </c>
      <c r="R513" s="184">
        <v>0</v>
      </c>
      <c r="S513" s="184">
        <v>1472.0615380510903</v>
      </c>
      <c r="T513" s="184">
        <v>0</v>
      </c>
      <c r="V513" s="184">
        <v>0</v>
      </c>
      <c r="W513" s="184">
        <v>1524.1632075899215</v>
      </c>
      <c r="Y513" s="178" t="s">
        <v>1052</v>
      </c>
      <c r="Z513" s="178" t="s">
        <v>696</v>
      </c>
      <c r="AB513" s="178" t="s">
        <v>480</v>
      </c>
      <c r="AC513" s="178" t="s">
        <v>481</v>
      </c>
      <c r="AD513" s="178" t="s">
        <v>1225</v>
      </c>
      <c r="AF513" s="178" t="s">
        <v>1230</v>
      </c>
      <c r="AG513" s="178" t="s">
        <v>1231</v>
      </c>
      <c r="AH513" s="178">
        <v>1</v>
      </c>
      <c r="AI513" s="178">
        <v>91</v>
      </c>
      <c r="AJ513" s="178" t="s">
        <v>1010</v>
      </c>
      <c r="AK513" s="178" t="s">
        <v>1243</v>
      </c>
      <c r="AL513" s="178" t="s">
        <v>485</v>
      </c>
      <c r="AM513" s="178" t="s">
        <v>486</v>
      </c>
      <c r="AN513" s="178" t="s">
        <v>18</v>
      </c>
      <c r="AO513" s="178" t="s">
        <v>41</v>
      </c>
      <c r="AQ513" s="178">
        <v>363.47198470397296</v>
      </c>
      <c r="AR513" s="178">
        <v>21673</v>
      </c>
      <c r="AS513" s="178">
        <v>1.6770727850503989E-2</v>
      </c>
      <c r="AT513" s="178">
        <f t="shared" si="7"/>
        <v>0</v>
      </c>
    </row>
    <row r="514" spans="1:46" ht="22.5">
      <c r="A514" s="178" t="s">
        <v>305</v>
      </c>
      <c r="B514" s="178">
        <v>455</v>
      </c>
      <c r="C514" s="178" t="s">
        <v>481</v>
      </c>
      <c r="D514" s="178" t="s">
        <v>18</v>
      </c>
      <c r="E514" s="178" t="s">
        <v>409</v>
      </c>
      <c r="F514" s="178" t="s">
        <v>23</v>
      </c>
      <c r="G514" s="178" t="s">
        <v>410</v>
      </c>
      <c r="H514" s="178" t="s">
        <v>41</v>
      </c>
      <c r="I514" s="178">
        <v>211</v>
      </c>
      <c r="J514" s="178">
        <v>41.580777696258252</v>
      </c>
      <c r="K514" s="178">
        <v>56.663531870428422</v>
      </c>
      <c r="L514" s="178">
        <v>309.2443095666867</v>
      </c>
      <c r="M514" s="178">
        <v>21673</v>
      </c>
      <c r="N514" s="178">
        <v>1.4268643453452991E-2</v>
      </c>
      <c r="O514" s="178" t="s">
        <v>720</v>
      </c>
      <c r="P514" s="178" t="s">
        <v>720</v>
      </c>
      <c r="Q514" s="184">
        <v>2259.0884378034634</v>
      </c>
      <c r="R514" s="184">
        <v>0</v>
      </c>
      <c r="S514" s="184">
        <v>1252.439453745081</v>
      </c>
      <c r="T514" s="184">
        <v>0</v>
      </c>
      <c r="V514" s="184">
        <v>0</v>
      </c>
      <c r="W514" s="184">
        <v>1296.7678903285221</v>
      </c>
      <c r="Y514" s="178" t="s">
        <v>1052</v>
      </c>
      <c r="Z514" s="178" t="s">
        <v>696</v>
      </c>
      <c r="AB514" s="178" t="s">
        <v>480</v>
      </c>
      <c r="AC514" s="178" t="s">
        <v>481</v>
      </c>
      <c r="AD514" s="178" t="s">
        <v>1225</v>
      </c>
      <c r="AF514" s="178" t="s">
        <v>1230</v>
      </c>
      <c r="AG514" s="178" t="s">
        <v>1231</v>
      </c>
      <c r="AH514" s="178">
        <v>1</v>
      </c>
      <c r="AI514" s="178">
        <v>91</v>
      </c>
      <c r="AJ514" s="178" t="s">
        <v>1010</v>
      </c>
      <c r="AK514" s="178" t="s">
        <v>1243</v>
      </c>
      <c r="AL514" s="178" t="s">
        <v>409</v>
      </c>
      <c r="AM514" s="178" t="s">
        <v>410</v>
      </c>
      <c r="AN514" s="178" t="s">
        <v>18</v>
      </c>
      <c r="AO514" s="178" t="s">
        <v>41</v>
      </c>
      <c r="AQ514" s="178">
        <v>309.2443095666867</v>
      </c>
      <c r="AR514" s="178">
        <v>21673</v>
      </c>
      <c r="AS514" s="178">
        <v>1.4268643453452991E-2</v>
      </c>
      <c r="AT514" s="178">
        <f t="shared" si="7"/>
        <v>0</v>
      </c>
    </row>
    <row r="515" spans="1:46" ht="22.5">
      <c r="A515" s="178" t="s">
        <v>305</v>
      </c>
      <c r="B515" s="178">
        <v>455</v>
      </c>
      <c r="C515" s="178" t="s">
        <v>481</v>
      </c>
      <c r="D515" s="178" t="s">
        <v>34</v>
      </c>
      <c r="E515" s="178" t="s">
        <v>482</v>
      </c>
      <c r="F515" s="178" t="s">
        <v>23</v>
      </c>
      <c r="G515" s="178" t="s">
        <v>483</v>
      </c>
      <c r="H515" s="178" t="s">
        <v>41</v>
      </c>
      <c r="I515" s="178">
        <v>2118</v>
      </c>
      <c r="J515" s="178">
        <v>225.83358832529126</v>
      </c>
      <c r="K515" s="178">
        <v>568.78369905956106</v>
      </c>
      <c r="L515" s="178">
        <v>2912.6172873848523</v>
      </c>
      <c r="M515" s="178">
        <v>21673</v>
      </c>
      <c r="N515" s="178">
        <v>0.13438920718796901</v>
      </c>
      <c r="O515" s="178" t="s">
        <v>720</v>
      </c>
      <c r="P515" s="178" t="s">
        <v>720</v>
      </c>
      <c r="Q515" s="184">
        <v>21277.222681630945</v>
      </c>
      <c r="R515" s="184">
        <v>0</v>
      </c>
      <c r="S515" s="184">
        <v>11796.100013908652</v>
      </c>
      <c r="T515" s="184">
        <v>0</v>
      </c>
      <c r="V515" s="184">
        <v>0</v>
      </c>
      <c r="W515" s="184">
        <v>12213.60735914189</v>
      </c>
      <c r="Y515" s="178" t="s">
        <v>1101</v>
      </c>
      <c r="Z515" s="178" t="s">
        <v>696</v>
      </c>
      <c r="AB515" s="178" t="s">
        <v>480</v>
      </c>
      <c r="AC515" s="178" t="s">
        <v>481</v>
      </c>
      <c r="AD515" s="178" t="s">
        <v>1225</v>
      </c>
      <c r="AF515" s="178" t="s">
        <v>1230</v>
      </c>
      <c r="AG515" s="178" t="s">
        <v>1231</v>
      </c>
      <c r="AH515" s="178">
        <v>1</v>
      </c>
      <c r="AI515" s="178">
        <v>91</v>
      </c>
      <c r="AJ515" s="178" t="s">
        <v>1010</v>
      </c>
      <c r="AK515" s="178" t="s">
        <v>1243</v>
      </c>
      <c r="AL515" s="178" t="s">
        <v>482</v>
      </c>
      <c r="AM515" s="178" t="s">
        <v>483</v>
      </c>
      <c r="AN515" s="178" t="s">
        <v>34</v>
      </c>
      <c r="AO515" s="178" t="s">
        <v>41</v>
      </c>
      <c r="AQ515" s="178">
        <v>2912.6172873848523</v>
      </c>
      <c r="AR515" s="178">
        <v>21673</v>
      </c>
      <c r="AS515" s="178">
        <v>0.13438920718796901</v>
      </c>
      <c r="AT515" s="178">
        <f t="shared" ref="AT515:AT578" si="8">L515-AQ515</f>
        <v>0</v>
      </c>
    </row>
    <row r="516" spans="1:46" ht="22.5">
      <c r="A516" s="178" t="s">
        <v>1215</v>
      </c>
      <c r="B516" s="178">
        <v>455</v>
      </c>
      <c r="C516" s="178" t="s">
        <v>481</v>
      </c>
      <c r="D516" s="178" t="s">
        <v>34</v>
      </c>
      <c r="E516" s="178" t="s">
        <v>771</v>
      </c>
      <c r="F516" s="178" t="s">
        <v>23</v>
      </c>
      <c r="G516" s="178" t="s">
        <v>77</v>
      </c>
      <c r="H516" s="178" t="s">
        <v>41</v>
      </c>
      <c r="I516" s="178">
        <v>6379</v>
      </c>
      <c r="J516" s="178">
        <v>680.16641167470868</v>
      </c>
      <c r="K516" s="178">
        <v>1713.0647857889237</v>
      </c>
      <c r="L516" s="178">
        <v>8772.2311974636323</v>
      </c>
      <c r="M516" s="178">
        <v>21673</v>
      </c>
      <c r="N516" s="178">
        <v>0.40475389643628629</v>
      </c>
      <c r="O516" s="178" t="s">
        <v>709</v>
      </c>
      <c r="P516" s="178" t="s">
        <v>720</v>
      </c>
      <c r="Q516" s="184">
        <v>0</v>
      </c>
      <c r="R516" s="184">
        <v>0</v>
      </c>
      <c r="S516" s="184">
        <v>0</v>
      </c>
      <c r="T516" s="184">
        <v>0</v>
      </c>
      <c r="V516" s="184">
        <v>0</v>
      </c>
      <c r="W516" s="184">
        <v>0</v>
      </c>
      <c r="Y516" s="178" t="s">
        <v>806</v>
      </c>
      <c r="Z516" s="178" t="s">
        <v>696</v>
      </c>
      <c r="AB516" s="178" t="s">
        <v>480</v>
      </c>
      <c r="AC516" s="178" t="s">
        <v>481</v>
      </c>
      <c r="AD516" s="178" t="s">
        <v>1225</v>
      </c>
      <c r="AF516" s="178" t="s">
        <v>1230</v>
      </c>
      <c r="AG516" s="178" t="s">
        <v>1231</v>
      </c>
      <c r="AH516" s="178">
        <v>1</v>
      </c>
      <c r="AI516" s="178">
        <v>91</v>
      </c>
      <c r="AJ516" s="178" t="s">
        <v>796</v>
      </c>
      <c r="AK516" s="178" t="s">
        <v>1228</v>
      </c>
      <c r="AL516" s="178" t="s">
        <v>771</v>
      </c>
      <c r="AM516" s="178" t="s">
        <v>77</v>
      </c>
      <c r="AN516" s="178" t="s">
        <v>34</v>
      </c>
      <c r="AO516" s="178" t="s">
        <v>41</v>
      </c>
      <c r="AQ516" s="178">
        <v>8772.2311974636323</v>
      </c>
      <c r="AR516" s="178">
        <v>21673</v>
      </c>
      <c r="AS516" s="178">
        <v>0.40475389643628629</v>
      </c>
      <c r="AT516" s="178">
        <f t="shared" si="8"/>
        <v>0</v>
      </c>
    </row>
    <row r="517" spans="1:46" ht="22.5">
      <c r="A517" s="178" t="s">
        <v>305</v>
      </c>
      <c r="B517" s="178">
        <v>459</v>
      </c>
      <c r="C517" s="178" t="s">
        <v>488</v>
      </c>
      <c r="D517" s="178" t="s">
        <v>18</v>
      </c>
      <c r="E517" s="178" t="s">
        <v>392</v>
      </c>
      <c r="F517" s="178" t="s">
        <v>16</v>
      </c>
      <c r="G517" s="178" t="s">
        <v>436</v>
      </c>
      <c r="H517" s="178" t="s">
        <v>19</v>
      </c>
      <c r="I517" s="178">
        <v>713</v>
      </c>
      <c r="J517" s="178">
        <v>0</v>
      </c>
      <c r="K517" s="178">
        <v>0</v>
      </c>
      <c r="L517" s="178">
        <v>713</v>
      </c>
      <c r="M517" s="178">
        <v>713</v>
      </c>
      <c r="N517" s="178">
        <v>1</v>
      </c>
      <c r="O517" s="178" t="s">
        <v>720</v>
      </c>
      <c r="P517" s="178" t="s">
        <v>709</v>
      </c>
      <c r="Q517" s="184">
        <v>3484.6270749999999</v>
      </c>
      <c r="R517" s="184">
        <v>0</v>
      </c>
      <c r="S517" s="184">
        <v>0</v>
      </c>
      <c r="T517" s="184">
        <v>0</v>
      </c>
      <c r="V517" s="184">
        <v>0</v>
      </c>
      <c r="W517" s="184">
        <v>0</v>
      </c>
      <c r="Y517" s="178" t="s">
        <v>1052</v>
      </c>
      <c r="Z517" s="178" t="s">
        <v>696</v>
      </c>
      <c r="AB517" s="178" t="s">
        <v>487</v>
      </c>
      <c r="AC517" s="178" t="s">
        <v>488</v>
      </c>
      <c r="AD517" s="178" t="s">
        <v>1225</v>
      </c>
      <c r="AF517" s="178" t="s">
        <v>1230</v>
      </c>
      <c r="AG517" s="178" t="s">
        <v>1231</v>
      </c>
      <c r="AH517" s="178">
        <v>1</v>
      </c>
      <c r="AI517" s="178">
        <v>99</v>
      </c>
      <c r="AJ517" s="178" t="s">
        <v>1010</v>
      </c>
      <c r="AK517" s="178" t="s">
        <v>1243</v>
      </c>
      <c r="AL517" s="178" t="s">
        <v>392</v>
      </c>
      <c r="AM517" s="178" t="s">
        <v>436</v>
      </c>
      <c r="AN517" s="178" t="s">
        <v>18</v>
      </c>
      <c r="AO517" s="178" t="s">
        <v>19</v>
      </c>
      <c r="AQ517" s="178">
        <v>713</v>
      </c>
      <c r="AR517" s="178">
        <v>21673</v>
      </c>
      <c r="AS517" s="178">
        <v>3.2898075947030869E-2</v>
      </c>
      <c r="AT517" s="178">
        <f t="shared" si="8"/>
        <v>0</v>
      </c>
    </row>
    <row r="518" spans="1:46" ht="22.5">
      <c r="A518" s="178" t="s">
        <v>63</v>
      </c>
      <c r="B518" s="178">
        <v>461</v>
      </c>
      <c r="C518" s="178" t="s">
        <v>490</v>
      </c>
      <c r="D518" s="178" t="s">
        <v>18</v>
      </c>
      <c r="E518" s="178" t="s">
        <v>947</v>
      </c>
      <c r="F518" s="178" t="s">
        <v>29</v>
      </c>
      <c r="G518" s="178" t="s">
        <v>192</v>
      </c>
      <c r="H518" s="178" t="s">
        <v>65</v>
      </c>
      <c r="I518" s="178">
        <v>309</v>
      </c>
      <c r="J518" s="178">
        <v>0</v>
      </c>
      <c r="K518" s="178">
        <v>0</v>
      </c>
      <c r="L518" s="178">
        <v>309</v>
      </c>
      <c r="M518" s="178">
        <v>309</v>
      </c>
      <c r="N518" s="178">
        <v>1</v>
      </c>
      <c r="O518" s="178" t="s">
        <v>709</v>
      </c>
      <c r="P518" s="178" t="s">
        <v>709</v>
      </c>
      <c r="Q518" s="184">
        <v>0</v>
      </c>
      <c r="R518" s="184">
        <v>0</v>
      </c>
      <c r="S518" s="184">
        <v>0</v>
      </c>
      <c r="T518" s="184">
        <v>0</v>
      </c>
      <c r="V518" s="184">
        <v>0</v>
      </c>
      <c r="W518" s="184">
        <v>0</v>
      </c>
      <c r="Y518" s="178" t="s">
        <v>846</v>
      </c>
      <c r="Z518" s="178" t="s">
        <v>700</v>
      </c>
      <c r="AB518" s="178" t="s">
        <v>489</v>
      </c>
      <c r="AC518" s="178" t="s">
        <v>490</v>
      </c>
      <c r="AD518" s="178" t="s">
        <v>1225</v>
      </c>
      <c r="AF518" s="178" t="s">
        <v>1230</v>
      </c>
      <c r="AG518" s="178" t="s">
        <v>1231</v>
      </c>
      <c r="AH518" s="178">
        <v>1</v>
      </c>
      <c r="AI518" s="178">
        <v>91</v>
      </c>
      <c r="AJ518" s="178" t="s">
        <v>816</v>
      </c>
      <c r="AK518" s="178" t="s">
        <v>64</v>
      </c>
      <c r="AL518" s="178" t="s">
        <v>947</v>
      </c>
      <c r="AM518" s="178" t="s">
        <v>192</v>
      </c>
      <c r="AN518" s="178" t="s">
        <v>18</v>
      </c>
      <c r="AO518" s="178" t="s">
        <v>65</v>
      </c>
      <c r="AQ518" s="178">
        <v>309</v>
      </c>
      <c r="AR518" s="178">
        <v>21673</v>
      </c>
      <c r="AS518" s="178">
        <v>1.4257370922345776E-2</v>
      </c>
      <c r="AT518" s="178">
        <f t="shared" si="8"/>
        <v>0</v>
      </c>
    </row>
    <row r="519" spans="1:46" ht="22.5">
      <c r="A519" s="178" t="s">
        <v>63</v>
      </c>
      <c r="B519" s="178">
        <v>461</v>
      </c>
      <c r="C519" s="178" t="s">
        <v>490</v>
      </c>
      <c r="D519" s="178" t="s">
        <v>18</v>
      </c>
      <c r="E519" s="178" t="s">
        <v>947</v>
      </c>
      <c r="F519" s="178" t="s">
        <v>29</v>
      </c>
      <c r="G519" s="178" t="s">
        <v>192</v>
      </c>
      <c r="H519" s="178" t="s">
        <v>41</v>
      </c>
      <c r="I519" s="178">
        <v>972</v>
      </c>
      <c r="J519" s="178">
        <v>0</v>
      </c>
      <c r="K519" s="178">
        <v>0</v>
      </c>
      <c r="L519" s="178">
        <v>972</v>
      </c>
      <c r="M519" s="178">
        <v>972</v>
      </c>
      <c r="N519" s="178">
        <v>1</v>
      </c>
      <c r="O519" s="178" t="s">
        <v>709</v>
      </c>
      <c r="P519" s="178" t="s">
        <v>709</v>
      </c>
      <c r="Q519" s="184">
        <v>0</v>
      </c>
      <c r="R519" s="184">
        <v>0</v>
      </c>
      <c r="S519" s="184">
        <v>0</v>
      </c>
      <c r="T519" s="184">
        <v>0</v>
      </c>
      <c r="V519" s="184">
        <v>0</v>
      </c>
      <c r="W519" s="184">
        <v>0</v>
      </c>
      <c r="Y519" s="178" t="s">
        <v>846</v>
      </c>
      <c r="Z519" s="178" t="s">
        <v>700</v>
      </c>
      <c r="AB519" s="178" t="s">
        <v>489</v>
      </c>
      <c r="AC519" s="178" t="s">
        <v>490</v>
      </c>
      <c r="AD519" s="178" t="s">
        <v>1225</v>
      </c>
      <c r="AF519" s="178" t="s">
        <v>1226</v>
      </c>
      <c r="AG519" s="178" t="s">
        <v>1227</v>
      </c>
      <c r="AH519" s="178">
        <v>0</v>
      </c>
      <c r="AI519" s="178">
        <v>40</v>
      </c>
      <c r="AJ519" s="178" t="s">
        <v>816</v>
      </c>
      <c r="AK519" s="178" t="s">
        <v>64</v>
      </c>
      <c r="AL519" s="178" t="s">
        <v>947</v>
      </c>
      <c r="AM519" s="178" t="s">
        <v>192</v>
      </c>
      <c r="AN519" s="178" t="s">
        <v>18</v>
      </c>
      <c r="AO519" s="178" t="s">
        <v>41</v>
      </c>
      <c r="AQ519" s="178">
        <v>972</v>
      </c>
      <c r="AR519" s="178">
        <v>713</v>
      </c>
      <c r="AS519" s="178">
        <v>1.3632538569424966</v>
      </c>
      <c r="AT519" s="178">
        <f t="shared" si="8"/>
        <v>0</v>
      </c>
    </row>
    <row r="520" spans="1:46" ht="22.5">
      <c r="A520" s="178" t="s">
        <v>305</v>
      </c>
      <c r="B520" s="178">
        <v>464</v>
      </c>
      <c r="C520" s="178" t="s">
        <v>492</v>
      </c>
      <c r="D520" s="178" t="s">
        <v>18</v>
      </c>
      <c r="E520" s="178" t="s">
        <v>392</v>
      </c>
      <c r="F520" s="178" t="s">
        <v>16</v>
      </c>
      <c r="G520" s="178" t="s">
        <v>426</v>
      </c>
      <c r="H520" s="178" t="s">
        <v>19</v>
      </c>
      <c r="I520" s="178">
        <v>2314</v>
      </c>
      <c r="J520" s="178">
        <v>0</v>
      </c>
      <c r="K520" s="178">
        <v>0</v>
      </c>
      <c r="L520" s="178">
        <v>2314</v>
      </c>
      <c r="M520" s="178">
        <v>2314</v>
      </c>
      <c r="N520" s="178">
        <v>1</v>
      </c>
      <c r="O520" s="178" t="s">
        <v>720</v>
      </c>
      <c r="P520" s="178" t="s">
        <v>709</v>
      </c>
      <c r="Q520" s="184">
        <v>11309.154349999999</v>
      </c>
      <c r="R520" s="184">
        <v>0</v>
      </c>
      <c r="S520" s="184">
        <v>0</v>
      </c>
      <c r="T520" s="184">
        <v>0</v>
      </c>
      <c r="V520" s="184">
        <v>0</v>
      </c>
      <c r="W520" s="184">
        <v>0</v>
      </c>
      <c r="Y520" s="178" t="s">
        <v>1052</v>
      </c>
      <c r="Z520" s="178" t="s">
        <v>696</v>
      </c>
      <c r="AB520" s="178" t="s">
        <v>491</v>
      </c>
      <c r="AC520" s="178" t="s">
        <v>492</v>
      </c>
      <c r="AD520" s="178" t="s">
        <v>1229</v>
      </c>
      <c r="AF520" s="178" t="s">
        <v>1226</v>
      </c>
      <c r="AG520" s="178" t="s">
        <v>1227</v>
      </c>
      <c r="AH520" s="178">
        <v>0</v>
      </c>
      <c r="AI520" s="178">
        <v>40</v>
      </c>
      <c r="AJ520" s="178" t="s">
        <v>1010</v>
      </c>
      <c r="AK520" s="178" t="s">
        <v>1243</v>
      </c>
      <c r="AL520" s="178" t="s">
        <v>392</v>
      </c>
      <c r="AM520" s="178" t="s">
        <v>426</v>
      </c>
      <c r="AN520" s="178" t="s">
        <v>18</v>
      </c>
      <c r="AO520" s="178" t="s">
        <v>19</v>
      </c>
      <c r="AQ520" s="178">
        <v>2314</v>
      </c>
      <c r="AR520" s="178">
        <v>1281</v>
      </c>
      <c r="AS520" s="178">
        <v>1.8064012490241999</v>
      </c>
      <c r="AT520" s="178">
        <f t="shared" si="8"/>
        <v>0</v>
      </c>
    </row>
    <row r="521" spans="1:46" ht="22.5">
      <c r="A521" s="178" t="s">
        <v>305</v>
      </c>
      <c r="B521" s="178">
        <v>466</v>
      </c>
      <c r="C521" s="178" t="s">
        <v>494</v>
      </c>
      <c r="D521" s="178" t="s">
        <v>18</v>
      </c>
      <c r="E521" s="178" t="s">
        <v>392</v>
      </c>
      <c r="F521" s="178" t="s">
        <v>16</v>
      </c>
      <c r="G521" s="178" t="s">
        <v>393</v>
      </c>
      <c r="H521" s="178" t="s">
        <v>19</v>
      </c>
      <c r="I521" s="178">
        <v>2122</v>
      </c>
      <c r="J521" s="178">
        <v>0</v>
      </c>
      <c r="K521" s="178">
        <v>0</v>
      </c>
      <c r="L521" s="178">
        <v>2122</v>
      </c>
      <c r="M521" s="178">
        <v>2122</v>
      </c>
      <c r="N521" s="178">
        <v>1</v>
      </c>
      <c r="O521" s="178" t="s">
        <v>720</v>
      </c>
      <c r="P521" s="178" t="s">
        <v>709</v>
      </c>
      <c r="Q521" s="184">
        <v>10370.797549999999</v>
      </c>
      <c r="R521" s="184">
        <v>0</v>
      </c>
      <c r="S521" s="184">
        <v>0</v>
      </c>
      <c r="T521" s="184">
        <v>0</v>
      </c>
      <c r="V521" s="184">
        <v>0</v>
      </c>
      <c r="W521" s="184">
        <v>0</v>
      </c>
      <c r="Y521" s="178" t="s">
        <v>1052</v>
      </c>
      <c r="Z521" s="178" t="s">
        <v>696</v>
      </c>
      <c r="AB521" s="178" t="s">
        <v>493</v>
      </c>
      <c r="AC521" s="178" t="s">
        <v>494</v>
      </c>
      <c r="AD521" s="178" t="s">
        <v>1229</v>
      </c>
      <c r="AF521" s="178" t="s">
        <v>1226</v>
      </c>
      <c r="AG521" s="178" t="s">
        <v>1227</v>
      </c>
      <c r="AH521" s="178">
        <v>0</v>
      </c>
      <c r="AI521" s="178">
        <v>91</v>
      </c>
      <c r="AJ521" s="178" t="s">
        <v>1010</v>
      </c>
      <c r="AK521" s="178" t="s">
        <v>1243</v>
      </c>
      <c r="AL521" s="178" t="s">
        <v>392</v>
      </c>
      <c r="AM521" s="178" t="s">
        <v>393</v>
      </c>
      <c r="AN521" s="178" t="s">
        <v>18</v>
      </c>
      <c r="AO521" s="178" t="s">
        <v>19</v>
      </c>
      <c r="AQ521" s="178">
        <v>2122</v>
      </c>
      <c r="AR521" s="178">
        <v>1281</v>
      </c>
      <c r="AS521" s="178">
        <v>1.6565183450429353</v>
      </c>
      <c r="AT521" s="178">
        <f t="shared" si="8"/>
        <v>0</v>
      </c>
    </row>
    <row r="522" spans="1:46" ht="22.5">
      <c r="A522" s="178" t="s">
        <v>305</v>
      </c>
      <c r="B522" s="178">
        <v>467</v>
      </c>
      <c r="C522" s="178" t="s">
        <v>496</v>
      </c>
      <c r="D522" s="178" t="s">
        <v>18</v>
      </c>
      <c r="E522" s="178" t="s">
        <v>392</v>
      </c>
      <c r="F522" s="178" t="s">
        <v>16</v>
      </c>
      <c r="G522" s="178" t="s">
        <v>393</v>
      </c>
      <c r="H522" s="178" t="s">
        <v>19</v>
      </c>
      <c r="I522" s="178">
        <v>264</v>
      </c>
      <c r="J522" s="178">
        <v>0</v>
      </c>
      <c r="K522" s="178">
        <v>0</v>
      </c>
      <c r="L522" s="178">
        <v>264</v>
      </c>
      <c r="M522" s="178">
        <v>264</v>
      </c>
      <c r="N522" s="178">
        <v>1</v>
      </c>
      <c r="O522" s="178" t="s">
        <v>720</v>
      </c>
      <c r="P522" s="178" t="s">
        <v>709</v>
      </c>
      <c r="Q522" s="184">
        <v>1290.2405999999999</v>
      </c>
      <c r="R522" s="184">
        <v>0</v>
      </c>
      <c r="S522" s="184">
        <v>0</v>
      </c>
      <c r="T522" s="184">
        <v>0</v>
      </c>
      <c r="V522" s="184">
        <v>0</v>
      </c>
      <c r="W522" s="184">
        <v>0</v>
      </c>
      <c r="Y522" s="178" t="s">
        <v>1052</v>
      </c>
      <c r="Z522" s="178" t="s">
        <v>696</v>
      </c>
      <c r="AB522" s="178" t="s">
        <v>495</v>
      </c>
      <c r="AC522" s="178" t="s">
        <v>496</v>
      </c>
      <c r="AD522" s="178" t="s">
        <v>1225</v>
      </c>
      <c r="AF522" s="178" t="s">
        <v>1226</v>
      </c>
      <c r="AG522" s="178" t="s">
        <v>1227</v>
      </c>
      <c r="AH522" s="178">
        <v>0</v>
      </c>
      <c r="AI522" s="178">
        <v>91</v>
      </c>
      <c r="AJ522" s="178" t="s">
        <v>1010</v>
      </c>
      <c r="AK522" s="178" t="s">
        <v>1243</v>
      </c>
      <c r="AL522" s="178" t="s">
        <v>392</v>
      </c>
      <c r="AM522" s="178" t="s">
        <v>393</v>
      </c>
      <c r="AN522" s="178" t="s">
        <v>18</v>
      </c>
      <c r="AO522" s="178" t="s">
        <v>19</v>
      </c>
      <c r="AQ522" s="178">
        <v>264</v>
      </c>
      <c r="AR522" s="178">
        <v>2314</v>
      </c>
      <c r="AS522" s="178">
        <v>0.11408815903197926</v>
      </c>
      <c r="AT522" s="178">
        <f t="shared" si="8"/>
        <v>0</v>
      </c>
    </row>
    <row r="523" spans="1:46" ht="22.5">
      <c r="A523" s="178" t="s">
        <v>305</v>
      </c>
      <c r="R523" s="184">
        <v>0</v>
      </c>
      <c r="S523" s="184">
        <v>0</v>
      </c>
      <c r="T523" s="184">
        <v>0</v>
      </c>
      <c r="V523" s="184">
        <v>0</v>
      </c>
      <c r="W523" s="184">
        <v>0</v>
      </c>
      <c r="Y523" s="178" t="s">
        <v>1052</v>
      </c>
      <c r="Z523" s="178" t="s">
        <v>696</v>
      </c>
      <c r="AB523" s="178" t="s">
        <v>497</v>
      </c>
      <c r="AC523" s="178" t="s">
        <v>498</v>
      </c>
      <c r="AD523" s="178" t="s">
        <v>1225</v>
      </c>
      <c r="AF523" s="178" t="s">
        <v>1226</v>
      </c>
      <c r="AG523" s="178" t="s">
        <v>1227</v>
      </c>
      <c r="AH523" s="178">
        <v>0</v>
      </c>
      <c r="AI523" s="178">
        <v>91</v>
      </c>
      <c r="AJ523" s="178" t="s">
        <v>1010</v>
      </c>
      <c r="AK523" s="178" t="s">
        <v>1243</v>
      </c>
      <c r="AL523" s="178" t="s">
        <v>465</v>
      </c>
      <c r="AM523" s="178" t="s">
        <v>466</v>
      </c>
      <c r="AN523" s="178" t="s">
        <v>18</v>
      </c>
      <c r="AO523" s="178" t="s">
        <v>41</v>
      </c>
      <c r="AQ523" s="178">
        <v>222</v>
      </c>
      <c r="AR523" s="178">
        <v>2122</v>
      </c>
      <c r="AS523" s="178">
        <v>0.10461828463713478</v>
      </c>
      <c r="AT523" s="178">
        <f t="shared" si="8"/>
        <v>-222</v>
      </c>
    </row>
    <row r="524" spans="1:46" ht="22.5">
      <c r="A524" s="178" t="s">
        <v>305</v>
      </c>
      <c r="R524" s="184">
        <v>0</v>
      </c>
      <c r="S524" s="184">
        <v>0</v>
      </c>
      <c r="T524" s="184">
        <v>0</v>
      </c>
      <c r="V524" s="184">
        <v>0</v>
      </c>
      <c r="W524" s="184">
        <v>0</v>
      </c>
      <c r="Y524" s="178" t="s">
        <v>1052</v>
      </c>
      <c r="Z524" s="178" t="s">
        <v>696</v>
      </c>
      <c r="AB524" s="178" t="s">
        <v>499</v>
      </c>
      <c r="AC524" s="178" t="s">
        <v>500</v>
      </c>
      <c r="AD524" s="178" t="s">
        <v>1225</v>
      </c>
      <c r="AF524" s="178" t="s">
        <v>1226</v>
      </c>
      <c r="AG524" s="178" t="s">
        <v>1227</v>
      </c>
      <c r="AH524" s="178">
        <v>0</v>
      </c>
      <c r="AI524" s="178">
        <v>91</v>
      </c>
      <c r="AJ524" s="178" t="s">
        <v>1010</v>
      </c>
      <c r="AK524" s="178" t="s">
        <v>1243</v>
      </c>
      <c r="AL524" s="178" t="s">
        <v>467</v>
      </c>
      <c r="AM524" s="178" t="s">
        <v>468</v>
      </c>
      <c r="AN524" s="178" t="s">
        <v>18</v>
      </c>
      <c r="AO524" s="178" t="s">
        <v>41</v>
      </c>
      <c r="AQ524" s="178">
        <v>846</v>
      </c>
      <c r="AR524" s="178">
        <v>264</v>
      </c>
      <c r="AS524" s="178">
        <v>3.2045454545454546</v>
      </c>
      <c r="AT524" s="178">
        <f t="shared" si="8"/>
        <v>-846</v>
      </c>
    </row>
    <row r="525" spans="1:46" ht="22.5">
      <c r="A525" s="178" t="s">
        <v>305</v>
      </c>
      <c r="B525" s="178">
        <v>476</v>
      </c>
      <c r="C525" s="178" t="s">
        <v>502</v>
      </c>
      <c r="D525" s="178" t="s">
        <v>18</v>
      </c>
      <c r="E525" s="178" t="s">
        <v>392</v>
      </c>
      <c r="F525" s="178" t="s">
        <v>16</v>
      </c>
      <c r="G525" s="178" t="s">
        <v>436</v>
      </c>
      <c r="H525" s="178" t="s">
        <v>19</v>
      </c>
      <c r="I525" s="178">
        <v>2270</v>
      </c>
      <c r="J525" s="178">
        <v>0</v>
      </c>
      <c r="K525" s="178">
        <v>0</v>
      </c>
      <c r="L525" s="178">
        <v>2270</v>
      </c>
      <c r="M525" s="178">
        <v>2270</v>
      </c>
      <c r="N525" s="178">
        <v>1</v>
      </c>
      <c r="O525" s="178" t="s">
        <v>720</v>
      </c>
      <c r="P525" s="178" t="s">
        <v>709</v>
      </c>
      <c r="Q525" s="184">
        <v>11094.114249999999</v>
      </c>
      <c r="R525" s="184">
        <v>0</v>
      </c>
      <c r="S525" s="184">
        <v>0</v>
      </c>
      <c r="T525" s="184">
        <v>0</v>
      </c>
      <c r="V525" s="184">
        <v>0</v>
      </c>
      <c r="W525" s="184">
        <v>0</v>
      </c>
      <c r="Y525" s="178" t="s">
        <v>1052</v>
      </c>
      <c r="Z525" s="178" t="s">
        <v>696</v>
      </c>
      <c r="AB525" s="178" t="s">
        <v>501</v>
      </c>
      <c r="AC525" s="178" t="s">
        <v>502</v>
      </c>
      <c r="AD525" s="178" t="s">
        <v>1225</v>
      </c>
      <c r="AF525" s="178" t="s">
        <v>1226</v>
      </c>
      <c r="AG525" s="178" t="s">
        <v>1227</v>
      </c>
      <c r="AH525" s="178">
        <v>0</v>
      </c>
      <c r="AI525" s="178">
        <v>91</v>
      </c>
      <c r="AJ525" s="178" t="s">
        <v>1010</v>
      </c>
      <c r="AK525" s="178" t="s">
        <v>1243</v>
      </c>
      <c r="AL525" s="178" t="s">
        <v>392</v>
      </c>
      <c r="AM525" s="178" t="s">
        <v>436</v>
      </c>
      <c r="AN525" s="178" t="s">
        <v>18</v>
      </c>
      <c r="AO525" s="178" t="s">
        <v>19</v>
      </c>
      <c r="AQ525" s="178">
        <v>2270</v>
      </c>
      <c r="AR525" s="178">
        <v>0</v>
      </c>
      <c r="AS525" s="178">
        <v>0</v>
      </c>
      <c r="AT525" s="178">
        <f t="shared" si="8"/>
        <v>0</v>
      </c>
    </row>
    <row r="526" spans="1:46" ht="22.5">
      <c r="A526" s="178" t="s">
        <v>47</v>
      </c>
      <c r="B526" s="178">
        <v>478</v>
      </c>
      <c r="C526" s="178" t="s">
        <v>506</v>
      </c>
      <c r="D526" s="178" t="s">
        <v>18</v>
      </c>
      <c r="E526" s="178" t="s">
        <v>392</v>
      </c>
      <c r="F526" s="178" t="s">
        <v>16</v>
      </c>
      <c r="G526" s="178" t="s">
        <v>426</v>
      </c>
      <c r="H526" s="178" t="s">
        <v>19</v>
      </c>
      <c r="I526" s="178">
        <v>268</v>
      </c>
      <c r="J526" s="178">
        <v>0</v>
      </c>
      <c r="K526" s="178">
        <v>0</v>
      </c>
      <c r="L526" s="178">
        <v>268</v>
      </c>
      <c r="M526" s="178">
        <v>268</v>
      </c>
      <c r="N526" s="178">
        <v>1</v>
      </c>
      <c r="O526" s="178" t="s">
        <v>720</v>
      </c>
      <c r="P526" s="178" t="s">
        <v>709</v>
      </c>
      <c r="Q526" s="184">
        <v>1309.7897</v>
      </c>
      <c r="R526" s="184">
        <v>0</v>
      </c>
      <c r="S526" s="184">
        <v>0</v>
      </c>
      <c r="T526" s="184">
        <v>23976.262253224537</v>
      </c>
      <c r="V526" s="184">
        <v>0</v>
      </c>
      <c r="W526" s="184">
        <v>15212.474086899989</v>
      </c>
      <c r="Y526" s="178" t="s">
        <v>957</v>
      </c>
      <c r="Z526" s="178" t="s">
        <v>698</v>
      </c>
      <c r="AB526" s="178" t="s">
        <v>505</v>
      </c>
      <c r="AC526" s="178" t="s">
        <v>506</v>
      </c>
      <c r="AD526" s="178" t="s">
        <v>1225</v>
      </c>
      <c r="AF526" s="178" t="s">
        <v>1226</v>
      </c>
      <c r="AG526" s="178" t="s">
        <v>1227</v>
      </c>
      <c r="AH526" s="178">
        <v>0</v>
      </c>
      <c r="AI526" s="178">
        <v>91</v>
      </c>
      <c r="AJ526" s="178" t="s">
        <v>1010</v>
      </c>
      <c r="AK526" s="178" t="s">
        <v>1243</v>
      </c>
      <c r="AL526" s="178" t="s">
        <v>392</v>
      </c>
      <c r="AM526" s="178" t="s">
        <v>426</v>
      </c>
      <c r="AN526" s="178" t="s">
        <v>18</v>
      </c>
      <c r="AO526" s="178" t="s">
        <v>19</v>
      </c>
      <c r="AQ526" s="178">
        <v>268</v>
      </c>
      <c r="AR526" s="178">
        <v>0</v>
      </c>
      <c r="AS526" s="178">
        <v>0</v>
      </c>
      <c r="AT526" s="178">
        <f t="shared" si="8"/>
        <v>0</v>
      </c>
    </row>
    <row r="527" spans="1:46" ht="22.5">
      <c r="A527" s="178" t="s">
        <v>47</v>
      </c>
      <c r="B527" s="178">
        <v>479</v>
      </c>
      <c r="C527" s="178" t="s">
        <v>508</v>
      </c>
      <c r="D527" s="178" t="s">
        <v>18</v>
      </c>
      <c r="E527" s="178" t="s">
        <v>392</v>
      </c>
      <c r="F527" s="178" t="s">
        <v>16</v>
      </c>
      <c r="G527" s="178" t="s">
        <v>426</v>
      </c>
      <c r="H527" s="178" t="s">
        <v>19</v>
      </c>
      <c r="I527" s="178">
        <v>2268</v>
      </c>
      <c r="J527" s="178">
        <v>0</v>
      </c>
      <c r="K527" s="178">
        <v>0</v>
      </c>
      <c r="L527" s="178">
        <v>2268</v>
      </c>
      <c r="M527" s="178">
        <v>2268</v>
      </c>
      <c r="N527" s="178">
        <v>1</v>
      </c>
      <c r="O527" s="178" t="s">
        <v>720</v>
      </c>
      <c r="P527" s="178" t="s">
        <v>709</v>
      </c>
      <c r="Q527" s="184">
        <v>11084.3397</v>
      </c>
      <c r="R527" s="184">
        <v>0</v>
      </c>
      <c r="S527" s="184">
        <v>0</v>
      </c>
      <c r="T527" s="184">
        <v>7192.5377467754688</v>
      </c>
      <c r="V527" s="184">
        <v>0</v>
      </c>
      <c r="W527" s="184">
        <v>4563.5259131000112</v>
      </c>
      <c r="Y527" s="178" t="s">
        <v>957</v>
      </c>
      <c r="Z527" s="178" t="s">
        <v>698</v>
      </c>
      <c r="AB527" s="178" t="s">
        <v>507</v>
      </c>
      <c r="AC527" s="178" t="s">
        <v>508</v>
      </c>
      <c r="AD527" s="178" t="s">
        <v>1225</v>
      </c>
      <c r="AF527" s="178" t="s">
        <v>1226</v>
      </c>
      <c r="AG527" s="178" t="s">
        <v>1227</v>
      </c>
      <c r="AH527" s="178">
        <v>0</v>
      </c>
      <c r="AI527" s="178">
        <v>91</v>
      </c>
      <c r="AJ527" s="178" t="s">
        <v>1010</v>
      </c>
      <c r="AK527" s="178" t="s">
        <v>1243</v>
      </c>
      <c r="AL527" s="178" t="s">
        <v>392</v>
      </c>
      <c r="AM527" s="178" t="s">
        <v>426</v>
      </c>
      <c r="AN527" s="178" t="s">
        <v>18</v>
      </c>
      <c r="AO527" s="178" t="s">
        <v>19</v>
      </c>
      <c r="AQ527" s="178">
        <v>2268</v>
      </c>
      <c r="AR527" s="178">
        <v>2270</v>
      </c>
      <c r="AS527" s="178">
        <v>0.99911894273127755</v>
      </c>
      <c r="AT527" s="178">
        <f t="shared" si="8"/>
        <v>0</v>
      </c>
    </row>
    <row r="528" spans="1:46" ht="22.5">
      <c r="A528" s="178" t="s">
        <v>30</v>
      </c>
      <c r="B528" s="178">
        <v>481</v>
      </c>
      <c r="C528" s="178" t="s">
        <v>510</v>
      </c>
      <c r="D528" s="178" t="s">
        <v>18</v>
      </c>
      <c r="E528" s="178" t="s">
        <v>511</v>
      </c>
      <c r="F528" s="178" t="s">
        <v>29</v>
      </c>
      <c r="G528" s="178" t="s">
        <v>512</v>
      </c>
      <c r="H528" s="178" t="s">
        <v>41</v>
      </c>
      <c r="I528" s="178">
        <v>2782</v>
      </c>
      <c r="J528" s="178">
        <v>1062</v>
      </c>
      <c r="K528" s="178">
        <v>2076.0647538826006</v>
      </c>
      <c r="L528" s="178">
        <v>5920.0647538826006</v>
      </c>
      <c r="M528" s="178">
        <v>7696</v>
      </c>
      <c r="N528" s="178">
        <v>0.76923918319680362</v>
      </c>
      <c r="O528" s="178" t="s">
        <v>720</v>
      </c>
      <c r="P528" s="178" t="s">
        <v>720</v>
      </c>
      <c r="Q528" s="184">
        <v>43247.197839415625</v>
      </c>
      <c r="R528" s="184">
        <v>0</v>
      </c>
      <c r="S528" s="184">
        <v>39289.26636110431</v>
      </c>
      <c r="T528" s="184">
        <v>0</v>
      </c>
      <c r="V528" s="184">
        <v>0</v>
      </c>
      <c r="W528" s="184">
        <v>32430.97069038374</v>
      </c>
      <c r="Y528" s="178" t="s">
        <v>802</v>
      </c>
      <c r="Z528" s="178" t="s">
        <v>696</v>
      </c>
      <c r="AB528" s="178" t="s">
        <v>509</v>
      </c>
      <c r="AC528" s="178" t="s">
        <v>510</v>
      </c>
      <c r="AD528" s="178" t="s">
        <v>1225</v>
      </c>
      <c r="AF528" s="178" t="s">
        <v>1226</v>
      </c>
      <c r="AG528" s="178" t="s">
        <v>1227</v>
      </c>
      <c r="AH528" s="178">
        <v>0</v>
      </c>
      <c r="AI528" s="178">
        <v>91</v>
      </c>
      <c r="AJ528" s="178" t="s">
        <v>807</v>
      </c>
      <c r="AK528" s="178" t="s">
        <v>1232</v>
      </c>
      <c r="AL528" s="178" t="s">
        <v>511</v>
      </c>
      <c r="AM528" s="178" t="s">
        <v>512</v>
      </c>
      <c r="AN528" s="178" t="s">
        <v>18</v>
      </c>
      <c r="AO528" s="178" t="s">
        <v>41</v>
      </c>
      <c r="AQ528" s="178">
        <v>5920.0647538826006</v>
      </c>
      <c r="AR528" s="178">
        <v>268</v>
      </c>
      <c r="AS528" s="178">
        <v>22.089793857770896</v>
      </c>
      <c r="AT528" s="178">
        <f t="shared" si="8"/>
        <v>0</v>
      </c>
    </row>
    <row r="529" spans="1:46" ht="22.5">
      <c r="A529" s="178" t="s">
        <v>24</v>
      </c>
      <c r="B529" s="178">
        <v>481</v>
      </c>
      <c r="C529" s="178" t="s">
        <v>510</v>
      </c>
      <c r="D529" s="178" t="s">
        <v>40</v>
      </c>
      <c r="E529" s="178" t="s">
        <v>511</v>
      </c>
      <c r="F529" s="178" t="s">
        <v>29</v>
      </c>
      <c r="G529" s="178" t="s">
        <v>512</v>
      </c>
      <c r="H529" s="178" t="s">
        <v>41</v>
      </c>
      <c r="I529" s="178">
        <v>1017</v>
      </c>
      <c r="J529" s="178">
        <v>0</v>
      </c>
      <c r="K529" s="178">
        <v>758.93524611739929</v>
      </c>
      <c r="L529" s="178">
        <v>1775.9352461173994</v>
      </c>
      <c r="M529" s="178">
        <v>7696</v>
      </c>
      <c r="N529" s="178">
        <v>0.23076081680319638</v>
      </c>
      <c r="O529" s="178" t="s">
        <v>720</v>
      </c>
      <c r="P529" s="178" t="s">
        <v>720</v>
      </c>
      <c r="Q529" s="184">
        <v>12973.544400584362</v>
      </c>
      <c r="R529" s="184">
        <v>0</v>
      </c>
      <c r="S529" s="184">
        <v>2966.3016618412621</v>
      </c>
      <c r="T529" s="184">
        <v>0</v>
      </c>
      <c r="V529" s="184">
        <v>0</v>
      </c>
      <c r="W529" s="184">
        <v>2448.5069629410773</v>
      </c>
      <c r="Y529" s="178" t="s">
        <v>804</v>
      </c>
      <c r="Z529" s="178" t="s">
        <v>696</v>
      </c>
      <c r="AB529" s="178" t="s">
        <v>509</v>
      </c>
      <c r="AC529" s="178" t="s">
        <v>510</v>
      </c>
      <c r="AD529" s="178" t="s">
        <v>1225</v>
      </c>
      <c r="AF529" s="178" t="s">
        <v>1226</v>
      </c>
      <c r="AG529" s="178" t="s">
        <v>1227</v>
      </c>
      <c r="AH529" s="178">
        <v>0</v>
      </c>
      <c r="AI529" s="178">
        <v>50</v>
      </c>
      <c r="AJ529" s="178" t="s">
        <v>807</v>
      </c>
      <c r="AK529" s="178" t="s">
        <v>1232</v>
      </c>
      <c r="AL529" s="178" t="s">
        <v>511</v>
      </c>
      <c r="AM529" s="178" t="s">
        <v>512</v>
      </c>
      <c r="AN529" s="178" t="s">
        <v>40</v>
      </c>
      <c r="AO529" s="178" t="s">
        <v>41</v>
      </c>
      <c r="AQ529" s="178">
        <v>1775.9352461173994</v>
      </c>
      <c r="AR529" s="178">
        <v>2268</v>
      </c>
      <c r="AS529" s="178">
        <v>0.78304023197416195</v>
      </c>
      <c r="AT529" s="178">
        <f t="shared" si="8"/>
        <v>0</v>
      </c>
    </row>
    <row r="530" spans="1:46" ht="22.5">
      <c r="A530" s="178" t="s">
        <v>30</v>
      </c>
      <c r="B530" s="178">
        <v>488</v>
      </c>
      <c r="C530" s="178" t="s">
        <v>514</v>
      </c>
      <c r="D530" s="178" t="s">
        <v>18</v>
      </c>
      <c r="E530" s="178" t="s">
        <v>760</v>
      </c>
      <c r="F530" s="178" t="s">
        <v>23</v>
      </c>
      <c r="G530" s="178" t="s">
        <v>33</v>
      </c>
      <c r="H530" s="178" t="s">
        <v>41</v>
      </c>
      <c r="I530" s="178">
        <v>6212</v>
      </c>
      <c r="J530" s="178">
        <v>456.53225565035177</v>
      </c>
      <c r="K530" s="178">
        <v>3032.5211668445395</v>
      </c>
      <c r="L530" s="178">
        <v>9701.0534224948915</v>
      </c>
      <c r="M530" s="178">
        <v>38821</v>
      </c>
      <c r="N530" s="178">
        <v>0.24989189929406486</v>
      </c>
      <c r="O530" s="178" t="s">
        <v>720</v>
      </c>
      <c r="P530" s="178" t="s">
        <v>720</v>
      </c>
      <c r="Q530" s="184">
        <v>70868.038451475441</v>
      </c>
      <c r="R530" s="184">
        <v>0</v>
      </c>
      <c r="S530" s="184">
        <v>47982.836045891141</v>
      </c>
      <c r="T530" s="184">
        <v>0</v>
      </c>
      <c r="V530" s="184">
        <v>0</v>
      </c>
      <c r="W530" s="184">
        <v>39606.999406492498</v>
      </c>
      <c r="Y530" s="178" t="s">
        <v>802</v>
      </c>
      <c r="Z530" s="178" t="s">
        <v>696</v>
      </c>
      <c r="AB530" s="178" t="s">
        <v>513</v>
      </c>
      <c r="AC530" s="178" t="s">
        <v>514</v>
      </c>
      <c r="AD530" s="178" t="s">
        <v>1225</v>
      </c>
      <c r="AF530" s="178" t="s">
        <v>1226</v>
      </c>
      <c r="AG530" s="178" t="s">
        <v>1231</v>
      </c>
      <c r="AH530" s="178">
        <v>1</v>
      </c>
      <c r="AI530" s="178">
        <v>50</v>
      </c>
      <c r="AJ530" s="178" t="s">
        <v>75</v>
      </c>
      <c r="AK530" s="178" t="s">
        <v>1196</v>
      </c>
      <c r="AL530" s="178" t="s">
        <v>760</v>
      </c>
      <c r="AM530" s="178" t="s">
        <v>33</v>
      </c>
      <c r="AN530" s="178" t="s">
        <v>18</v>
      </c>
      <c r="AO530" s="178" t="s">
        <v>41</v>
      </c>
      <c r="AQ530" s="178">
        <v>9701.0534224948915</v>
      </c>
      <c r="AR530" s="178">
        <v>7696</v>
      </c>
      <c r="AS530" s="178">
        <v>1.2605318896173197</v>
      </c>
      <c r="AT530" s="178">
        <f t="shared" si="8"/>
        <v>0</v>
      </c>
    </row>
    <row r="531" spans="1:46" ht="22.5">
      <c r="A531" s="178" t="s">
        <v>30</v>
      </c>
      <c r="B531" s="178">
        <v>488</v>
      </c>
      <c r="C531" s="178" t="s">
        <v>514</v>
      </c>
      <c r="D531" s="178" t="s">
        <v>18</v>
      </c>
      <c r="E531" s="178" t="s">
        <v>803</v>
      </c>
      <c r="F531" s="178" t="s">
        <v>23</v>
      </c>
      <c r="G531" s="178" t="s">
        <v>50</v>
      </c>
      <c r="H531" s="178" t="s">
        <v>41</v>
      </c>
      <c r="I531" s="178">
        <v>469</v>
      </c>
      <c r="J531" s="178">
        <v>34.46774434964825</v>
      </c>
      <c r="K531" s="178">
        <v>228.95241906794737</v>
      </c>
      <c r="L531" s="178">
        <v>732.42016341759563</v>
      </c>
      <c r="M531" s="178">
        <v>38821</v>
      </c>
      <c r="N531" s="178">
        <v>1.8866597032987188E-2</v>
      </c>
      <c r="O531" s="178" t="s">
        <v>720</v>
      </c>
      <c r="P531" s="178" t="s">
        <v>720</v>
      </c>
      <c r="Q531" s="184">
        <v>5350.4684535965844</v>
      </c>
      <c r="R531" s="184">
        <v>0</v>
      </c>
      <c r="S531" s="184">
        <v>16059.601311767779</v>
      </c>
      <c r="T531" s="184">
        <v>0</v>
      </c>
      <c r="V531" s="184">
        <v>0</v>
      </c>
      <c r="W531" s="184">
        <v>13256.253111328142</v>
      </c>
      <c r="Y531" s="178" t="s">
        <v>802</v>
      </c>
      <c r="Z531" s="178" t="s">
        <v>696</v>
      </c>
      <c r="AB531" s="178" t="s">
        <v>513</v>
      </c>
      <c r="AC531" s="178" t="s">
        <v>514</v>
      </c>
      <c r="AD531" s="178" t="s">
        <v>1225</v>
      </c>
      <c r="AF531" s="178" t="s">
        <v>1226</v>
      </c>
      <c r="AG531" s="178" t="s">
        <v>1231</v>
      </c>
      <c r="AH531" s="178">
        <v>1</v>
      </c>
      <c r="AI531" s="178">
        <v>10</v>
      </c>
      <c r="AJ531" s="178" t="s">
        <v>799</v>
      </c>
      <c r="AK531" s="178" t="s">
        <v>25</v>
      </c>
      <c r="AL531" s="178" t="s">
        <v>803</v>
      </c>
      <c r="AM531" s="178" t="s">
        <v>50</v>
      </c>
      <c r="AN531" s="178" t="s">
        <v>18</v>
      </c>
      <c r="AO531" s="178" t="s">
        <v>41</v>
      </c>
      <c r="AQ531" s="178">
        <v>732.42016341759563</v>
      </c>
      <c r="AR531" s="178">
        <v>7696</v>
      </c>
      <c r="AS531" s="178">
        <v>9.5168940153013984E-2</v>
      </c>
      <c r="AT531" s="178">
        <f t="shared" si="8"/>
        <v>0</v>
      </c>
    </row>
    <row r="532" spans="1:46" ht="22.5">
      <c r="A532" s="178" t="s">
        <v>43</v>
      </c>
      <c r="B532" s="178">
        <v>488</v>
      </c>
      <c r="C532" s="178" t="s">
        <v>514</v>
      </c>
      <c r="D532" s="178" t="s">
        <v>34</v>
      </c>
      <c r="E532" s="178" t="s">
        <v>760</v>
      </c>
      <c r="F532" s="178" t="s">
        <v>23</v>
      </c>
      <c r="G532" s="178" t="s">
        <v>33</v>
      </c>
      <c r="H532" s="178" t="s">
        <v>41</v>
      </c>
      <c r="I532" s="178">
        <v>5866</v>
      </c>
      <c r="J532" s="178">
        <v>3118</v>
      </c>
      <c r="K532" s="178">
        <v>2863.6138384916399</v>
      </c>
      <c r="L532" s="178">
        <v>11847.613838491639</v>
      </c>
      <c r="M532" s="178">
        <v>38821</v>
      </c>
      <c r="N532" s="178">
        <v>0.30518569430183767</v>
      </c>
      <c r="O532" s="178" t="s">
        <v>720</v>
      </c>
      <c r="P532" s="178" t="s">
        <v>720</v>
      </c>
      <c r="Q532" s="184">
        <v>86549.070136810726</v>
      </c>
      <c r="R532" s="184">
        <v>0</v>
      </c>
      <c r="S532" s="184">
        <v>19824.870531236655</v>
      </c>
      <c r="T532" s="184">
        <v>0</v>
      </c>
      <c r="V532" s="184">
        <v>0</v>
      </c>
      <c r="W532" s="184">
        <v>16364.260641315701</v>
      </c>
      <c r="Y532" s="178" t="s">
        <v>1102</v>
      </c>
      <c r="Z532" s="178" t="s">
        <v>696</v>
      </c>
      <c r="AB532" s="178" t="s">
        <v>513</v>
      </c>
      <c r="AC532" s="178" t="s">
        <v>514</v>
      </c>
      <c r="AD532" s="178" t="s">
        <v>1225</v>
      </c>
      <c r="AF532" s="178" t="s">
        <v>1230</v>
      </c>
      <c r="AG532" s="178" t="s">
        <v>1231</v>
      </c>
      <c r="AH532" s="178">
        <v>1</v>
      </c>
      <c r="AI532" s="178">
        <v>60</v>
      </c>
      <c r="AJ532" s="178" t="s">
        <v>75</v>
      </c>
      <c r="AK532" s="178" t="s">
        <v>1196</v>
      </c>
      <c r="AL532" s="178" t="s">
        <v>760</v>
      </c>
      <c r="AM532" s="178" t="s">
        <v>33</v>
      </c>
      <c r="AN532" s="178" t="s">
        <v>34</v>
      </c>
      <c r="AO532" s="178" t="s">
        <v>41</v>
      </c>
      <c r="AQ532" s="178">
        <v>11847.613838491639</v>
      </c>
      <c r="AR532" s="178">
        <v>38821</v>
      </c>
      <c r="AS532" s="178">
        <v>0.30518569430183767</v>
      </c>
      <c r="AT532" s="178">
        <f t="shared" si="8"/>
        <v>0</v>
      </c>
    </row>
    <row r="533" spans="1:46" ht="22.5">
      <c r="A533" s="178" t="s">
        <v>43</v>
      </c>
      <c r="B533" s="178">
        <v>488</v>
      </c>
      <c r="C533" s="178" t="s">
        <v>514</v>
      </c>
      <c r="D533" s="178" t="s">
        <v>35</v>
      </c>
      <c r="E533" s="178" t="s">
        <v>760</v>
      </c>
      <c r="F533" s="178" t="s">
        <v>23</v>
      </c>
      <c r="G533" s="178" t="s">
        <v>33</v>
      </c>
      <c r="H533" s="178" t="s">
        <v>41</v>
      </c>
      <c r="I533" s="178">
        <v>2316</v>
      </c>
      <c r="J533" s="178">
        <v>518.72853449448905</v>
      </c>
      <c r="K533" s="178">
        <v>1130.6051227321236</v>
      </c>
      <c r="L533" s="178">
        <v>3965.3336572266126</v>
      </c>
      <c r="M533" s="178">
        <v>38821</v>
      </c>
      <c r="N533" s="178">
        <v>0.10214403691884837</v>
      </c>
      <c r="O533" s="178" t="s">
        <v>720</v>
      </c>
      <c r="P533" s="178" t="s">
        <v>720</v>
      </c>
      <c r="Q533" s="184">
        <v>28967.515779435274</v>
      </c>
      <c r="R533" s="184">
        <v>0</v>
      </c>
      <c r="S533" s="184">
        <v>15074.945272790654</v>
      </c>
      <c r="T533" s="184">
        <v>0</v>
      </c>
      <c r="V533" s="184">
        <v>0</v>
      </c>
      <c r="W533" s="184">
        <v>12443.477661497142</v>
      </c>
      <c r="Y533" s="178" t="s">
        <v>812</v>
      </c>
      <c r="Z533" s="178" t="s">
        <v>696</v>
      </c>
      <c r="AB533" s="178" t="s">
        <v>513</v>
      </c>
      <c r="AC533" s="178" t="s">
        <v>514</v>
      </c>
      <c r="AD533" s="178" t="s">
        <v>1225</v>
      </c>
      <c r="AF533" s="178" t="s">
        <v>1230</v>
      </c>
      <c r="AG533" s="178" t="s">
        <v>1231</v>
      </c>
      <c r="AH533" s="178">
        <v>1</v>
      </c>
      <c r="AI533" s="178">
        <v>10</v>
      </c>
      <c r="AJ533" s="178" t="s">
        <v>75</v>
      </c>
      <c r="AK533" s="178" t="s">
        <v>1196</v>
      </c>
      <c r="AL533" s="178" t="s">
        <v>760</v>
      </c>
      <c r="AM533" s="178" t="s">
        <v>33</v>
      </c>
      <c r="AN533" s="178" t="s">
        <v>35</v>
      </c>
      <c r="AO533" s="178" t="s">
        <v>41</v>
      </c>
      <c r="AQ533" s="178">
        <v>3965.3336572266126</v>
      </c>
      <c r="AR533" s="178">
        <v>38821</v>
      </c>
      <c r="AS533" s="178">
        <v>0.10214403691884837</v>
      </c>
      <c r="AT533" s="178">
        <f t="shared" si="8"/>
        <v>0</v>
      </c>
    </row>
    <row r="534" spans="1:46" ht="22.5">
      <c r="A534" s="178" t="s">
        <v>17</v>
      </c>
      <c r="B534" s="178">
        <v>488</v>
      </c>
      <c r="C534" s="178" t="s">
        <v>514</v>
      </c>
      <c r="D534" s="178" t="s">
        <v>35</v>
      </c>
      <c r="E534" s="178" t="s">
        <v>515</v>
      </c>
      <c r="F534" s="178" t="s">
        <v>23</v>
      </c>
      <c r="G534" s="178" t="s">
        <v>516</v>
      </c>
      <c r="H534" s="178" t="s">
        <v>41</v>
      </c>
      <c r="I534" s="178">
        <v>2859</v>
      </c>
      <c r="J534" s="178">
        <v>640.34753027622799</v>
      </c>
      <c r="K534" s="178">
        <v>1395.6822305229457</v>
      </c>
      <c r="L534" s="178">
        <v>4895.0297607991743</v>
      </c>
      <c r="M534" s="178">
        <v>38821</v>
      </c>
      <c r="N534" s="178">
        <v>0.12609231500474419</v>
      </c>
      <c r="O534" s="178" t="s">
        <v>720</v>
      </c>
      <c r="P534" s="178" t="s">
        <v>720</v>
      </c>
      <c r="Q534" s="184">
        <v>35759.122458292513</v>
      </c>
      <c r="R534" s="184">
        <v>0</v>
      </c>
      <c r="S534" s="184">
        <v>16027.228815368195</v>
      </c>
      <c r="T534" s="184">
        <v>0</v>
      </c>
      <c r="V534" s="184">
        <v>0</v>
      </c>
      <c r="W534" s="184">
        <v>13229.531526041712</v>
      </c>
      <c r="Y534" s="178" t="s">
        <v>811</v>
      </c>
      <c r="Z534" s="178" t="s">
        <v>696</v>
      </c>
      <c r="AB534" s="178" t="s">
        <v>513</v>
      </c>
      <c r="AC534" s="178" t="s">
        <v>514</v>
      </c>
      <c r="AD534" s="178" t="s">
        <v>1225</v>
      </c>
      <c r="AF534" s="178" t="s">
        <v>1230</v>
      </c>
      <c r="AG534" s="178" t="s">
        <v>1231</v>
      </c>
      <c r="AH534" s="178">
        <v>1</v>
      </c>
      <c r="AI534" s="178">
        <v>10</v>
      </c>
      <c r="AJ534" s="178" t="s">
        <v>54</v>
      </c>
      <c r="AK534" s="178" t="s">
        <v>548</v>
      </c>
      <c r="AL534" s="178" t="s">
        <v>515</v>
      </c>
      <c r="AM534" s="178" t="s">
        <v>516</v>
      </c>
      <c r="AN534" s="178" t="s">
        <v>35</v>
      </c>
      <c r="AO534" s="178" t="s">
        <v>41</v>
      </c>
      <c r="AQ534" s="178">
        <v>4895.0297607991743</v>
      </c>
      <c r="AR534" s="178">
        <v>38821</v>
      </c>
      <c r="AS534" s="178">
        <v>0.12609231500474419</v>
      </c>
      <c r="AT534" s="178">
        <f t="shared" si="8"/>
        <v>0</v>
      </c>
    </row>
    <row r="535" spans="1:46" ht="22.5">
      <c r="A535" s="178" t="s">
        <v>24</v>
      </c>
      <c r="B535" s="178">
        <v>488</v>
      </c>
      <c r="C535" s="178" t="s">
        <v>514</v>
      </c>
      <c r="D535" s="178" t="s">
        <v>35</v>
      </c>
      <c r="E535" s="178" t="s">
        <v>55</v>
      </c>
      <c r="F535" s="178" t="s">
        <v>23</v>
      </c>
      <c r="G535" s="178" t="s">
        <v>56</v>
      </c>
      <c r="H535" s="178" t="s">
        <v>41</v>
      </c>
      <c r="I535" s="178">
        <v>2174</v>
      </c>
      <c r="J535" s="178">
        <v>486.9239352292829</v>
      </c>
      <c r="K535" s="178">
        <v>1061.2847741017431</v>
      </c>
      <c r="L535" s="178">
        <v>3722.2087093310261</v>
      </c>
      <c r="M535" s="178">
        <v>38821</v>
      </c>
      <c r="N535" s="178">
        <v>9.5881319629350759E-2</v>
      </c>
      <c r="O535" s="178" t="s">
        <v>720</v>
      </c>
      <c r="P535" s="178" t="s">
        <v>720</v>
      </c>
      <c r="Q535" s="184">
        <v>27191.441841317912</v>
      </c>
      <c r="R535" s="184">
        <v>1550.3996792697217</v>
      </c>
      <c r="S535" s="184">
        <v>0</v>
      </c>
      <c r="T535" s="184">
        <v>0</v>
      </c>
      <c r="V535" s="184">
        <v>29155.724407074806</v>
      </c>
      <c r="W535" s="184">
        <v>2970.2557055449329</v>
      </c>
      <c r="X535" s="184" t="s">
        <v>743</v>
      </c>
      <c r="Y535" s="178" t="s">
        <v>988</v>
      </c>
      <c r="Z535" s="178" t="s">
        <v>697</v>
      </c>
      <c r="AB535" s="178" t="s">
        <v>513</v>
      </c>
      <c r="AC535" s="178" t="s">
        <v>514</v>
      </c>
      <c r="AD535" s="178" t="s">
        <v>1225</v>
      </c>
      <c r="AF535" s="178" t="s">
        <v>1230</v>
      </c>
      <c r="AG535" s="178" t="s">
        <v>1231</v>
      </c>
      <c r="AH535" s="178">
        <v>1</v>
      </c>
      <c r="AI535" s="178">
        <v>15</v>
      </c>
      <c r="AJ535" s="178" t="s">
        <v>54</v>
      </c>
      <c r="AK535" s="178" t="s">
        <v>548</v>
      </c>
      <c r="AL535" s="178" t="s">
        <v>55</v>
      </c>
      <c r="AM535" s="178" t="s">
        <v>56</v>
      </c>
      <c r="AN535" s="178" t="s">
        <v>35</v>
      </c>
      <c r="AO535" s="178" t="s">
        <v>41</v>
      </c>
      <c r="AQ535" s="178">
        <v>3722.2087093310261</v>
      </c>
      <c r="AR535" s="178">
        <v>38821</v>
      </c>
      <c r="AS535" s="178">
        <v>9.5881319629350759E-2</v>
      </c>
      <c r="AT535" s="178">
        <f t="shared" si="8"/>
        <v>0</v>
      </c>
    </row>
    <row r="536" spans="1:46" ht="22.5">
      <c r="A536" s="178" t="s">
        <v>24</v>
      </c>
      <c r="B536" s="178">
        <v>488</v>
      </c>
      <c r="C536" s="178" t="s">
        <v>514</v>
      </c>
      <c r="D536" s="178" t="s">
        <v>40</v>
      </c>
      <c r="E536" s="178" t="s">
        <v>810</v>
      </c>
      <c r="F536" s="178" t="s">
        <v>23</v>
      </c>
      <c r="G536" s="178" t="s">
        <v>757</v>
      </c>
      <c r="H536" s="178" t="s">
        <v>41</v>
      </c>
      <c r="I536" s="178">
        <v>2592</v>
      </c>
      <c r="J536" s="178">
        <v>100</v>
      </c>
      <c r="K536" s="178">
        <v>1265.3404482390608</v>
      </c>
      <c r="L536" s="178">
        <v>3957.3404482390606</v>
      </c>
      <c r="M536" s="178">
        <v>38821</v>
      </c>
      <c r="N536" s="178">
        <v>0.10193813781816699</v>
      </c>
      <c r="O536" s="178" t="s">
        <v>720</v>
      </c>
      <c r="P536" s="178" t="s">
        <v>720</v>
      </c>
      <c r="Q536" s="184">
        <v>28909.1238690715</v>
      </c>
      <c r="R536" s="184">
        <v>1505.1730093135138</v>
      </c>
      <c r="S536" s="184">
        <v>0</v>
      </c>
      <c r="T536" s="184">
        <v>0</v>
      </c>
      <c r="V536" s="184">
        <v>28305.223505453083</v>
      </c>
      <c r="W536" s="184">
        <v>2883.6104512428296</v>
      </c>
      <c r="X536" s="184" t="s">
        <v>743</v>
      </c>
      <c r="Y536" s="178" t="s">
        <v>1104</v>
      </c>
      <c r="Z536" s="178" t="s">
        <v>697</v>
      </c>
      <c r="AB536" s="178" t="s">
        <v>513</v>
      </c>
      <c r="AC536" s="178" t="s">
        <v>514</v>
      </c>
      <c r="AD536" s="178" t="s">
        <v>1225</v>
      </c>
      <c r="AF536" s="178" t="s">
        <v>1230</v>
      </c>
      <c r="AG536" s="178" t="s">
        <v>1231</v>
      </c>
      <c r="AH536" s="178">
        <v>1</v>
      </c>
      <c r="AI536" s="178">
        <v>15</v>
      </c>
      <c r="AJ536" s="178" t="s">
        <v>796</v>
      </c>
      <c r="AK536" s="178" t="s">
        <v>1228</v>
      </c>
      <c r="AL536" s="178" t="s">
        <v>810</v>
      </c>
      <c r="AM536" s="178" t="s">
        <v>757</v>
      </c>
      <c r="AN536" s="178" t="s">
        <v>40</v>
      </c>
      <c r="AO536" s="178" t="s">
        <v>41</v>
      </c>
      <c r="AQ536" s="178">
        <v>3957.3404482390606</v>
      </c>
      <c r="AR536" s="178">
        <v>38821</v>
      </c>
      <c r="AS536" s="178">
        <v>0.10193813781816699</v>
      </c>
      <c r="AT536" s="178">
        <f t="shared" si="8"/>
        <v>0</v>
      </c>
    </row>
    <row r="537" spans="1:46" ht="22.5">
      <c r="A537" s="178" t="s">
        <v>24</v>
      </c>
      <c r="B537" s="178">
        <v>490</v>
      </c>
      <c r="C537" s="178" t="s">
        <v>518</v>
      </c>
      <c r="D537" s="178" t="s">
        <v>18</v>
      </c>
      <c r="E537" s="178" t="s">
        <v>987</v>
      </c>
      <c r="F537" s="178" t="s">
        <v>16</v>
      </c>
      <c r="G537" s="178" t="s">
        <v>257</v>
      </c>
      <c r="H537" s="178" t="s">
        <v>41</v>
      </c>
      <c r="I537" s="178">
        <v>2513.663</v>
      </c>
      <c r="J537" s="178">
        <v>82.171183001295262</v>
      </c>
      <c r="K537" s="178">
        <v>100.00077931289707</v>
      </c>
      <c r="L537" s="178">
        <v>2695.8349623141921</v>
      </c>
      <c r="M537" s="178">
        <v>17388</v>
      </c>
      <c r="N537" s="178">
        <v>0.15503996792697217</v>
      </c>
      <c r="O537" s="178" t="s">
        <v>709</v>
      </c>
      <c r="P537" s="178" t="s">
        <v>720</v>
      </c>
      <c r="Q537" s="184">
        <v>0</v>
      </c>
      <c r="R537" s="184">
        <v>3556.3267131314374</v>
      </c>
      <c r="S537" s="184">
        <v>0</v>
      </c>
      <c r="T537" s="184">
        <v>0</v>
      </c>
      <c r="V537" s="184">
        <v>66877.775412349001</v>
      </c>
      <c r="W537" s="184">
        <v>6813.2107170172085</v>
      </c>
      <c r="X537" s="184" t="s">
        <v>743</v>
      </c>
      <c r="Y537" s="178" t="s">
        <v>988</v>
      </c>
      <c r="Z537" s="178" t="s">
        <v>697</v>
      </c>
      <c r="AB537" s="178" t="s">
        <v>517</v>
      </c>
      <c r="AC537" s="178" t="s">
        <v>518</v>
      </c>
      <c r="AD537" s="178" t="s">
        <v>1225</v>
      </c>
      <c r="AF537" s="178" t="s">
        <v>1230</v>
      </c>
      <c r="AG537" s="178" t="s">
        <v>1231</v>
      </c>
      <c r="AH537" s="178">
        <v>1</v>
      </c>
      <c r="AI537" s="178">
        <v>78</v>
      </c>
      <c r="AJ537" s="178" t="s">
        <v>799</v>
      </c>
      <c r="AK537" s="178" t="s">
        <v>25</v>
      </c>
      <c r="AL537" s="178" t="s">
        <v>987</v>
      </c>
      <c r="AM537" s="178" t="s">
        <v>257</v>
      </c>
      <c r="AN537" s="178" t="s">
        <v>18</v>
      </c>
      <c r="AO537" s="178" t="s">
        <v>41</v>
      </c>
      <c r="AQ537" s="178">
        <v>2695.8349623141921</v>
      </c>
      <c r="AR537" s="178">
        <v>38821</v>
      </c>
      <c r="AS537" s="178">
        <v>6.9442697568691994E-2</v>
      </c>
      <c r="AT537" s="178">
        <f t="shared" si="8"/>
        <v>0</v>
      </c>
    </row>
    <row r="538" spans="1:46" ht="22.5">
      <c r="A538" s="178" t="s">
        <v>24</v>
      </c>
      <c r="B538" s="178">
        <v>490</v>
      </c>
      <c r="C538" s="178" t="s">
        <v>518</v>
      </c>
      <c r="D538" s="178" t="s">
        <v>18</v>
      </c>
      <c r="E538" s="178" t="s">
        <v>1103</v>
      </c>
      <c r="F538" s="178" t="s">
        <v>16</v>
      </c>
      <c r="G538" s="178" t="s">
        <v>519</v>
      </c>
      <c r="H538" s="178" t="s">
        <v>41</v>
      </c>
      <c r="I538" s="178">
        <v>2440.337</v>
      </c>
      <c r="J538" s="178">
        <v>79.774169493616228</v>
      </c>
      <c r="K538" s="178">
        <v>97.083659100721633</v>
      </c>
      <c r="L538" s="178">
        <v>2617.1948285943377</v>
      </c>
      <c r="M538" s="178">
        <v>17388</v>
      </c>
      <c r="N538" s="178">
        <v>0.15051730093135138</v>
      </c>
      <c r="O538" s="178" t="s">
        <v>709</v>
      </c>
      <c r="P538" s="178" t="s">
        <v>720</v>
      </c>
      <c r="Q538" s="184">
        <v>0</v>
      </c>
      <c r="R538" s="184">
        <v>3388.1005982853267</v>
      </c>
      <c r="S538" s="184">
        <v>0</v>
      </c>
      <c r="T538" s="184">
        <v>0</v>
      </c>
      <c r="V538" s="184">
        <v>63714.233579809159</v>
      </c>
      <c r="W538" s="184">
        <v>6490.923126195029</v>
      </c>
      <c r="X538" s="184" t="s">
        <v>743</v>
      </c>
      <c r="Y538" s="178" t="s">
        <v>1104</v>
      </c>
      <c r="Z538" s="178" t="s">
        <v>697</v>
      </c>
      <c r="AB538" s="178" t="s">
        <v>517</v>
      </c>
      <c r="AC538" s="178" t="s">
        <v>518</v>
      </c>
      <c r="AD538" s="178" t="s">
        <v>1225</v>
      </c>
      <c r="AF538" s="178" t="s">
        <v>1230</v>
      </c>
      <c r="AG538" s="178" t="s">
        <v>1231</v>
      </c>
      <c r="AH538" s="178">
        <v>1</v>
      </c>
      <c r="AI538" s="178">
        <v>60</v>
      </c>
      <c r="AJ538" s="178" t="s">
        <v>799</v>
      </c>
      <c r="AK538" s="178" t="s">
        <v>25</v>
      </c>
      <c r="AL538" s="178" t="s">
        <v>1103</v>
      </c>
      <c r="AM538" s="178" t="s">
        <v>519</v>
      </c>
      <c r="AN538" s="178" t="s">
        <v>18</v>
      </c>
      <c r="AO538" s="178" t="s">
        <v>41</v>
      </c>
      <c r="AQ538" s="178">
        <v>2617.1948285943377</v>
      </c>
      <c r="AR538" s="178">
        <v>38821</v>
      </c>
      <c r="AS538" s="178">
        <v>6.7416986388664321E-2</v>
      </c>
      <c r="AT538" s="178">
        <f t="shared" si="8"/>
        <v>0</v>
      </c>
    </row>
    <row r="539" spans="1:46" ht="22.5">
      <c r="A539" s="178" t="s">
        <v>17</v>
      </c>
      <c r="B539" s="178">
        <v>490</v>
      </c>
      <c r="C539" s="178" t="s">
        <v>518</v>
      </c>
      <c r="D539" s="178" t="s">
        <v>18</v>
      </c>
      <c r="E539" s="178" t="s">
        <v>987</v>
      </c>
      <c r="F539" s="178" t="s">
        <v>16</v>
      </c>
      <c r="G539" s="178" t="s">
        <v>257</v>
      </c>
      <c r="H539" s="178" t="s">
        <v>42</v>
      </c>
      <c r="I539" s="178">
        <v>5765.8724999999995</v>
      </c>
      <c r="J539" s="178">
        <v>188.48531579596619</v>
      </c>
      <c r="K539" s="178">
        <v>229.38307299697772</v>
      </c>
      <c r="L539" s="178">
        <v>6183.7408887929432</v>
      </c>
      <c r="M539" s="178">
        <v>17388</v>
      </c>
      <c r="N539" s="178">
        <v>0.35563267131314374</v>
      </c>
      <c r="O539" s="178" t="s">
        <v>709</v>
      </c>
      <c r="P539" s="178" t="s">
        <v>720</v>
      </c>
      <c r="Q539" s="184">
        <v>0</v>
      </c>
      <c r="R539" s="184">
        <v>0</v>
      </c>
      <c r="S539" s="184">
        <v>0</v>
      </c>
      <c r="T539" s="184">
        <v>0</v>
      </c>
      <c r="V539" s="184">
        <v>0</v>
      </c>
      <c r="W539" s="184">
        <v>0</v>
      </c>
      <c r="Y539" s="178" t="s">
        <v>798</v>
      </c>
      <c r="Z539" s="178" t="s">
        <v>696</v>
      </c>
      <c r="AB539" s="178" t="s">
        <v>517</v>
      </c>
      <c r="AC539" s="178" t="s">
        <v>518</v>
      </c>
      <c r="AD539" s="178" t="s">
        <v>1229</v>
      </c>
      <c r="AF539" s="178" t="s">
        <v>1230</v>
      </c>
      <c r="AG539" s="178" t="s">
        <v>1231</v>
      </c>
      <c r="AH539" s="178">
        <v>0</v>
      </c>
      <c r="AI539" s="178" t="s">
        <v>799</v>
      </c>
      <c r="AJ539" s="178" t="s">
        <v>799</v>
      </c>
      <c r="AK539" s="178" t="s">
        <v>25</v>
      </c>
      <c r="AL539" s="178" t="s">
        <v>987</v>
      </c>
      <c r="AM539" s="178" t="s">
        <v>257</v>
      </c>
      <c r="AN539" s="178" t="s">
        <v>18</v>
      </c>
      <c r="AO539" s="178" t="s">
        <v>42</v>
      </c>
      <c r="AQ539" s="178">
        <v>6183.7408887929432</v>
      </c>
      <c r="AR539" s="178">
        <v>17388</v>
      </c>
      <c r="AS539" s="178">
        <v>0.35563267131314374</v>
      </c>
      <c r="AT539" s="178">
        <f t="shared" si="8"/>
        <v>0</v>
      </c>
    </row>
    <row r="540" spans="1:46" ht="22.5">
      <c r="A540" s="178" t="s">
        <v>17</v>
      </c>
      <c r="B540" s="178">
        <v>490</v>
      </c>
      <c r="C540" s="178" t="s">
        <v>518</v>
      </c>
      <c r="D540" s="178" t="s">
        <v>18</v>
      </c>
      <c r="E540" s="178" t="s">
        <v>1103</v>
      </c>
      <c r="F540" s="178" t="s">
        <v>16</v>
      </c>
      <c r="G540" s="178" t="s">
        <v>519</v>
      </c>
      <c r="H540" s="178" t="s">
        <v>42</v>
      </c>
      <c r="I540" s="178">
        <v>5493.1275000000005</v>
      </c>
      <c r="J540" s="178">
        <v>179.56933170912231</v>
      </c>
      <c r="K540" s="178">
        <v>218.53248858940358</v>
      </c>
      <c r="L540" s="178">
        <v>5891.2293202985265</v>
      </c>
      <c r="M540" s="178">
        <v>17388</v>
      </c>
      <c r="N540" s="178">
        <v>0.33881005982853268</v>
      </c>
      <c r="O540" s="178" t="s">
        <v>709</v>
      </c>
      <c r="P540" s="178" t="s">
        <v>720</v>
      </c>
      <c r="Q540" s="184">
        <v>0</v>
      </c>
      <c r="R540" s="184">
        <v>0</v>
      </c>
      <c r="S540" s="184">
        <v>0</v>
      </c>
      <c r="T540" s="184">
        <v>0</v>
      </c>
      <c r="V540" s="184">
        <v>0</v>
      </c>
      <c r="W540" s="184">
        <v>0</v>
      </c>
      <c r="Y540" s="178" t="s">
        <v>798</v>
      </c>
      <c r="Z540" s="178" t="s">
        <v>696</v>
      </c>
      <c r="AB540" s="178" t="s">
        <v>517</v>
      </c>
      <c r="AC540" s="178" t="s">
        <v>518</v>
      </c>
      <c r="AD540" s="178" t="s">
        <v>1229</v>
      </c>
      <c r="AF540" s="178" t="s">
        <v>1230</v>
      </c>
      <c r="AG540" s="178" t="s">
        <v>1231</v>
      </c>
      <c r="AH540" s="178">
        <v>0</v>
      </c>
      <c r="AI540" s="178" t="s">
        <v>799</v>
      </c>
      <c r="AJ540" s="178" t="s">
        <v>799</v>
      </c>
      <c r="AK540" s="178" t="s">
        <v>25</v>
      </c>
      <c r="AL540" s="178" t="s">
        <v>1103</v>
      </c>
      <c r="AM540" s="178" t="s">
        <v>519</v>
      </c>
      <c r="AN540" s="178" t="s">
        <v>18</v>
      </c>
      <c r="AO540" s="178" t="s">
        <v>42</v>
      </c>
      <c r="AQ540" s="178">
        <v>5891.2293202985265</v>
      </c>
      <c r="AR540" s="178">
        <v>17388</v>
      </c>
      <c r="AS540" s="178">
        <v>0.33881005982853268</v>
      </c>
      <c r="AT540" s="178">
        <f t="shared" si="8"/>
        <v>0</v>
      </c>
    </row>
    <row r="541" spans="1:46" ht="22.5">
      <c r="A541" s="178" t="s">
        <v>24</v>
      </c>
      <c r="B541" s="178">
        <v>491</v>
      </c>
      <c r="C541" s="178" t="s">
        <v>521</v>
      </c>
      <c r="D541" s="178" t="s">
        <v>18</v>
      </c>
      <c r="E541" s="178" t="s">
        <v>797</v>
      </c>
      <c r="F541" s="178" t="s">
        <v>29</v>
      </c>
      <c r="G541" s="178" t="s">
        <v>763</v>
      </c>
      <c r="H541" s="178" t="s">
        <v>19</v>
      </c>
      <c r="I541" s="178">
        <v>173</v>
      </c>
      <c r="J541" s="178">
        <v>0</v>
      </c>
      <c r="K541" s="178">
        <v>0</v>
      </c>
      <c r="L541" s="178">
        <v>173</v>
      </c>
      <c r="M541" s="178">
        <v>173</v>
      </c>
      <c r="N541" s="178">
        <v>1</v>
      </c>
      <c r="O541" s="178" t="s">
        <v>720</v>
      </c>
      <c r="P541" s="178" t="s">
        <v>709</v>
      </c>
      <c r="Q541" s="184">
        <v>845.49857499999996</v>
      </c>
      <c r="R541" s="184">
        <v>0</v>
      </c>
      <c r="S541" s="184">
        <v>0</v>
      </c>
      <c r="T541" s="184">
        <v>0</v>
      </c>
      <c r="V541" s="184">
        <v>0</v>
      </c>
      <c r="W541" s="184">
        <v>0</v>
      </c>
      <c r="Y541" s="178" t="s">
        <v>959</v>
      </c>
      <c r="Z541" s="178" t="s">
        <v>697</v>
      </c>
      <c r="AB541" s="178" t="s">
        <v>520</v>
      </c>
      <c r="AC541" s="178" t="s">
        <v>521</v>
      </c>
      <c r="AD541" s="178" t="s">
        <v>1229</v>
      </c>
      <c r="AF541" s="178" t="s">
        <v>1230</v>
      </c>
      <c r="AG541" s="178" t="s">
        <v>1231</v>
      </c>
      <c r="AH541" s="178">
        <v>0</v>
      </c>
      <c r="AI541" s="178" t="s">
        <v>799</v>
      </c>
      <c r="AJ541" s="178" t="s">
        <v>796</v>
      </c>
      <c r="AK541" s="178" t="s">
        <v>1228</v>
      </c>
      <c r="AL541" s="178" t="s">
        <v>797</v>
      </c>
      <c r="AM541" s="178" t="s">
        <v>763</v>
      </c>
      <c r="AN541" s="178" t="s">
        <v>18</v>
      </c>
      <c r="AO541" s="178" t="s">
        <v>19</v>
      </c>
      <c r="AQ541" s="178">
        <v>173</v>
      </c>
      <c r="AR541" s="178">
        <v>17388</v>
      </c>
      <c r="AS541" s="178">
        <v>9.9493903841729927E-3</v>
      </c>
      <c r="AT541" s="178">
        <f t="shared" si="8"/>
        <v>0</v>
      </c>
    </row>
    <row r="542" spans="1:46" ht="22.5">
      <c r="A542" s="178" t="s">
        <v>24</v>
      </c>
      <c r="B542" s="178">
        <v>492</v>
      </c>
      <c r="C542" s="178" t="s">
        <v>523</v>
      </c>
      <c r="D542" s="178" t="s">
        <v>18</v>
      </c>
      <c r="E542" s="178" t="s">
        <v>797</v>
      </c>
      <c r="F542" s="178" t="s">
        <v>29</v>
      </c>
      <c r="G542" s="178" t="s">
        <v>763</v>
      </c>
      <c r="H542" s="178" t="s">
        <v>19</v>
      </c>
      <c r="I542" s="178">
        <v>556</v>
      </c>
      <c r="J542" s="178">
        <v>0</v>
      </c>
      <c r="K542" s="178">
        <v>0</v>
      </c>
      <c r="L542" s="178">
        <v>556</v>
      </c>
      <c r="M542" s="178">
        <v>556</v>
      </c>
      <c r="N542" s="178">
        <v>1</v>
      </c>
      <c r="O542" s="178" t="s">
        <v>720</v>
      </c>
      <c r="P542" s="178" t="s">
        <v>709</v>
      </c>
      <c r="Q542" s="184">
        <v>2717.3249000000001</v>
      </c>
      <c r="R542" s="184">
        <v>0</v>
      </c>
      <c r="S542" s="184">
        <v>0</v>
      </c>
      <c r="T542" s="184">
        <v>0</v>
      </c>
      <c r="V542" s="184">
        <v>0</v>
      </c>
      <c r="W542" s="184">
        <v>0</v>
      </c>
      <c r="Y542" s="178" t="s">
        <v>959</v>
      </c>
      <c r="Z542" s="178" t="s">
        <v>697</v>
      </c>
      <c r="AB542" s="178" t="s">
        <v>522</v>
      </c>
      <c r="AC542" s="178" t="s">
        <v>523</v>
      </c>
      <c r="AD542" s="178" t="s">
        <v>1229</v>
      </c>
      <c r="AF542" s="178" t="s">
        <v>1230</v>
      </c>
      <c r="AG542" s="178" t="s">
        <v>1231</v>
      </c>
      <c r="AH542" s="178">
        <v>0</v>
      </c>
      <c r="AI542" s="178">
        <v>95</v>
      </c>
      <c r="AJ542" s="178" t="s">
        <v>796</v>
      </c>
      <c r="AK542" s="178" t="s">
        <v>1228</v>
      </c>
      <c r="AL542" s="178" t="s">
        <v>797</v>
      </c>
      <c r="AM542" s="178" t="s">
        <v>763</v>
      </c>
      <c r="AN542" s="178" t="s">
        <v>18</v>
      </c>
      <c r="AO542" s="178" t="s">
        <v>19</v>
      </c>
      <c r="AQ542" s="178">
        <v>556</v>
      </c>
      <c r="AR542" s="178">
        <v>17388</v>
      </c>
      <c r="AS542" s="178">
        <v>3.1976075454336325E-2</v>
      </c>
      <c r="AT542" s="178">
        <f t="shared" si="8"/>
        <v>0</v>
      </c>
    </row>
    <row r="543" spans="1:46" ht="22.5">
      <c r="A543" s="178" t="s">
        <v>24</v>
      </c>
      <c r="B543" s="178">
        <v>493</v>
      </c>
      <c r="C543" s="178" t="s">
        <v>525</v>
      </c>
      <c r="D543" s="178" t="s">
        <v>18</v>
      </c>
      <c r="E543" s="178" t="s">
        <v>958</v>
      </c>
      <c r="F543" s="178" t="s">
        <v>16</v>
      </c>
      <c r="G543" s="178" t="s">
        <v>229</v>
      </c>
      <c r="H543" s="178" t="s">
        <v>228</v>
      </c>
      <c r="I543" s="178">
        <v>433</v>
      </c>
      <c r="J543" s="178">
        <v>0</v>
      </c>
      <c r="K543" s="178">
        <v>0</v>
      </c>
      <c r="L543" s="178">
        <v>433</v>
      </c>
      <c r="M543" s="178">
        <v>433</v>
      </c>
      <c r="N543" s="178">
        <v>1</v>
      </c>
      <c r="O543" s="178" t="s">
        <v>720</v>
      </c>
      <c r="P543" s="178" t="s">
        <v>709</v>
      </c>
      <c r="Q543" s="184">
        <v>11338.323665</v>
      </c>
      <c r="R543" s="184">
        <v>0</v>
      </c>
      <c r="S543" s="184">
        <v>0</v>
      </c>
      <c r="T543" s="184">
        <v>0</v>
      </c>
      <c r="V543" s="184">
        <v>0</v>
      </c>
      <c r="W543" s="184">
        <v>0</v>
      </c>
      <c r="Y543" s="178" t="s">
        <v>959</v>
      </c>
      <c r="Z543" s="178" t="s">
        <v>697</v>
      </c>
      <c r="AB543" s="178" t="s">
        <v>524</v>
      </c>
      <c r="AC543" s="178" t="s">
        <v>525</v>
      </c>
      <c r="AD543" s="178" t="s">
        <v>1225</v>
      </c>
      <c r="AF543" s="178" t="s">
        <v>1226</v>
      </c>
      <c r="AG543" s="178" t="s">
        <v>1227</v>
      </c>
      <c r="AH543" s="178">
        <v>0</v>
      </c>
      <c r="AI543" s="178">
        <v>78</v>
      </c>
      <c r="AJ543" s="178" t="s">
        <v>799</v>
      </c>
      <c r="AK543" s="178" t="s">
        <v>25</v>
      </c>
      <c r="AL543" s="178" t="s">
        <v>958</v>
      </c>
      <c r="AM543" s="178" t="s">
        <v>229</v>
      </c>
      <c r="AN543" s="178" t="s">
        <v>18</v>
      </c>
      <c r="AO543" s="178" t="s">
        <v>42</v>
      </c>
      <c r="AQ543" s="178">
        <v>433</v>
      </c>
      <c r="AR543" s="178">
        <v>173</v>
      </c>
      <c r="AS543" s="178">
        <v>2.5028901734104045</v>
      </c>
      <c r="AT543" s="178">
        <f t="shared" si="8"/>
        <v>0</v>
      </c>
    </row>
    <row r="544" spans="1:46" ht="22.5">
      <c r="A544" s="178" t="s">
        <v>24</v>
      </c>
      <c r="B544" s="178">
        <v>494</v>
      </c>
      <c r="C544" s="178" t="s">
        <v>527</v>
      </c>
      <c r="D544" s="178" t="s">
        <v>18</v>
      </c>
      <c r="E544" s="178" t="s">
        <v>958</v>
      </c>
      <c r="F544" s="178" t="s">
        <v>16</v>
      </c>
      <c r="G544" s="178" t="s">
        <v>229</v>
      </c>
      <c r="H544" s="178" t="s">
        <v>228</v>
      </c>
      <c r="I544" s="178">
        <v>480</v>
      </c>
      <c r="J544" s="178">
        <v>0</v>
      </c>
      <c r="K544" s="178">
        <v>0</v>
      </c>
      <c r="L544" s="178">
        <v>480</v>
      </c>
      <c r="M544" s="178">
        <v>480</v>
      </c>
      <c r="N544" s="178">
        <v>1</v>
      </c>
      <c r="O544" s="178" t="s">
        <v>720</v>
      </c>
      <c r="P544" s="178" t="s">
        <v>709</v>
      </c>
      <c r="Q544" s="184">
        <v>12569.0424</v>
      </c>
      <c r="R544" s="184">
        <v>0</v>
      </c>
      <c r="S544" s="184">
        <v>0</v>
      </c>
      <c r="T544" s="184">
        <v>0</v>
      </c>
      <c r="V544" s="184">
        <v>0</v>
      </c>
      <c r="W544" s="184">
        <v>0</v>
      </c>
      <c r="Y544" s="178" t="s">
        <v>959</v>
      </c>
      <c r="Z544" s="178" t="s">
        <v>697</v>
      </c>
      <c r="AB544" s="178" t="s">
        <v>526</v>
      </c>
      <c r="AC544" s="178" t="s">
        <v>527</v>
      </c>
      <c r="AD544" s="178" t="s">
        <v>1225</v>
      </c>
      <c r="AF544" s="178" t="s">
        <v>1226</v>
      </c>
      <c r="AG544" s="178" t="s">
        <v>1227</v>
      </c>
      <c r="AH544" s="178">
        <v>0</v>
      </c>
      <c r="AI544" s="178">
        <v>60</v>
      </c>
      <c r="AJ544" s="178" t="s">
        <v>799</v>
      </c>
      <c r="AK544" s="178" t="s">
        <v>25</v>
      </c>
      <c r="AL544" s="178" t="s">
        <v>958</v>
      </c>
      <c r="AM544" s="178" t="s">
        <v>229</v>
      </c>
      <c r="AN544" s="178" t="s">
        <v>18</v>
      </c>
      <c r="AO544" s="178" t="s">
        <v>42</v>
      </c>
      <c r="AQ544" s="178">
        <v>480</v>
      </c>
      <c r="AR544" s="178">
        <v>556</v>
      </c>
      <c r="AS544" s="178">
        <v>0.86330935251798557</v>
      </c>
      <c r="AT544" s="178">
        <f t="shared" si="8"/>
        <v>0</v>
      </c>
    </row>
    <row r="545" spans="1:46" ht="22.5">
      <c r="A545" s="178" t="s">
        <v>24</v>
      </c>
      <c r="B545" s="178">
        <v>495</v>
      </c>
      <c r="C545" s="178" t="s">
        <v>529</v>
      </c>
      <c r="D545" s="178" t="s">
        <v>18</v>
      </c>
      <c r="E545" s="178" t="s">
        <v>958</v>
      </c>
      <c r="F545" s="178" t="s">
        <v>23</v>
      </c>
      <c r="G545" s="178" t="s">
        <v>229</v>
      </c>
      <c r="H545" s="178" t="s">
        <v>228</v>
      </c>
      <c r="I545" s="178">
        <v>650</v>
      </c>
      <c r="J545" s="178">
        <v>0</v>
      </c>
      <c r="K545" s="178">
        <v>0</v>
      </c>
      <c r="L545" s="178">
        <v>650</v>
      </c>
      <c r="M545" s="178">
        <v>919</v>
      </c>
      <c r="N545" s="178">
        <v>0.70729053318824808</v>
      </c>
      <c r="O545" s="178" t="s">
        <v>720</v>
      </c>
      <c r="P545" s="178" t="s">
        <v>709</v>
      </c>
      <c r="Q545" s="184">
        <v>17020.578249999999</v>
      </c>
      <c r="R545" s="184">
        <v>0</v>
      </c>
      <c r="S545" s="184">
        <v>0</v>
      </c>
      <c r="T545" s="184">
        <v>0</v>
      </c>
      <c r="V545" s="184">
        <v>0</v>
      </c>
      <c r="W545" s="184">
        <v>0</v>
      </c>
      <c r="Y545" s="178" t="s">
        <v>959</v>
      </c>
      <c r="Z545" s="178" t="s">
        <v>697</v>
      </c>
      <c r="AB545" s="178" t="s">
        <v>528</v>
      </c>
      <c r="AC545" s="178" t="s">
        <v>529</v>
      </c>
      <c r="AD545" s="178" t="s">
        <v>1225</v>
      </c>
      <c r="AF545" s="178" t="s">
        <v>1226</v>
      </c>
      <c r="AG545" s="178" t="s">
        <v>1227</v>
      </c>
      <c r="AH545" s="178">
        <v>0</v>
      </c>
      <c r="AI545" s="178" t="s">
        <v>799</v>
      </c>
      <c r="AJ545" s="178" t="s">
        <v>799</v>
      </c>
      <c r="AK545" s="178" t="s">
        <v>25</v>
      </c>
      <c r="AL545" s="178" t="s">
        <v>958</v>
      </c>
      <c r="AM545" s="178" t="s">
        <v>229</v>
      </c>
      <c r="AN545" s="178" t="s">
        <v>18</v>
      </c>
      <c r="AO545" s="178" t="s">
        <v>42</v>
      </c>
      <c r="AQ545" s="178">
        <v>650</v>
      </c>
      <c r="AR545" s="178">
        <v>433</v>
      </c>
      <c r="AS545" s="178">
        <v>1.5011547344110854</v>
      </c>
      <c r="AT545" s="178">
        <f t="shared" si="8"/>
        <v>0</v>
      </c>
    </row>
    <row r="546" spans="1:46" ht="22.5">
      <c r="A546" s="178" t="s">
        <v>24</v>
      </c>
      <c r="B546" s="178">
        <v>495</v>
      </c>
      <c r="C546" s="178" t="s">
        <v>529</v>
      </c>
      <c r="D546" s="178" t="s">
        <v>134</v>
      </c>
      <c r="E546" s="178" t="s">
        <v>958</v>
      </c>
      <c r="F546" s="178" t="s">
        <v>23</v>
      </c>
      <c r="G546" s="178" t="s">
        <v>229</v>
      </c>
      <c r="H546" s="178" t="s">
        <v>228</v>
      </c>
      <c r="I546" s="178">
        <v>269</v>
      </c>
      <c r="J546" s="178">
        <v>0</v>
      </c>
      <c r="K546" s="178">
        <v>0</v>
      </c>
      <c r="L546" s="178">
        <v>269</v>
      </c>
      <c r="M546" s="178">
        <v>919</v>
      </c>
      <c r="N546" s="178">
        <v>0.29270946681175192</v>
      </c>
      <c r="O546" s="178" t="s">
        <v>720</v>
      </c>
      <c r="P546" s="178" t="s">
        <v>709</v>
      </c>
      <c r="Q546" s="184">
        <v>7043.9008450000001</v>
      </c>
      <c r="R546" s="184">
        <v>0</v>
      </c>
      <c r="S546" s="184">
        <v>0</v>
      </c>
      <c r="T546" s="184">
        <v>0</v>
      </c>
      <c r="V546" s="184">
        <v>0</v>
      </c>
      <c r="W546" s="184">
        <v>0</v>
      </c>
      <c r="Y546" s="178" t="s">
        <v>959</v>
      </c>
      <c r="Z546" s="178" t="s">
        <v>697</v>
      </c>
      <c r="AB546" s="178" t="s">
        <v>528</v>
      </c>
      <c r="AC546" s="178" t="s">
        <v>529</v>
      </c>
      <c r="AD546" s="178" t="s">
        <v>1225</v>
      </c>
      <c r="AF546" s="178" t="s">
        <v>1226</v>
      </c>
      <c r="AG546" s="178" t="s">
        <v>1227</v>
      </c>
      <c r="AH546" s="178">
        <v>0</v>
      </c>
      <c r="AI546" s="178" t="s">
        <v>799</v>
      </c>
      <c r="AJ546" s="178" t="s">
        <v>799</v>
      </c>
      <c r="AK546" s="178" t="s">
        <v>25</v>
      </c>
      <c r="AL546" s="178" t="s">
        <v>958</v>
      </c>
      <c r="AM546" s="178" t="s">
        <v>229</v>
      </c>
      <c r="AN546" s="178" t="s">
        <v>134</v>
      </c>
      <c r="AO546" s="178" t="s">
        <v>42</v>
      </c>
      <c r="AQ546" s="178">
        <v>269</v>
      </c>
      <c r="AR546" s="178">
        <v>480</v>
      </c>
      <c r="AS546" s="178">
        <v>0.56041666666666667</v>
      </c>
      <c r="AT546" s="178">
        <f t="shared" si="8"/>
        <v>0</v>
      </c>
    </row>
    <row r="547" spans="1:46" ht="22.5">
      <c r="A547" s="178" t="s">
        <v>24</v>
      </c>
      <c r="B547" s="178">
        <v>496</v>
      </c>
      <c r="C547" s="178" t="s">
        <v>531</v>
      </c>
      <c r="D547" s="178" t="s">
        <v>18</v>
      </c>
      <c r="E547" s="178" t="s">
        <v>958</v>
      </c>
      <c r="F547" s="178" t="s">
        <v>23</v>
      </c>
      <c r="G547" s="178" t="s">
        <v>229</v>
      </c>
      <c r="H547" s="178" t="s">
        <v>228</v>
      </c>
      <c r="I547" s="178">
        <v>799</v>
      </c>
      <c r="J547" s="178">
        <v>0</v>
      </c>
      <c r="K547" s="178">
        <v>0</v>
      </c>
      <c r="L547" s="178">
        <v>799</v>
      </c>
      <c r="M547" s="178">
        <v>799</v>
      </c>
      <c r="N547" s="178">
        <v>1</v>
      </c>
      <c r="O547" s="178" t="s">
        <v>720</v>
      </c>
      <c r="P547" s="178" t="s">
        <v>709</v>
      </c>
      <c r="Q547" s="184">
        <v>20922.218495000001</v>
      </c>
      <c r="R547" s="184">
        <v>0</v>
      </c>
      <c r="S547" s="184">
        <v>0</v>
      </c>
      <c r="T547" s="184">
        <v>0</v>
      </c>
      <c r="V547" s="184">
        <v>0</v>
      </c>
      <c r="W547" s="184">
        <v>0</v>
      </c>
      <c r="Y547" s="178" t="s">
        <v>959</v>
      </c>
      <c r="Z547" s="178" t="s">
        <v>697</v>
      </c>
      <c r="AB547" s="178" t="s">
        <v>530</v>
      </c>
      <c r="AC547" s="178" t="s">
        <v>531</v>
      </c>
      <c r="AD547" s="178" t="s">
        <v>1225</v>
      </c>
      <c r="AF547" s="178" t="s">
        <v>1230</v>
      </c>
      <c r="AG547" s="178" t="s">
        <v>1227</v>
      </c>
      <c r="AH547" s="178">
        <v>0</v>
      </c>
      <c r="AI547" s="178" t="s">
        <v>799</v>
      </c>
      <c r="AJ547" s="178" t="s">
        <v>799</v>
      </c>
      <c r="AK547" s="178" t="s">
        <v>25</v>
      </c>
      <c r="AL547" s="178" t="s">
        <v>958</v>
      </c>
      <c r="AM547" s="178" t="s">
        <v>229</v>
      </c>
      <c r="AN547" s="178" t="s">
        <v>18</v>
      </c>
      <c r="AO547" s="178" t="s">
        <v>42</v>
      </c>
      <c r="AQ547" s="178">
        <v>799</v>
      </c>
      <c r="AR547" s="178">
        <v>919</v>
      </c>
      <c r="AS547" s="178">
        <v>0.86942328618063114</v>
      </c>
      <c r="AT547" s="178">
        <f t="shared" si="8"/>
        <v>0</v>
      </c>
    </row>
    <row r="548" spans="1:46" ht="22.5">
      <c r="A548" s="178" t="s">
        <v>24</v>
      </c>
      <c r="B548" s="178">
        <v>497</v>
      </c>
      <c r="C548" s="178" t="s">
        <v>533</v>
      </c>
      <c r="D548" s="178" t="s">
        <v>18</v>
      </c>
      <c r="E548" s="178" t="s">
        <v>958</v>
      </c>
      <c r="F548" s="178" t="s">
        <v>29</v>
      </c>
      <c r="G548" s="178" t="s">
        <v>229</v>
      </c>
      <c r="H548" s="178" t="s">
        <v>228</v>
      </c>
      <c r="I548" s="178">
        <v>328</v>
      </c>
      <c r="J548" s="178">
        <v>0</v>
      </c>
      <c r="K548" s="178">
        <v>0</v>
      </c>
      <c r="L548" s="178">
        <v>328</v>
      </c>
      <c r="M548" s="178">
        <v>328</v>
      </c>
      <c r="N548" s="178">
        <v>1</v>
      </c>
      <c r="O548" s="178" t="s">
        <v>720</v>
      </c>
      <c r="P548" s="178" t="s">
        <v>709</v>
      </c>
      <c r="Q548" s="184">
        <v>8588.8456399999995</v>
      </c>
      <c r="R548" s="184">
        <v>0</v>
      </c>
      <c r="S548" s="184">
        <v>0</v>
      </c>
      <c r="T548" s="184">
        <v>0</v>
      </c>
      <c r="V548" s="184">
        <v>0</v>
      </c>
      <c r="W548" s="184">
        <v>0</v>
      </c>
      <c r="Y548" s="178" t="s">
        <v>959</v>
      </c>
      <c r="Z548" s="178" t="s">
        <v>697</v>
      </c>
      <c r="AB548" s="178" t="s">
        <v>532</v>
      </c>
      <c r="AC548" s="178" t="s">
        <v>533</v>
      </c>
      <c r="AD548" s="178" t="s">
        <v>1225</v>
      </c>
      <c r="AF548" s="178" t="s">
        <v>1230</v>
      </c>
      <c r="AG548" s="178" t="s">
        <v>1227</v>
      </c>
      <c r="AH548" s="178">
        <v>0</v>
      </c>
      <c r="AI548" s="178" t="s">
        <v>799</v>
      </c>
      <c r="AJ548" s="178" t="s">
        <v>799</v>
      </c>
      <c r="AK548" s="178" t="s">
        <v>25</v>
      </c>
      <c r="AL548" s="178" t="s">
        <v>958</v>
      </c>
      <c r="AM548" s="178" t="s">
        <v>229</v>
      </c>
      <c r="AN548" s="178" t="s">
        <v>18</v>
      </c>
      <c r="AO548" s="178" t="s">
        <v>42</v>
      </c>
      <c r="AQ548" s="178">
        <v>328</v>
      </c>
      <c r="AR548" s="178">
        <v>919</v>
      </c>
      <c r="AS548" s="178">
        <v>0.35690968443960824</v>
      </c>
      <c r="AT548" s="178">
        <f t="shared" si="8"/>
        <v>0</v>
      </c>
    </row>
    <row r="549" spans="1:46" ht="22.5">
      <c r="A549" s="178" t="s">
        <v>30</v>
      </c>
      <c r="B549" s="178">
        <v>498</v>
      </c>
      <c r="C549" s="178" t="s">
        <v>535</v>
      </c>
      <c r="D549" s="178" t="s">
        <v>18</v>
      </c>
      <c r="E549" s="178" t="s">
        <v>958</v>
      </c>
      <c r="F549" s="178" t="s">
        <v>23</v>
      </c>
      <c r="G549" s="178" t="s">
        <v>229</v>
      </c>
      <c r="H549" s="178" t="s">
        <v>42</v>
      </c>
      <c r="I549" s="178">
        <v>818</v>
      </c>
      <c r="J549" s="178">
        <v>0</v>
      </c>
      <c r="K549" s="178">
        <v>0</v>
      </c>
      <c r="L549" s="178">
        <v>818</v>
      </c>
      <c r="M549" s="178">
        <v>818</v>
      </c>
      <c r="N549" s="178">
        <v>1</v>
      </c>
      <c r="O549" s="178" t="s">
        <v>720</v>
      </c>
      <c r="P549" s="178" t="s">
        <v>709</v>
      </c>
      <c r="Q549" s="184">
        <v>3997.7909500000001</v>
      </c>
      <c r="R549" s="184">
        <v>500.23384384220634</v>
      </c>
      <c r="S549" s="184">
        <v>2716.2682713616487</v>
      </c>
      <c r="T549" s="184">
        <v>0</v>
      </c>
      <c r="U549" s="184">
        <v>9337.6984183878521</v>
      </c>
      <c r="V549" s="184">
        <v>11.673930009268616</v>
      </c>
      <c r="W549" s="184">
        <v>1124.9425424938152</v>
      </c>
      <c r="X549" s="184" t="s">
        <v>730</v>
      </c>
      <c r="Y549" s="178" t="s">
        <v>1106</v>
      </c>
      <c r="Z549" s="178" t="s">
        <v>697</v>
      </c>
      <c r="AB549" s="178" t="s">
        <v>534</v>
      </c>
      <c r="AC549" s="178" t="s">
        <v>535</v>
      </c>
      <c r="AD549" s="178" t="s">
        <v>1225</v>
      </c>
      <c r="AF549" s="178" t="s">
        <v>1230</v>
      </c>
      <c r="AG549" s="178" t="s">
        <v>1227</v>
      </c>
      <c r="AH549" s="178">
        <v>0</v>
      </c>
      <c r="AI549" s="178" t="s">
        <v>799</v>
      </c>
      <c r="AJ549" s="178" t="s">
        <v>799</v>
      </c>
      <c r="AK549" s="178" t="s">
        <v>25</v>
      </c>
      <c r="AL549" s="178" t="s">
        <v>958</v>
      </c>
      <c r="AM549" s="178" t="s">
        <v>229</v>
      </c>
      <c r="AN549" s="178" t="s">
        <v>18</v>
      </c>
      <c r="AO549" s="178" t="s">
        <v>42</v>
      </c>
      <c r="AQ549" s="178">
        <v>818</v>
      </c>
      <c r="AR549" s="178">
        <v>799</v>
      </c>
      <c r="AS549" s="178">
        <v>1.0237797246558198</v>
      </c>
      <c r="AT549" s="178">
        <f t="shared" si="8"/>
        <v>0</v>
      </c>
    </row>
    <row r="550" spans="1:46" ht="22.5">
      <c r="A550" s="178" t="s">
        <v>30</v>
      </c>
      <c r="B550" s="178">
        <v>499</v>
      </c>
      <c r="C550" s="178" t="s">
        <v>537</v>
      </c>
      <c r="D550" s="178" t="s">
        <v>18</v>
      </c>
      <c r="E550" s="178" t="s">
        <v>958</v>
      </c>
      <c r="F550" s="178" t="s">
        <v>23</v>
      </c>
      <c r="G550" s="178" t="s">
        <v>229</v>
      </c>
      <c r="H550" s="178" t="s">
        <v>228</v>
      </c>
      <c r="I550" s="178">
        <v>507</v>
      </c>
      <c r="J550" s="178">
        <v>0</v>
      </c>
      <c r="K550" s="178">
        <v>0</v>
      </c>
      <c r="L550" s="178">
        <v>507</v>
      </c>
      <c r="M550" s="178">
        <v>507</v>
      </c>
      <c r="N550" s="178">
        <v>1</v>
      </c>
      <c r="O550" s="178" t="s">
        <v>720</v>
      </c>
      <c r="P550" s="178" t="s">
        <v>709</v>
      </c>
      <c r="Q550" s="184">
        <v>13276.051035</v>
      </c>
      <c r="R550" s="184">
        <v>4560.2480072909757</v>
      </c>
      <c r="S550" s="184">
        <v>24762.132998845973</v>
      </c>
      <c r="T550" s="184">
        <v>0</v>
      </c>
      <c r="U550" s="184">
        <v>85124.629469431544</v>
      </c>
      <c r="V550" s="184">
        <v>106.4222597438135</v>
      </c>
      <c r="W550" s="184">
        <v>10255.237727062857</v>
      </c>
      <c r="X550" s="184" t="s">
        <v>730</v>
      </c>
      <c r="Y550" s="178" t="s">
        <v>1062</v>
      </c>
      <c r="Z550" s="178" t="s">
        <v>697</v>
      </c>
      <c r="AB550" s="178" t="s">
        <v>536</v>
      </c>
      <c r="AC550" s="178" t="s">
        <v>537</v>
      </c>
      <c r="AD550" s="178" t="s">
        <v>1225</v>
      </c>
      <c r="AF550" s="178" t="s">
        <v>1226</v>
      </c>
      <c r="AG550" s="178" t="s">
        <v>1227</v>
      </c>
      <c r="AH550" s="178">
        <v>0</v>
      </c>
      <c r="AI550" s="178" t="s">
        <v>799</v>
      </c>
      <c r="AJ550" s="178" t="s">
        <v>799</v>
      </c>
      <c r="AK550" s="178" t="s">
        <v>25</v>
      </c>
      <c r="AL550" s="178" t="s">
        <v>958</v>
      </c>
      <c r="AM550" s="178" t="s">
        <v>229</v>
      </c>
      <c r="AN550" s="178" t="s">
        <v>18</v>
      </c>
      <c r="AO550" s="178" t="s">
        <v>41</v>
      </c>
      <c r="AQ550" s="178">
        <v>507</v>
      </c>
      <c r="AR550" s="178">
        <v>328</v>
      </c>
      <c r="AS550" s="178">
        <v>1.5457317073170731</v>
      </c>
      <c r="AT550" s="178">
        <f t="shared" si="8"/>
        <v>0</v>
      </c>
    </row>
    <row r="551" spans="1:46" ht="22.5">
      <c r="A551" s="178" t="s">
        <v>17</v>
      </c>
      <c r="B551" s="178">
        <v>503</v>
      </c>
      <c r="C551" s="178" t="s">
        <v>539</v>
      </c>
      <c r="D551" s="178" t="s">
        <v>18</v>
      </c>
      <c r="E551" s="178" t="s">
        <v>1105</v>
      </c>
      <c r="F551" s="178" t="s">
        <v>23</v>
      </c>
      <c r="G551" s="178" t="s">
        <v>543</v>
      </c>
      <c r="H551" s="178" t="s">
        <v>41</v>
      </c>
      <c r="I551" s="178">
        <v>499</v>
      </c>
      <c r="J551" s="178">
        <v>24.648375519455985</v>
      </c>
      <c r="K551" s="178">
        <v>147.03514827354374</v>
      </c>
      <c r="L551" s="178">
        <v>670.68352379299972</v>
      </c>
      <c r="M551" s="178">
        <v>201111</v>
      </c>
      <c r="N551" s="178">
        <v>3.3348922922813756E-3</v>
      </c>
      <c r="O551" s="178" t="s">
        <v>720</v>
      </c>
      <c r="P551" s="178" t="s">
        <v>720</v>
      </c>
      <c r="Q551" s="184">
        <v>4899.4705711773831</v>
      </c>
      <c r="R551" s="184">
        <v>0</v>
      </c>
      <c r="S551" s="184">
        <v>0</v>
      </c>
      <c r="T551" s="184">
        <v>0</v>
      </c>
      <c r="U551" s="184">
        <v>0</v>
      </c>
      <c r="V551" s="184">
        <v>2.2926756330828146</v>
      </c>
      <c r="W551" s="184">
        <v>0</v>
      </c>
      <c r="X551" s="184" t="s">
        <v>730</v>
      </c>
      <c r="Y551" s="178" t="s">
        <v>806</v>
      </c>
      <c r="Z551" s="178" t="s">
        <v>697</v>
      </c>
      <c r="AB551" s="178" t="s">
        <v>538</v>
      </c>
      <c r="AC551" s="178" t="s">
        <v>539</v>
      </c>
      <c r="AD551" s="178" t="s">
        <v>1229</v>
      </c>
      <c r="AF551" s="178" t="s">
        <v>1230</v>
      </c>
      <c r="AG551" s="178" t="s">
        <v>1227</v>
      </c>
      <c r="AH551" s="178">
        <v>0</v>
      </c>
      <c r="AI551" s="178" t="s">
        <v>799</v>
      </c>
      <c r="AJ551" s="178" t="s">
        <v>75</v>
      </c>
      <c r="AK551" s="178" t="s">
        <v>1196</v>
      </c>
      <c r="AL551" s="178" t="s">
        <v>1105</v>
      </c>
      <c r="AM551" s="178" t="s">
        <v>543</v>
      </c>
      <c r="AN551" s="178" t="s">
        <v>18</v>
      </c>
      <c r="AO551" s="178" t="s">
        <v>41</v>
      </c>
      <c r="AQ551" s="178">
        <v>670.68352379299972</v>
      </c>
      <c r="AR551" s="178">
        <v>818</v>
      </c>
      <c r="AS551" s="178">
        <v>0.81990650830440059</v>
      </c>
      <c r="AT551" s="178">
        <f t="shared" si="8"/>
        <v>0</v>
      </c>
    </row>
    <row r="552" spans="1:46" ht="33.75">
      <c r="A552" s="178" t="s">
        <v>135</v>
      </c>
      <c r="B552" s="178">
        <v>503</v>
      </c>
      <c r="C552" s="178" t="s">
        <v>539</v>
      </c>
      <c r="D552" s="178" t="s">
        <v>18</v>
      </c>
      <c r="E552" s="178" t="s">
        <v>1107</v>
      </c>
      <c r="F552" s="178" t="s">
        <v>23</v>
      </c>
      <c r="G552" s="178" t="s">
        <v>547</v>
      </c>
      <c r="H552" s="178" t="s">
        <v>41</v>
      </c>
      <c r="I552" s="178">
        <v>4549</v>
      </c>
      <c r="J552" s="178">
        <v>224.70032111824707</v>
      </c>
      <c r="K552" s="178">
        <v>1340.406592177055</v>
      </c>
      <c r="L552" s="178">
        <v>6114.1069132953025</v>
      </c>
      <c r="M552" s="178">
        <v>201111</v>
      </c>
      <c r="N552" s="178">
        <v>3.0401653381939838E-2</v>
      </c>
      <c r="O552" s="178" t="s">
        <v>720</v>
      </c>
      <c r="P552" s="178" t="s">
        <v>720</v>
      </c>
      <c r="Q552" s="184">
        <v>44664.7126819357</v>
      </c>
      <c r="R552" s="184">
        <v>3139.7442864003806</v>
      </c>
      <c r="S552" s="184">
        <v>17048.802055921205</v>
      </c>
      <c r="T552" s="184">
        <v>0</v>
      </c>
      <c r="U552" s="184">
        <v>58608.560012807109</v>
      </c>
      <c r="V552" s="184">
        <v>73.272041661381351</v>
      </c>
      <c r="W552" s="184">
        <v>7060.7616094000568</v>
      </c>
      <c r="X552" s="184" t="s">
        <v>730</v>
      </c>
      <c r="Y552" s="178" t="s">
        <v>1109</v>
      </c>
      <c r="Z552" s="178" t="s">
        <v>697</v>
      </c>
      <c r="AB552" s="178" t="s">
        <v>538</v>
      </c>
      <c r="AC552" s="178" t="s">
        <v>539</v>
      </c>
      <c r="AD552" s="178" t="s">
        <v>1225</v>
      </c>
      <c r="AF552" s="178" t="s">
        <v>1230</v>
      </c>
      <c r="AG552" s="178" t="s">
        <v>1227</v>
      </c>
      <c r="AH552" s="178">
        <v>0</v>
      </c>
      <c r="AI552" s="178">
        <v>10</v>
      </c>
      <c r="AJ552" s="178" t="s">
        <v>75</v>
      </c>
      <c r="AK552" s="178" t="s">
        <v>1196</v>
      </c>
      <c r="AL552" s="178" t="s">
        <v>1107</v>
      </c>
      <c r="AM552" s="178" t="s">
        <v>547</v>
      </c>
      <c r="AN552" s="178" t="s">
        <v>18</v>
      </c>
      <c r="AO552" s="178" t="s">
        <v>41</v>
      </c>
      <c r="AQ552" s="178">
        <v>6114.1069132953025</v>
      </c>
      <c r="AR552" s="178">
        <v>507</v>
      </c>
      <c r="AS552" s="178">
        <v>12.059382471982845</v>
      </c>
      <c r="AT552" s="178">
        <f t="shared" si="8"/>
        <v>0</v>
      </c>
    </row>
    <row r="553" spans="1:46" ht="22.5">
      <c r="A553" s="178" t="s">
        <v>135</v>
      </c>
      <c r="B553" s="178">
        <v>503</v>
      </c>
      <c r="C553" s="178" t="s">
        <v>539</v>
      </c>
      <c r="D553" s="178" t="s">
        <v>18</v>
      </c>
      <c r="E553" s="178" t="s">
        <v>827</v>
      </c>
      <c r="F553" s="178" t="s">
        <v>23</v>
      </c>
      <c r="G553" s="178" t="s">
        <v>828</v>
      </c>
      <c r="H553" s="178" t="s">
        <v>41</v>
      </c>
      <c r="I553" s="178">
        <v>98</v>
      </c>
      <c r="J553" s="178">
        <v>4.8407631280695131</v>
      </c>
      <c r="K553" s="178">
        <v>28.876642346307186</v>
      </c>
      <c r="L553" s="178">
        <v>131.7174054743767</v>
      </c>
      <c r="M553" s="178">
        <v>201111</v>
      </c>
      <c r="N553" s="178">
        <v>6.5494878686087141E-4</v>
      </c>
      <c r="O553" s="178" t="s">
        <v>709</v>
      </c>
      <c r="P553" s="178" t="s">
        <v>720</v>
      </c>
      <c r="Q553" s="184">
        <v>0</v>
      </c>
      <c r="R553" s="184">
        <v>11417.160816671118</v>
      </c>
      <c r="S553" s="184">
        <v>61995.148983041712</v>
      </c>
      <c r="T553" s="184">
        <v>0</v>
      </c>
      <c r="U553" s="184">
        <v>213120.33524452752</v>
      </c>
      <c r="V553" s="184">
        <v>266.44166107326708</v>
      </c>
      <c r="W553" s="184">
        <v>25675.29181655723</v>
      </c>
      <c r="X553" s="184" t="s">
        <v>730</v>
      </c>
      <c r="Y553" s="178" t="s">
        <v>1111</v>
      </c>
      <c r="Z553" s="178" t="s">
        <v>697</v>
      </c>
      <c r="AB553" s="178" t="s">
        <v>538</v>
      </c>
      <c r="AC553" s="178" t="s">
        <v>539</v>
      </c>
      <c r="AD553" s="178" t="s">
        <v>1225</v>
      </c>
      <c r="AF553" s="178" t="s">
        <v>1230</v>
      </c>
      <c r="AG553" s="178" t="s">
        <v>1231</v>
      </c>
      <c r="AH553" s="178">
        <v>1</v>
      </c>
      <c r="AI553" s="178" t="s">
        <v>75</v>
      </c>
      <c r="AJ553" s="178" t="s">
        <v>796</v>
      </c>
      <c r="AK553" s="178" t="s">
        <v>1228</v>
      </c>
      <c r="AL553" s="178" t="s">
        <v>827</v>
      </c>
      <c r="AM553" s="178" t="s">
        <v>828</v>
      </c>
      <c r="AN553" s="178" t="s">
        <v>18</v>
      </c>
      <c r="AO553" s="178" t="s">
        <v>41</v>
      </c>
      <c r="AQ553" s="178">
        <v>131.7174054743767</v>
      </c>
      <c r="AR553" s="178">
        <v>199619.99873300001</v>
      </c>
      <c r="AS553" s="178">
        <v>6.5984072893695471E-4</v>
      </c>
      <c r="AT553" s="178">
        <f t="shared" si="8"/>
        <v>0</v>
      </c>
    </row>
    <row r="554" spans="1:46" ht="33.75">
      <c r="A554" s="178" t="s">
        <v>135</v>
      </c>
      <c r="B554" s="178">
        <v>503</v>
      </c>
      <c r="C554" s="178" t="s">
        <v>539</v>
      </c>
      <c r="D554" s="178" t="s">
        <v>18</v>
      </c>
      <c r="E554" s="178" t="s">
        <v>1108</v>
      </c>
      <c r="F554" s="178" t="s">
        <v>23</v>
      </c>
      <c r="G554" s="178" t="s">
        <v>567</v>
      </c>
      <c r="H554" s="178" t="s">
        <v>41</v>
      </c>
      <c r="I554" s="178">
        <v>3132</v>
      </c>
      <c r="J554" s="178">
        <v>154.70683792973176</v>
      </c>
      <c r="K554" s="178">
        <v>922.87391661871538</v>
      </c>
      <c r="L554" s="178">
        <v>4209.5807545484467</v>
      </c>
      <c r="M554" s="178">
        <v>201111</v>
      </c>
      <c r="N554" s="178">
        <v>2.0931628576002538E-2</v>
      </c>
      <c r="O554" s="178" t="s">
        <v>720</v>
      </c>
      <c r="P554" s="178" t="s">
        <v>720</v>
      </c>
      <c r="Q554" s="184">
        <v>30751.787232319763</v>
      </c>
      <c r="R554" s="184">
        <v>1175.9003984507176</v>
      </c>
      <c r="S554" s="184">
        <v>6385.1356358862004</v>
      </c>
      <c r="T554" s="184">
        <v>0</v>
      </c>
      <c r="U554" s="184">
        <v>21950.140771080059</v>
      </c>
      <c r="V554" s="184">
        <v>27.441923649042256</v>
      </c>
      <c r="W554" s="184">
        <v>2644.4040127159224</v>
      </c>
      <c r="X554" s="184" t="s">
        <v>730</v>
      </c>
      <c r="Y554" s="178" t="s">
        <v>1100</v>
      </c>
      <c r="Z554" s="178" t="s">
        <v>697</v>
      </c>
      <c r="AB554" s="178" t="s">
        <v>538</v>
      </c>
      <c r="AC554" s="178" t="s">
        <v>539</v>
      </c>
      <c r="AD554" s="178" t="s">
        <v>1225</v>
      </c>
      <c r="AF554" s="178" t="s">
        <v>1230</v>
      </c>
      <c r="AG554" s="178" t="s">
        <v>1231</v>
      </c>
      <c r="AH554" s="178">
        <v>1</v>
      </c>
      <c r="AI554" s="178">
        <v>92</v>
      </c>
      <c r="AJ554" s="178" t="s">
        <v>908</v>
      </c>
      <c r="AK554" s="178" t="s">
        <v>136</v>
      </c>
      <c r="AL554" s="178" t="s">
        <v>1108</v>
      </c>
      <c r="AM554" s="178" t="s">
        <v>567</v>
      </c>
      <c r="AN554" s="178" t="s">
        <v>18</v>
      </c>
      <c r="AO554" s="178" t="s">
        <v>41</v>
      </c>
      <c r="AQ554" s="178">
        <v>4209.5807545484467</v>
      </c>
      <c r="AR554" s="178">
        <v>199619.99873300001</v>
      </c>
      <c r="AS554" s="178">
        <v>2.1087971051332061E-2</v>
      </c>
      <c r="AT554" s="178">
        <f t="shared" si="8"/>
        <v>0</v>
      </c>
    </row>
    <row r="555" spans="1:46" ht="22.5">
      <c r="A555" s="178" t="s">
        <v>17</v>
      </c>
      <c r="B555" s="178">
        <v>503</v>
      </c>
      <c r="C555" s="178" t="s">
        <v>539</v>
      </c>
      <c r="D555" s="178" t="s">
        <v>18</v>
      </c>
      <c r="E555" s="178" t="s">
        <v>1110</v>
      </c>
      <c r="F555" s="178" t="s">
        <v>23</v>
      </c>
      <c r="G555" s="178" t="s">
        <v>573</v>
      </c>
      <c r="H555" s="178" t="s">
        <v>41</v>
      </c>
      <c r="I555" s="178">
        <v>11389</v>
      </c>
      <c r="J555" s="178">
        <v>562.5658292406498</v>
      </c>
      <c r="K555" s="178">
        <v>3355.8783641029854</v>
      </c>
      <c r="L555" s="178">
        <v>15307.444193343636</v>
      </c>
      <c r="M555" s="178">
        <v>201111</v>
      </c>
      <c r="N555" s="178">
        <v>7.611440544447412E-2</v>
      </c>
      <c r="O555" s="178" t="s">
        <v>720</v>
      </c>
      <c r="P555" s="178" t="s">
        <v>720</v>
      </c>
      <c r="Q555" s="184">
        <v>111823.78824677198</v>
      </c>
      <c r="R555" s="184">
        <v>336.8308046713052</v>
      </c>
      <c r="S555" s="184">
        <v>0</v>
      </c>
      <c r="T555" s="184">
        <v>0</v>
      </c>
      <c r="U555" s="184">
        <v>0</v>
      </c>
      <c r="V555" s="184">
        <v>7.8606021705696483</v>
      </c>
      <c r="W555" s="184">
        <v>0</v>
      </c>
      <c r="X555" s="184" t="s">
        <v>730</v>
      </c>
      <c r="Y555" s="178" t="s">
        <v>798</v>
      </c>
      <c r="Z555" s="178" t="s">
        <v>697</v>
      </c>
      <c r="AB555" s="178" t="s">
        <v>538</v>
      </c>
      <c r="AC555" s="178" t="s">
        <v>539</v>
      </c>
      <c r="AD555" s="178" t="s">
        <v>1225</v>
      </c>
      <c r="AF555" s="178" t="s">
        <v>1230</v>
      </c>
      <c r="AG555" s="178" t="s">
        <v>1231</v>
      </c>
      <c r="AH555" s="178">
        <v>1</v>
      </c>
      <c r="AI555" s="178">
        <v>72</v>
      </c>
      <c r="AJ555" s="178" t="s">
        <v>908</v>
      </c>
      <c r="AK555" s="178" t="s">
        <v>136</v>
      </c>
      <c r="AL555" s="178" t="s">
        <v>1110</v>
      </c>
      <c r="AM555" s="178" t="s">
        <v>573</v>
      </c>
      <c r="AN555" s="178" t="s">
        <v>18</v>
      </c>
      <c r="AO555" s="178" t="s">
        <v>41</v>
      </c>
      <c r="AQ555" s="178">
        <v>15307.444193343636</v>
      </c>
      <c r="AR555" s="178">
        <v>199619.99873300001</v>
      </c>
      <c r="AS555" s="178">
        <v>7.6682918998601801E-2</v>
      </c>
      <c r="AT555" s="178">
        <f t="shared" si="8"/>
        <v>0</v>
      </c>
    </row>
    <row r="556" spans="1:46" ht="22.5">
      <c r="A556" s="178" t="s">
        <v>47</v>
      </c>
      <c r="B556" s="178">
        <v>503</v>
      </c>
      <c r="C556" s="178" t="s">
        <v>539</v>
      </c>
      <c r="D556" s="178" t="s">
        <v>18</v>
      </c>
      <c r="E556" s="178" t="s">
        <v>1099</v>
      </c>
      <c r="F556" s="178" t="s">
        <v>23</v>
      </c>
      <c r="G556" s="178" t="s">
        <v>484</v>
      </c>
      <c r="H556" s="178" t="s">
        <v>41</v>
      </c>
      <c r="I556" s="178">
        <v>1173</v>
      </c>
      <c r="J556" s="178">
        <v>57.940970910464678</v>
      </c>
      <c r="K556" s="178">
        <v>345.63572930835028</v>
      </c>
      <c r="L556" s="178">
        <v>1576.5767002188149</v>
      </c>
      <c r="M556" s="178">
        <v>201111</v>
      </c>
      <c r="N556" s="178">
        <v>7.8393359896714501E-3</v>
      </c>
      <c r="O556" s="178" t="s">
        <v>720</v>
      </c>
      <c r="P556" s="178" t="s">
        <v>720</v>
      </c>
      <c r="Q556" s="184">
        <v>11517.192344671483</v>
      </c>
      <c r="R556" s="184">
        <v>531.27430046670224</v>
      </c>
      <c r="S556" s="184">
        <v>2884.8178577112917</v>
      </c>
      <c r="T556" s="184">
        <v>0</v>
      </c>
      <c r="U556" s="184">
        <v>9917.1202753784419</v>
      </c>
      <c r="V556" s="184">
        <v>12.398319457425202</v>
      </c>
      <c r="W556" s="184">
        <v>1194.7473560328688</v>
      </c>
      <c r="X556" s="184" t="s">
        <v>730</v>
      </c>
      <c r="Y556" s="178" t="s">
        <v>932</v>
      </c>
      <c r="Z556" s="178" t="s">
        <v>697</v>
      </c>
      <c r="AB556" s="178" t="s">
        <v>538</v>
      </c>
      <c r="AC556" s="178" t="s">
        <v>539</v>
      </c>
      <c r="AD556" s="178" t="s">
        <v>1225</v>
      </c>
      <c r="AF556" s="178" t="s">
        <v>1230</v>
      </c>
      <c r="AG556" s="178" t="s">
        <v>1231</v>
      </c>
      <c r="AH556" s="178">
        <v>1</v>
      </c>
      <c r="AI556" s="178">
        <v>72</v>
      </c>
      <c r="AJ556" s="178" t="s">
        <v>908</v>
      </c>
      <c r="AK556" s="178" t="s">
        <v>136</v>
      </c>
      <c r="AL556" s="178" t="s">
        <v>1099</v>
      </c>
      <c r="AM556" s="178" t="s">
        <v>484</v>
      </c>
      <c r="AN556" s="178" t="s">
        <v>18</v>
      </c>
      <c r="AO556" s="178" t="s">
        <v>41</v>
      </c>
      <c r="AQ556" s="178">
        <v>1576.5767002188149</v>
      </c>
      <c r="AR556" s="178">
        <v>199619.99873300001</v>
      </c>
      <c r="AS556" s="178">
        <v>7.8978895412555906E-3</v>
      </c>
      <c r="AT556" s="178">
        <f t="shared" si="8"/>
        <v>0</v>
      </c>
    </row>
    <row r="557" spans="1:46" ht="22.5">
      <c r="A557" s="178" t="s">
        <v>47</v>
      </c>
      <c r="B557" s="178">
        <v>503</v>
      </c>
      <c r="C557" s="178" t="s">
        <v>539</v>
      </c>
      <c r="D557" s="178" t="s">
        <v>18</v>
      </c>
      <c r="E557" s="178" t="s">
        <v>1054</v>
      </c>
      <c r="F557" s="178" t="s">
        <v>23</v>
      </c>
      <c r="G557" s="178" t="s">
        <v>408</v>
      </c>
      <c r="H557" s="178" t="s">
        <v>41</v>
      </c>
      <c r="I557" s="178">
        <v>336</v>
      </c>
      <c r="J557" s="178">
        <v>16.596902153381187</v>
      </c>
      <c r="K557" s="178">
        <v>99.005630901624642</v>
      </c>
      <c r="L557" s="178">
        <v>451.60253305500578</v>
      </c>
      <c r="M557" s="178">
        <v>201111</v>
      </c>
      <c r="N557" s="178">
        <v>2.2455386978087015E-3</v>
      </c>
      <c r="O557" s="178" t="s">
        <v>709</v>
      </c>
      <c r="P557" s="178" t="s">
        <v>720</v>
      </c>
      <c r="Q557" s="184">
        <v>0</v>
      </c>
      <c r="R557" s="184">
        <v>16234.685944095749</v>
      </c>
      <c r="S557" s="184">
        <v>88154.295972382082</v>
      </c>
      <c r="T557" s="184">
        <v>0</v>
      </c>
      <c r="U557" s="184">
        <v>303047.470956454</v>
      </c>
      <c r="V557" s="184">
        <v>378.86798297800442</v>
      </c>
      <c r="W557" s="184">
        <v>36509.102907280663</v>
      </c>
      <c r="X557" s="184" t="s">
        <v>730</v>
      </c>
      <c r="Y557" s="178" t="s">
        <v>1112</v>
      </c>
      <c r="Z557" s="178" t="s">
        <v>697</v>
      </c>
      <c r="AB557" s="178" t="s">
        <v>538</v>
      </c>
      <c r="AC557" s="178" t="s">
        <v>539</v>
      </c>
      <c r="AD557" s="178" t="s">
        <v>1225</v>
      </c>
      <c r="AF557" s="178" t="s">
        <v>1230</v>
      </c>
      <c r="AG557" s="178" t="s">
        <v>1231</v>
      </c>
      <c r="AH557" s="178">
        <v>1</v>
      </c>
      <c r="AI557" s="178">
        <v>72</v>
      </c>
      <c r="AJ557" s="178" t="s">
        <v>796</v>
      </c>
      <c r="AK557" s="178" t="s">
        <v>1228</v>
      </c>
      <c r="AL557" s="178" t="s">
        <v>1054</v>
      </c>
      <c r="AM557" s="178" t="s">
        <v>408</v>
      </c>
      <c r="AN557" s="178" t="s">
        <v>18</v>
      </c>
      <c r="AO557" s="178" t="s">
        <v>41</v>
      </c>
      <c r="AQ557" s="178">
        <v>451.60253305500578</v>
      </c>
      <c r="AR557" s="178">
        <v>199619.99873300001</v>
      </c>
      <c r="AS557" s="178">
        <v>2.2623110706409873E-3</v>
      </c>
      <c r="AT557" s="178">
        <f t="shared" si="8"/>
        <v>0</v>
      </c>
    </row>
    <row r="558" spans="1:46" ht="22.5">
      <c r="A558" s="178" t="s">
        <v>135</v>
      </c>
      <c r="B558" s="178">
        <v>503</v>
      </c>
      <c r="C558" s="178" t="s">
        <v>539</v>
      </c>
      <c r="D558" s="178" t="s">
        <v>34</v>
      </c>
      <c r="E558" s="178" t="s">
        <v>549</v>
      </c>
      <c r="F558" s="178" t="s">
        <v>23</v>
      </c>
      <c r="G558" s="178" t="s">
        <v>550</v>
      </c>
      <c r="H558" s="178" t="s">
        <v>41</v>
      </c>
      <c r="I558" s="178">
        <v>543</v>
      </c>
      <c r="J558" s="178">
        <v>9.3005342399222926</v>
      </c>
      <c r="K558" s="178">
        <v>160.00017136780409</v>
      </c>
      <c r="L558" s="178">
        <v>712.3007056077264</v>
      </c>
      <c r="M558" s="178">
        <v>201111</v>
      </c>
      <c r="N558" s="178">
        <v>3.5418286697780151E-3</v>
      </c>
      <c r="O558" s="178" t="s">
        <v>720</v>
      </c>
      <c r="P558" s="178" t="s">
        <v>720</v>
      </c>
      <c r="Q558" s="184">
        <v>5203.4919915985056</v>
      </c>
      <c r="R558" s="184">
        <v>13452.100105187274</v>
      </c>
      <c r="S558" s="184">
        <v>73044.863214866578</v>
      </c>
      <c r="T558" s="184">
        <v>0</v>
      </c>
      <c r="U558" s="184">
        <v>251105.86863016244</v>
      </c>
      <c r="V558" s="184">
        <v>313.93092858220831</v>
      </c>
      <c r="W558" s="184">
        <v>30251.53111988198</v>
      </c>
      <c r="X558" s="184" t="s">
        <v>730</v>
      </c>
      <c r="Y558" s="178" t="s">
        <v>1111</v>
      </c>
      <c r="Z558" s="178" t="s">
        <v>697</v>
      </c>
      <c r="AB558" s="178" t="s">
        <v>538</v>
      </c>
      <c r="AC558" s="178" t="s">
        <v>539</v>
      </c>
      <c r="AD558" s="178" t="s">
        <v>1225</v>
      </c>
      <c r="AF558" s="178" t="s">
        <v>1230</v>
      </c>
      <c r="AG558" s="178" t="s">
        <v>1231</v>
      </c>
      <c r="AH558" s="178">
        <v>1</v>
      </c>
      <c r="AI558" s="178">
        <v>78</v>
      </c>
      <c r="AJ558" s="178" t="s">
        <v>807</v>
      </c>
      <c r="AK558" s="178" t="s">
        <v>1232</v>
      </c>
      <c r="AL558" s="178" t="s">
        <v>549</v>
      </c>
      <c r="AM558" s="178" t="s">
        <v>550</v>
      </c>
      <c r="AN558" s="178" t="s">
        <v>34</v>
      </c>
      <c r="AO558" s="178" t="s">
        <v>41</v>
      </c>
      <c r="AQ558" s="178">
        <v>712.3007056077264</v>
      </c>
      <c r="AR558" s="178">
        <v>199619.99873300001</v>
      </c>
      <c r="AS558" s="178">
        <v>3.5682832888926023E-3</v>
      </c>
      <c r="AT558" s="178">
        <f t="shared" si="8"/>
        <v>0</v>
      </c>
    </row>
    <row r="559" spans="1:46" ht="22.5">
      <c r="A559" s="178" t="s">
        <v>47</v>
      </c>
      <c r="B559" s="178">
        <v>503</v>
      </c>
      <c r="C559" s="178" t="s">
        <v>539</v>
      </c>
      <c r="D559" s="178" t="s">
        <v>34</v>
      </c>
      <c r="E559" s="178" t="s">
        <v>551</v>
      </c>
      <c r="F559" s="178" t="s">
        <v>23</v>
      </c>
      <c r="G559" s="178" t="s">
        <v>552</v>
      </c>
      <c r="H559" s="178" t="s">
        <v>41</v>
      </c>
      <c r="I559" s="178">
        <v>16593</v>
      </c>
      <c r="J559" s="178">
        <v>284.20582807187952</v>
      </c>
      <c r="K559" s="178">
        <v>4889.2870046150529</v>
      </c>
      <c r="L559" s="178">
        <v>21766.492832686934</v>
      </c>
      <c r="M559" s="178">
        <v>201111</v>
      </c>
      <c r="N559" s="178">
        <v>0.10823123962730499</v>
      </c>
      <c r="O559" s="178" t="s">
        <v>720</v>
      </c>
      <c r="P559" s="178" t="s">
        <v>720</v>
      </c>
      <c r="Q559" s="184">
        <v>159008.36577641623</v>
      </c>
      <c r="R559" s="184">
        <v>1743.5689285685169</v>
      </c>
      <c r="S559" s="184">
        <v>9467.5740514202607</v>
      </c>
      <c r="T559" s="184">
        <v>0</v>
      </c>
      <c r="U559" s="184">
        <v>32546.619999945648</v>
      </c>
      <c r="V559" s="184">
        <v>40.689573264588816</v>
      </c>
      <c r="W559" s="184">
        <v>3920.9959255291665</v>
      </c>
      <c r="X559" s="184" t="s">
        <v>730</v>
      </c>
      <c r="Y559" s="178" t="s">
        <v>1112</v>
      </c>
      <c r="Z559" s="178" t="s">
        <v>697</v>
      </c>
      <c r="AB559" s="178" t="s">
        <v>538</v>
      </c>
      <c r="AC559" s="178" t="s">
        <v>539</v>
      </c>
      <c r="AD559" s="178" t="s">
        <v>1225</v>
      </c>
      <c r="AF559" s="178" t="s">
        <v>1230</v>
      </c>
      <c r="AG559" s="178" t="s">
        <v>1231</v>
      </c>
      <c r="AH559" s="178">
        <v>1</v>
      </c>
      <c r="AI559" s="178">
        <v>50</v>
      </c>
      <c r="AJ559" s="178" t="s">
        <v>807</v>
      </c>
      <c r="AK559" s="178" t="s">
        <v>1232</v>
      </c>
      <c r="AL559" s="178" t="s">
        <v>551</v>
      </c>
      <c r="AM559" s="178" t="s">
        <v>552</v>
      </c>
      <c r="AN559" s="178" t="s">
        <v>34</v>
      </c>
      <c r="AO559" s="178" t="s">
        <v>41</v>
      </c>
      <c r="AQ559" s="178">
        <v>21766.492832686934</v>
      </c>
      <c r="AR559" s="178">
        <v>199619.99873300001</v>
      </c>
      <c r="AS559" s="178">
        <v>0.10903964017052478</v>
      </c>
      <c r="AT559" s="178">
        <f t="shared" si="8"/>
        <v>0</v>
      </c>
    </row>
    <row r="560" spans="1:46" ht="22.5">
      <c r="A560" s="178" t="s">
        <v>24</v>
      </c>
      <c r="B560" s="178">
        <v>503</v>
      </c>
      <c r="C560" s="178" t="s">
        <v>539</v>
      </c>
      <c r="D560" s="178" t="s">
        <v>34</v>
      </c>
      <c r="E560" s="178" t="s">
        <v>1110</v>
      </c>
      <c r="F560" s="178" t="s">
        <v>23</v>
      </c>
      <c r="G560" s="178" t="s">
        <v>573</v>
      </c>
      <c r="H560" s="178" t="s">
        <v>41</v>
      </c>
      <c r="I560" s="178">
        <v>13749</v>
      </c>
      <c r="J560" s="178">
        <v>235.49363768819816</v>
      </c>
      <c r="K560" s="178">
        <v>4051.275057340587</v>
      </c>
      <c r="L560" s="178">
        <v>18035.768695028786</v>
      </c>
      <c r="M560" s="178">
        <v>201111</v>
      </c>
      <c r="N560" s="178">
        <v>8.9680667367915162E-2</v>
      </c>
      <c r="O560" s="178" t="s">
        <v>720</v>
      </c>
      <c r="P560" s="178" t="s">
        <v>720</v>
      </c>
      <c r="Q560" s="184">
        <v>131754.7171132373</v>
      </c>
      <c r="R560" s="184">
        <v>7236.2525876155387</v>
      </c>
      <c r="S560" s="184">
        <v>39292.829841994608</v>
      </c>
      <c r="T560" s="184">
        <v>0</v>
      </c>
      <c r="U560" s="184">
        <v>135076.71496882339</v>
      </c>
      <c r="V560" s="184">
        <v>168.87203310430081</v>
      </c>
      <c r="W560" s="184">
        <v>16273.126027449411</v>
      </c>
      <c r="X560" s="184" t="s">
        <v>730</v>
      </c>
      <c r="Y560" s="178" t="s">
        <v>969</v>
      </c>
      <c r="Z560" s="178" t="s">
        <v>697</v>
      </c>
      <c r="AB560" s="178" t="s">
        <v>538</v>
      </c>
      <c r="AC560" s="178" t="s">
        <v>539</v>
      </c>
      <c r="AD560" s="178" t="s">
        <v>1225</v>
      </c>
      <c r="AF560" s="178" t="s">
        <v>1230</v>
      </c>
      <c r="AG560" s="178" t="s">
        <v>1231</v>
      </c>
      <c r="AH560" s="178">
        <v>1</v>
      </c>
      <c r="AI560" s="178">
        <v>50</v>
      </c>
      <c r="AJ560" s="178" t="s">
        <v>908</v>
      </c>
      <c r="AK560" s="178" t="s">
        <v>136</v>
      </c>
      <c r="AL560" s="178" t="s">
        <v>1110</v>
      </c>
      <c r="AM560" s="178" t="s">
        <v>573</v>
      </c>
      <c r="AN560" s="178" t="s">
        <v>34</v>
      </c>
      <c r="AO560" s="178" t="s">
        <v>41</v>
      </c>
      <c r="AQ560" s="178">
        <v>18035.768695028786</v>
      </c>
      <c r="AR560" s="178">
        <v>199619.99873300001</v>
      </c>
      <c r="AS560" s="178">
        <v>9.0350510016545843E-2</v>
      </c>
      <c r="AT560" s="178">
        <f t="shared" si="8"/>
        <v>0</v>
      </c>
    </row>
    <row r="561" spans="1:46" ht="22.5">
      <c r="A561" s="178" t="s">
        <v>24</v>
      </c>
      <c r="B561" s="178">
        <v>503</v>
      </c>
      <c r="C561" s="178" t="s">
        <v>539</v>
      </c>
      <c r="D561" s="178" t="s">
        <v>35</v>
      </c>
      <c r="E561" s="178" t="s">
        <v>551</v>
      </c>
      <c r="F561" s="178" t="s">
        <v>23</v>
      </c>
      <c r="G561" s="178" t="s">
        <v>552</v>
      </c>
      <c r="H561" s="178" t="s">
        <v>41</v>
      </c>
      <c r="I561" s="178">
        <v>1777</v>
      </c>
      <c r="J561" s="178">
        <v>37.062468050301604</v>
      </c>
      <c r="K561" s="178">
        <v>523.61013723865176</v>
      </c>
      <c r="L561" s="178">
        <v>2337.6726052889535</v>
      </c>
      <c r="M561" s="178">
        <v>201111</v>
      </c>
      <c r="N561" s="178">
        <v>1.1623792857123446E-2</v>
      </c>
      <c r="O561" s="178" t="s">
        <v>720</v>
      </c>
      <c r="P561" s="178" t="s">
        <v>720</v>
      </c>
      <c r="Q561" s="184">
        <v>17077.142539430806</v>
      </c>
      <c r="R561" s="184">
        <v>1956.4864623329333</v>
      </c>
      <c r="S561" s="184">
        <v>10623.715621008439</v>
      </c>
      <c r="T561" s="184">
        <v>0</v>
      </c>
      <c r="U561" s="184">
        <v>36521.080630214754</v>
      </c>
      <c r="V561" s="184">
        <v>45.658418170844172</v>
      </c>
      <c r="W561" s="184">
        <v>4399.811972709711</v>
      </c>
      <c r="X561" s="184" t="s">
        <v>730</v>
      </c>
      <c r="Y561" s="178" t="s">
        <v>1114</v>
      </c>
      <c r="Z561" s="178" t="s">
        <v>697</v>
      </c>
      <c r="AB561" s="178" t="s">
        <v>538</v>
      </c>
      <c r="AC561" s="178" t="s">
        <v>539</v>
      </c>
      <c r="AD561" s="178" t="s">
        <v>1225</v>
      </c>
      <c r="AF561" s="178" t="s">
        <v>1230</v>
      </c>
      <c r="AG561" s="178" t="s">
        <v>1231</v>
      </c>
      <c r="AH561" s="178">
        <v>1</v>
      </c>
      <c r="AI561" s="178">
        <v>72</v>
      </c>
      <c r="AJ561" s="178" t="s">
        <v>807</v>
      </c>
      <c r="AK561" s="178" t="s">
        <v>1232</v>
      </c>
      <c r="AL561" s="178" t="s">
        <v>551</v>
      </c>
      <c r="AM561" s="178" t="s">
        <v>552</v>
      </c>
      <c r="AN561" s="178" t="s">
        <v>35</v>
      </c>
      <c r="AO561" s="178" t="s">
        <v>41</v>
      </c>
      <c r="AQ561" s="178">
        <v>2337.6726052889535</v>
      </c>
      <c r="AR561" s="178">
        <v>199619.99873300001</v>
      </c>
      <c r="AS561" s="178">
        <v>1.1710613265836591E-2</v>
      </c>
      <c r="AT561" s="178">
        <f t="shared" si="8"/>
        <v>0</v>
      </c>
    </row>
    <row r="562" spans="1:46" ht="22.5">
      <c r="A562" s="178" t="s">
        <v>24</v>
      </c>
      <c r="B562" s="178">
        <v>503</v>
      </c>
      <c r="C562" s="178" t="s">
        <v>539</v>
      </c>
      <c r="D562" s="178" t="s">
        <v>35</v>
      </c>
      <c r="E562" s="178" t="s">
        <v>968</v>
      </c>
      <c r="F562" s="178" t="s">
        <v>23</v>
      </c>
      <c r="G562" s="178" t="s">
        <v>256</v>
      </c>
      <c r="H562" s="178" t="s">
        <v>41</v>
      </c>
      <c r="I562" s="178">
        <v>7375</v>
      </c>
      <c r="J562" s="178">
        <v>153.81862795215213</v>
      </c>
      <c r="K562" s="178">
        <v>2173.1146663675049</v>
      </c>
      <c r="L562" s="178">
        <v>9701.9332943196569</v>
      </c>
      <c r="M562" s="178">
        <v>201111</v>
      </c>
      <c r="N562" s="178">
        <v>4.8241683917436926E-2</v>
      </c>
      <c r="O562" s="178" t="s">
        <v>720</v>
      </c>
      <c r="P562" s="178" t="s">
        <v>720</v>
      </c>
      <c r="Q562" s="184">
        <v>70874.466082330997</v>
      </c>
      <c r="R562" s="184">
        <v>99.099865945650095</v>
      </c>
      <c r="S562" s="184">
        <v>538.11197478528209</v>
      </c>
      <c r="T562" s="184">
        <v>0</v>
      </c>
      <c r="U562" s="184">
        <v>1849.8641643188018</v>
      </c>
      <c r="V562" s="184">
        <v>2.3126881821741536</v>
      </c>
      <c r="W562" s="184">
        <v>222.8590818674428</v>
      </c>
      <c r="X562" s="184" t="s">
        <v>730</v>
      </c>
      <c r="Y562" s="178" t="s">
        <v>988</v>
      </c>
      <c r="Z562" s="178" t="s">
        <v>697</v>
      </c>
      <c r="AB562" s="178" t="s">
        <v>538</v>
      </c>
      <c r="AC562" s="178" t="s">
        <v>539</v>
      </c>
      <c r="AD562" s="178" t="s">
        <v>1225</v>
      </c>
      <c r="AF562" s="178" t="s">
        <v>1230</v>
      </c>
      <c r="AG562" s="178" t="s">
        <v>1231</v>
      </c>
      <c r="AH562" s="178">
        <v>1</v>
      </c>
      <c r="AI562" s="178">
        <v>50</v>
      </c>
      <c r="AJ562" s="178" t="s">
        <v>799</v>
      </c>
      <c r="AK562" s="178" t="s">
        <v>25</v>
      </c>
      <c r="AL562" s="178" t="s">
        <v>968</v>
      </c>
      <c r="AM562" s="178" t="s">
        <v>256</v>
      </c>
      <c r="AN562" s="178" t="s">
        <v>35</v>
      </c>
      <c r="AO562" s="178" t="s">
        <v>41</v>
      </c>
      <c r="AQ562" s="178">
        <v>9701.9332943196569</v>
      </c>
      <c r="AR562" s="178">
        <v>199619.99873300001</v>
      </c>
      <c r="AS562" s="178">
        <v>4.8602010599631318E-2</v>
      </c>
      <c r="AT562" s="178">
        <f t="shared" si="8"/>
        <v>0</v>
      </c>
    </row>
    <row r="563" spans="1:46" ht="22.5">
      <c r="A563" s="178" t="s">
        <v>24</v>
      </c>
      <c r="B563" s="178">
        <v>503</v>
      </c>
      <c r="C563" s="178" t="s">
        <v>539</v>
      </c>
      <c r="D563" s="178" t="s">
        <v>35</v>
      </c>
      <c r="E563" s="178" t="s">
        <v>1113</v>
      </c>
      <c r="F563" s="178" t="s">
        <v>23</v>
      </c>
      <c r="G563" s="178" t="s">
        <v>553</v>
      </c>
      <c r="H563" s="178" t="s">
        <v>41</v>
      </c>
      <c r="I563" s="178">
        <v>1994</v>
      </c>
      <c r="J563" s="178">
        <v>41.588385645639505</v>
      </c>
      <c r="K563" s="178">
        <v>587.55127386261768</v>
      </c>
      <c r="L563" s="178">
        <v>2623.139659508257</v>
      </c>
      <c r="M563" s="178">
        <v>201111</v>
      </c>
      <c r="N563" s="178">
        <v>1.3043243082219555E-2</v>
      </c>
      <c r="O563" s="178" t="s">
        <v>720</v>
      </c>
      <c r="P563" s="178" t="s">
        <v>720</v>
      </c>
      <c r="Q563" s="184">
        <v>19162.533609243121</v>
      </c>
      <c r="R563" s="184">
        <v>1790.6658945624893</v>
      </c>
      <c r="S563" s="184">
        <v>9723.3104354766328</v>
      </c>
      <c r="T563" s="184">
        <v>0</v>
      </c>
      <c r="U563" s="184">
        <v>33425.763365166466</v>
      </c>
      <c r="V563" s="184">
        <v>41.788672598691385</v>
      </c>
      <c r="W563" s="184">
        <v>4026.9091525552781</v>
      </c>
      <c r="X563" s="184" t="s">
        <v>730</v>
      </c>
      <c r="Y563" s="178" t="s">
        <v>988</v>
      </c>
      <c r="Z563" s="178" t="s">
        <v>697</v>
      </c>
      <c r="AB563" s="178" t="s">
        <v>538</v>
      </c>
      <c r="AC563" s="178" t="s">
        <v>539</v>
      </c>
      <c r="AD563" s="178" t="s">
        <v>1225</v>
      </c>
      <c r="AF563" s="178" t="s">
        <v>1230</v>
      </c>
      <c r="AG563" s="178" t="s">
        <v>1231</v>
      </c>
      <c r="AH563" s="178">
        <v>1</v>
      </c>
      <c r="AI563" s="178">
        <v>60</v>
      </c>
      <c r="AJ563" s="178" t="s">
        <v>799</v>
      </c>
      <c r="AK563" s="178" t="s">
        <v>25</v>
      </c>
      <c r="AL563" s="178" t="s">
        <v>1113</v>
      </c>
      <c r="AM563" s="178" t="s">
        <v>553</v>
      </c>
      <c r="AN563" s="178" t="s">
        <v>35</v>
      </c>
      <c r="AO563" s="178" t="s">
        <v>41</v>
      </c>
      <c r="AQ563" s="178">
        <v>2623.139659508257</v>
      </c>
      <c r="AR563" s="178">
        <v>199619.99873300001</v>
      </c>
      <c r="AS563" s="178">
        <v>1.3140665645513878E-2</v>
      </c>
      <c r="AT563" s="178">
        <f t="shared" si="8"/>
        <v>0</v>
      </c>
    </row>
    <row r="564" spans="1:46" ht="22.5">
      <c r="A564" s="178" t="s">
        <v>24</v>
      </c>
      <c r="B564" s="178">
        <v>503</v>
      </c>
      <c r="C564" s="178" t="s">
        <v>539</v>
      </c>
      <c r="D564" s="178" t="s">
        <v>35</v>
      </c>
      <c r="E564" s="178" t="s">
        <v>987</v>
      </c>
      <c r="F564" s="178" t="s">
        <v>23</v>
      </c>
      <c r="G564" s="178" t="s">
        <v>257</v>
      </c>
      <c r="H564" s="178" t="s">
        <v>41</v>
      </c>
      <c r="I564" s="178">
        <v>101</v>
      </c>
      <c r="J564" s="178">
        <v>2.1065330743277784</v>
      </c>
      <c r="K564" s="178">
        <v>29.760621193643122</v>
      </c>
      <c r="L564" s="178">
        <v>132.8671542679709</v>
      </c>
      <c r="M564" s="178">
        <v>201111</v>
      </c>
      <c r="N564" s="178">
        <v>6.6066577297100063E-4</v>
      </c>
      <c r="O564" s="178" t="s">
        <v>720</v>
      </c>
      <c r="P564" s="178" t="s">
        <v>720</v>
      </c>
      <c r="Q564" s="184">
        <v>970.61980668683816</v>
      </c>
      <c r="R564" s="184">
        <v>75.551382948663928</v>
      </c>
      <c r="S564" s="184">
        <v>410.2437827570962</v>
      </c>
      <c r="T564" s="184">
        <v>0</v>
      </c>
      <c r="U564" s="184">
        <v>1410.2924817083933</v>
      </c>
      <c r="V564" s="184">
        <v>1.7631385151228693</v>
      </c>
      <c r="W564" s="184">
        <v>169.90246835438705</v>
      </c>
      <c r="X564" s="184" t="s">
        <v>730</v>
      </c>
      <c r="Y564" s="178" t="s">
        <v>988</v>
      </c>
      <c r="Z564" s="178" t="s">
        <v>697</v>
      </c>
      <c r="AB564" s="178" t="s">
        <v>538</v>
      </c>
      <c r="AC564" s="178" t="s">
        <v>539</v>
      </c>
      <c r="AD564" s="178" t="s">
        <v>1225</v>
      </c>
      <c r="AF564" s="178" t="s">
        <v>1230</v>
      </c>
      <c r="AG564" s="178" t="s">
        <v>1231</v>
      </c>
      <c r="AH564" s="178">
        <v>1</v>
      </c>
      <c r="AI564" s="178" t="s">
        <v>799</v>
      </c>
      <c r="AJ564" s="178" t="s">
        <v>799</v>
      </c>
      <c r="AK564" s="178" t="s">
        <v>25</v>
      </c>
      <c r="AL564" s="178" t="s">
        <v>987</v>
      </c>
      <c r="AM564" s="178" t="s">
        <v>257</v>
      </c>
      <c r="AN564" s="178" t="s">
        <v>35</v>
      </c>
      <c r="AO564" s="178" t="s">
        <v>41</v>
      </c>
      <c r="AQ564" s="178">
        <v>132.8671542679709</v>
      </c>
      <c r="AR564" s="178">
        <v>199619.99873300001</v>
      </c>
      <c r="AS564" s="178">
        <v>6.6560041634749329E-4</v>
      </c>
      <c r="AT564" s="178">
        <f t="shared" si="8"/>
        <v>0</v>
      </c>
    </row>
    <row r="565" spans="1:46" ht="22.5">
      <c r="A565" s="178" t="s">
        <v>24</v>
      </c>
      <c r="B565" s="178">
        <v>503</v>
      </c>
      <c r="C565" s="178" t="s">
        <v>539</v>
      </c>
      <c r="D565" s="178" t="s">
        <v>35</v>
      </c>
      <c r="E565" s="178" t="s">
        <v>1192</v>
      </c>
      <c r="F565" s="178" t="s">
        <v>23</v>
      </c>
      <c r="G565" s="178" t="s">
        <v>555</v>
      </c>
      <c r="H565" s="178" t="s">
        <v>41</v>
      </c>
      <c r="I565" s="178">
        <v>1825</v>
      </c>
      <c r="J565" s="178">
        <v>38.063592679685101</v>
      </c>
      <c r="K565" s="178">
        <v>537.75379879602667</v>
      </c>
      <c r="L565" s="178">
        <v>2400.8173914757117</v>
      </c>
      <c r="M565" s="178">
        <v>201111</v>
      </c>
      <c r="N565" s="178">
        <v>1.1937772630416595E-2</v>
      </c>
      <c r="O565" s="178" t="s">
        <v>720</v>
      </c>
      <c r="P565" s="178" t="s">
        <v>720</v>
      </c>
      <c r="Q565" s="184">
        <v>17538.42720003445</v>
      </c>
      <c r="R565" s="184">
        <v>229.59770922061503</v>
      </c>
      <c r="S565" s="184">
        <v>1246.7148722748118</v>
      </c>
      <c r="T565" s="184">
        <v>0</v>
      </c>
      <c r="U565" s="184">
        <v>4285.8239054514806</v>
      </c>
      <c r="V565" s="184">
        <v>5.3581092537500181</v>
      </c>
      <c r="W565" s="184">
        <v>516.32698175229314</v>
      </c>
      <c r="X565" s="184" t="s">
        <v>730</v>
      </c>
      <c r="Y565" s="178" t="s">
        <v>1117</v>
      </c>
      <c r="Z565" s="178" t="s">
        <v>697</v>
      </c>
      <c r="AB565" s="178" t="s">
        <v>538</v>
      </c>
      <c r="AC565" s="178" t="s">
        <v>539</v>
      </c>
      <c r="AD565" s="178" t="s">
        <v>1225</v>
      </c>
      <c r="AF565" s="178" t="s">
        <v>1230</v>
      </c>
      <c r="AG565" s="178" t="s">
        <v>1231</v>
      </c>
      <c r="AH565" s="178">
        <v>1</v>
      </c>
      <c r="AI565" s="178" t="s">
        <v>799</v>
      </c>
      <c r="AJ565" s="178" t="s">
        <v>799</v>
      </c>
      <c r="AK565" s="178" t="s">
        <v>25</v>
      </c>
      <c r="AL565" s="178" t="s">
        <v>1251</v>
      </c>
      <c r="AM565" s="178" t="s">
        <v>555</v>
      </c>
      <c r="AN565" s="178" t="s">
        <v>35</v>
      </c>
      <c r="AO565" s="178" t="s">
        <v>41</v>
      </c>
      <c r="AQ565" s="178">
        <v>2400.8173914757117</v>
      </c>
      <c r="AR565" s="178">
        <v>199619.99873300001</v>
      </c>
      <c r="AS565" s="178">
        <v>1.2026938216179953E-2</v>
      </c>
      <c r="AT565" s="178">
        <f t="shared" si="8"/>
        <v>0</v>
      </c>
    </row>
    <row r="566" spans="1:46" ht="22.5">
      <c r="A566" s="178" t="s">
        <v>24</v>
      </c>
      <c r="B566" s="178">
        <v>503</v>
      </c>
      <c r="C566" s="178" t="s">
        <v>539</v>
      </c>
      <c r="D566" s="178" t="s">
        <v>35</v>
      </c>
      <c r="E566" s="178" t="s">
        <v>1115</v>
      </c>
      <c r="F566" s="178" t="s">
        <v>23</v>
      </c>
      <c r="G566" s="178" t="s">
        <v>556</v>
      </c>
      <c r="H566" s="178" t="s">
        <v>41</v>
      </c>
      <c r="I566" s="178">
        <v>77</v>
      </c>
      <c r="J566" s="178">
        <v>1.6059707596360291</v>
      </c>
      <c r="K566" s="178">
        <v>22.688790414955648</v>
      </c>
      <c r="L566" s="178">
        <v>101.29476117459167</v>
      </c>
      <c r="M566" s="178">
        <v>201111</v>
      </c>
      <c r="N566" s="178">
        <v>5.0367588632442616E-4</v>
      </c>
      <c r="O566" s="178" t="s">
        <v>720</v>
      </c>
      <c r="P566" s="178" t="s">
        <v>720</v>
      </c>
      <c r="Q566" s="184">
        <v>739.97747638501517</v>
      </c>
      <c r="R566" s="184">
        <v>166.80175456198532</v>
      </c>
      <c r="S566" s="184">
        <v>905.73302686631644</v>
      </c>
      <c r="T566" s="184">
        <v>0</v>
      </c>
      <c r="U566" s="184">
        <v>3113.6327518237258</v>
      </c>
      <c r="V566" s="184">
        <v>3.892643474946595</v>
      </c>
      <c r="W566" s="184">
        <v>375.10934571747799</v>
      </c>
      <c r="X566" s="184" t="s">
        <v>730</v>
      </c>
      <c r="Y566" s="178" t="s">
        <v>1114</v>
      </c>
      <c r="Z566" s="178" t="s">
        <v>697</v>
      </c>
      <c r="AB566" s="178" t="s">
        <v>538</v>
      </c>
      <c r="AC566" s="178" t="s">
        <v>539</v>
      </c>
      <c r="AD566" s="178" t="s">
        <v>1225</v>
      </c>
      <c r="AF566" s="178" t="s">
        <v>1230</v>
      </c>
      <c r="AG566" s="178" t="s">
        <v>1231</v>
      </c>
      <c r="AH566" s="178">
        <v>1</v>
      </c>
      <c r="AI566" s="178" t="s">
        <v>799</v>
      </c>
      <c r="AJ566" s="178" t="s">
        <v>799</v>
      </c>
      <c r="AK566" s="178" t="s">
        <v>25</v>
      </c>
      <c r="AL566" s="178" t="s">
        <v>1115</v>
      </c>
      <c r="AM566" s="178" t="s">
        <v>556</v>
      </c>
      <c r="AN566" s="178" t="s">
        <v>35</v>
      </c>
      <c r="AO566" s="178" t="s">
        <v>41</v>
      </c>
      <c r="AQ566" s="178">
        <v>101.29476117459167</v>
      </c>
      <c r="AR566" s="178">
        <v>199619.99873300001</v>
      </c>
      <c r="AS566" s="178">
        <v>5.0743794117581167E-4</v>
      </c>
      <c r="AT566" s="178">
        <f t="shared" si="8"/>
        <v>0</v>
      </c>
    </row>
    <row r="567" spans="1:46" ht="33.75">
      <c r="A567" s="178" t="s">
        <v>24</v>
      </c>
      <c r="B567" s="178">
        <v>503</v>
      </c>
      <c r="C567" s="178" t="s">
        <v>539</v>
      </c>
      <c r="D567" s="178" t="s">
        <v>35</v>
      </c>
      <c r="E567" s="178" t="s">
        <v>1116</v>
      </c>
      <c r="F567" s="178" t="s">
        <v>23</v>
      </c>
      <c r="G567" s="178" t="s">
        <v>557</v>
      </c>
      <c r="H567" s="178" t="s">
        <v>41</v>
      </c>
      <c r="I567" s="178">
        <v>234</v>
      </c>
      <c r="J567" s="178">
        <v>4.8804825682445552</v>
      </c>
      <c r="K567" s="178">
        <v>68.950350092202882</v>
      </c>
      <c r="L567" s="178">
        <v>307.83083266044741</v>
      </c>
      <c r="M567" s="178">
        <v>201111</v>
      </c>
      <c r="N567" s="178">
        <v>1.5306513948041003E-3</v>
      </c>
      <c r="O567" s="178" t="s">
        <v>720</v>
      </c>
      <c r="P567" s="178" t="s">
        <v>720</v>
      </c>
      <c r="Q567" s="184">
        <v>2248.7627204427736</v>
      </c>
      <c r="R567" s="184">
        <v>430.74100148653849</v>
      </c>
      <c r="S567" s="184">
        <v>2338.9223458488996</v>
      </c>
      <c r="T567" s="184">
        <v>0</v>
      </c>
      <c r="U567" s="184">
        <v>8040.4986944153861</v>
      </c>
      <c r="V567" s="184">
        <v>10.052179326479736</v>
      </c>
      <c r="W567" s="184">
        <v>968.66472217631065</v>
      </c>
      <c r="X567" s="184" t="s">
        <v>730</v>
      </c>
      <c r="Y567" s="178" t="s">
        <v>1120</v>
      </c>
      <c r="Z567" s="178" t="s">
        <v>697</v>
      </c>
      <c r="AB567" s="178" t="s">
        <v>538</v>
      </c>
      <c r="AC567" s="178" t="s">
        <v>539</v>
      </c>
      <c r="AD567" s="178" t="s">
        <v>1225</v>
      </c>
      <c r="AF567" s="178" t="s">
        <v>1230</v>
      </c>
      <c r="AG567" s="178" t="s">
        <v>1231</v>
      </c>
      <c r="AH567" s="178">
        <v>1</v>
      </c>
      <c r="AI567" s="178" t="s">
        <v>799</v>
      </c>
      <c r="AJ567" s="178" t="s">
        <v>799</v>
      </c>
      <c r="AK567" s="178" t="s">
        <v>25</v>
      </c>
      <c r="AL567" s="178" t="s">
        <v>1116</v>
      </c>
      <c r="AM567" s="178" t="s">
        <v>557</v>
      </c>
      <c r="AN567" s="178" t="s">
        <v>35</v>
      </c>
      <c r="AO567" s="178" t="s">
        <v>41</v>
      </c>
      <c r="AQ567" s="178">
        <v>307.83083266044741</v>
      </c>
      <c r="AR567" s="178">
        <v>199619.99873300001</v>
      </c>
      <c r="AS567" s="178">
        <v>1.5420841329238954E-3</v>
      </c>
      <c r="AT567" s="178">
        <f t="shared" si="8"/>
        <v>0</v>
      </c>
    </row>
    <row r="568" spans="1:46" ht="22.5">
      <c r="A568" s="178" t="s">
        <v>24</v>
      </c>
      <c r="B568" s="178">
        <v>503</v>
      </c>
      <c r="C568" s="178" t="s">
        <v>539</v>
      </c>
      <c r="D568" s="178" t="s">
        <v>35</v>
      </c>
      <c r="E568" s="178" t="s">
        <v>1118</v>
      </c>
      <c r="F568" s="178" t="s">
        <v>23</v>
      </c>
      <c r="G568" s="178" t="s">
        <v>558</v>
      </c>
      <c r="H568" s="178" t="s">
        <v>41</v>
      </c>
      <c r="I568" s="178">
        <v>170</v>
      </c>
      <c r="J568" s="178">
        <v>3.5456497290665578</v>
      </c>
      <c r="K568" s="178">
        <v>50.092134682369611</v>
      </c>
      <c r="L568" s="178">
        <v>223.63778441143617</v>
      </c>
      <c r="M568" s="178">
        <v>201111</v>
      </c>
      <c r="N568" s="178">
        <v>1.112011697079902E-3</v>
      </c>
      <c r="O568" s="178" t="s">
        <v>720</v>
      </c>
      <c r="P568" s="178" t="s">
        <v>720</v>
      </c>
      <c r="Q568" s="184">
        <v>1633.7165063045791</v>
      </c>
      <c r="R568" s="184">
        <v>84.382064072533737</v>
      </c>
      <c r="S568" s="184">
        <v>458.19435476766591</v>
      </c>
      <c r="T568" s="184">
        <v>0</v>
      </c>
      <c r="U568" s="184">
        <v>1575.1318626872965</v>
      </c>
      <c r="V568" s="184">
        <v>1.9692196402671009</v>
      </c>
      <c r="W568" s="184">
        <v>189.76119842178295</v>
      </c>
      <c r="X568" s="184" t="s">
        <v>730</v>
      </c>
      <c r="Y568" s="178" t="s">
        <v>815</v>
      </c>
      <c r="Z568" s="178" t="s">
        <v>697</v>
      </c>
      <c r="AB568" s="178" t="s">
        <v>538</v>
      </c>
      <c r="AC568" s="178" t="s">
        <v>539</v>
      </c>
      <c r="AD568" s="178" t="s">
        <v>1225</v>
      </c>
      <c r="AF568" s="178" t="s">
        <v>1230</v>
      </c>
      <c r="AG568" s="178" t="s">
        <v>1231</v>
      </c>
      <c r="AH568" s="178">
        <v>1</v>
      </c>
      <c r="AI568" s="178" t="s">
        <v>799</v>
      </c>
      <c r="AJ568" s="178" t="s">
        <v>799</v>
      </c>
      <c r="AK568" s="178" t="s">
        <v>25</v>
      </c>
      <c r="AL568" s="178" t="s">
        <v>1118</v>
      </c>
      <c r="AM568" s="178" t="s">
        <v>558</v>
      </c>
      <c r="AN568" s="178" t="s">
        <v>35</v>
      </c>
      <c r="AO568" s="178" t="s">
        <v>41</v>
      </c>
      <c r="AQ568" s="178">
        <v>223.63778441143617</v>
      </c>
      <c r="AR568" s="178">
        <v>199619.99873300001</v>
      </c>
      <c r="AS568" s="178">
        <v>1.120317532466078E-3</v>
      </c>
      <c r="AT568" s="178">
        <f t="shared" si="8"/>
        <v>0</v>
      </c>
    </row>
    <row r="569" spans="1:46" ht="22.5">
      <c r="A569" s="178" t="s">
        <v>24</v>
      </c>
      <c r="B569" s="178">
        <v>503</v>
      </c>
      <c r="C569" s="178" t="s">
        <v>539</v>
      </c>
      <c r="D569" s="178" t="s">
        <v>35</v>
      </c>
      <c r="E569" s="178" t="s">
        <v>1119</v>
      </c>
      <c r="F569" s="178" t="s">
        <v>23</v>
      </c>
      <c r="G569" s="178" t="s">
        <v>559</v>
      </c>
      <c r="H569" s="178" t="s">
        <v>41</v>
      </c>
      <c r="I569" s="178">
        <v>439</v>
      </c>
      <c r="J569" s="178">
        <v>9.1561190062365814</v>
      </c>
      <c r="K569" s="178">
        <v>129.35557132682507</v>
      </c>
      <c r="L569" s="178">
        <v>577.51169033306167</v>
      </c>
      <c r="M569" s="178">
        <v>201111</v>
      </c>
      <c r="N569" s="178">
        <v>2.8716066765769235E-3</v>
      </c>
      <c r="O569" s="178" t="s">
        <v>720</v>
      </c>
      <c r="P569" s="178" t="s">
        <v>720</v>
      </c>
      <c r="Q569" s="184">
        <v>4218.8326251041781</v>
      </c>
      <c r="R569" s="184">
        <v>73.589009365581759</v>
      </c>
      <c r="S569" s="184">
        <v>399.58810008808081</v>
      </c>
      <c r="T569" s="184">
        <v>0</v>
      </c>
      <c r="U569" s="184">
        <v>1373.661508157526</v>
      </c>
      <c r="V569" s="184">
        <v>1.7173427095352625</v>
      </c>
      <c r="W569" s="184">
        <v>165.48941722829912</v>
      </c>
      <c r="X569" s="184" t="s">
        <v>730</v>
      </c>
      <c r="Y569" s="178" t="s">
        <v>982</v>
      </c>
      <c r="Z569" s="178" t="s">
        <v>697</v>
      </c>
      <c r="AB569" s="178" t="s">
        <v>538</v>
      </c>
      <c r="AC569" s="178" t="s">
        <v>539</v>
      </c>
      <c r="AD569" s="178" t="s">
        <v>1225</v>
      </c>
      <c r="AF569" s="178" t="s">
        <v>1230</v>
      </c>
      <c r="AG569" s="178" t="s">
        <v>1231</v>
      </c>
      <c r="AH569" s="178">
        <v>1</v>
      </c>
      <c r="AI569" s="178" t="s">
        <v>799</v>
      </c>
      <c r="AJ569" s="178" t="s">
        <v>799</v>
      </c>
      <c r="AK569" s="178" t="s">
        <v>25</v>
      </c>
      <c r="AL569" s="178" t="s">
        <v>1119</v>
      </c>
      <c r="AM569" s="178" t="s">
        <v>559</v>
      </c>
      <c r="AN569" s="178" t="s">
        <v>35</v>
      </c>
      <c r="AO569" s="178" t="s">
        <v>41</v>
      </c>
      <c r="AQ569" s="178">
        <v>577.51169033306167</v>
      </c>
      <c r="AR569" s="178">
        <v>199619.99873300001</v>
      </c>
      <c r="AS569" s="178">
        <v>2.8930552750153424E-3</v>
      </c>
      <c r="AT569" s="178">
        <f t="shared" si="8"/>
        <v>0</v>
      </c>
    </row>
    <row r="570" spans="1:46" ht="22.5">
      <c r="A570" s="178" t="s">
        <v>24</v>
      </c>
      <c r="B570" s="178">
        <v>503</v>
      </c>
      <c r="C570" s="178" t="s">
        <v>539</v>
      </c>
      <c r="D570" s="178" t="s">
        <v>35</v>
      </c>
      <c r="E570" s="178" t="s">
        <v>769</v>
      </c>
      <c r="F570" s="178" t="s">
        <v>23</v>
      </c>
      <c r="G570" s="178" t="s">
        <v>67</v>
      </c>
      <c r="H570" s="178" t="s">
        <v>41</v>
      </c>
      <c r="I570" s="178">
        <v>86</v>
      </c>
      <c r="J570" s="178">
        <v>1.793681627645435</v>
      </c>
      <c r="K570" s="178">
        <v>25.340726956963451</v>
      </c>
      <c r="L570" s="178">
        <v>113.13440858460889</v>
      </c>
      <c r="M570" s="178">
        <v>201111</v>
      </c>
      <c r="N570" s="178">
        <v>5.6254709381689159E-4</v>
      </c>
      <c r="O570" s="178" t="s">
        <v>720</v>
      </c>
      <c r="P570" s="178" t="s">
        <v>720</v>
      </c>
      <c r="Q570" s="184">
        <v>826.46835024819893</v>
      </c>
      <c r="R570" s="184">
        <v>124.61072252571843</v>
      </c>
      <c r="S570" s="184">
        <v>676.63584948248342</v>
      </c>
      <c r="T570" s="184">
        <v>0</v>
      </c>
      <c r="U570" s="184">
        <v>2326.0668204800777</v>
      </c>
      <c r="V570" s="184">
        <v>2.9080336548130448</v>
      </c>
      <c r="W570" s="184">
        <v>280.2287465065865</v>
      </c>
      <c r="X570" s="184" t="s">
        <v>730</v>
      </c>
      <c r="Y570" s="178" t="s">
        <v>986</v>
      </c>
      <c r="Z570" s="178" t="s">
        <v>697</v>
      </c>
      <c r="AB570" s="178" t="s">
        <v>538</v>
      </c>
      <c r="AC570" s="178" t="s">
        <v>539</v>
      </c>
      <c r="AD570" s="178" t="s">
        <v>1225</v>
      </c>
      <c r="AF570" s="178" t="s">
        <v>1230</v>
      </c>
      <c r="AG570" s="178" t="s">
        <v>1231</v>
      </c>
      <c r="AH570" s="178">
        <v>1</v>
      </c>
      <c r="AI570" s="178" t="s">
        <v>799</v>
      </c>
      <c r="AJ570" s="178" t="s">
        <v>799</v>
      </c>
      <c r="AK570" s="178" t="s">
        <v>25</v>
      </c>
      <c r="AL570" s="178" t="s">
        <v>769</v>
      </c>
      <c r="AM570" s="178" t="s">
        <v>67</v>
      </c>
      <c r="AN570" s="178" t="s">
        <v>35</v>
      </c>
      <c r="AO570" s="178" t="s">
        <v>41</v>
      </c>
      <c r="AQ570" s="178">
        <v>113.13440858460889</v>
      </c>
      <c r="AR570" s="178">
        <v>199619.99873300001</v>
      </c>
      <c r="AS570" s="178">
        <v>5.6674886936519241E-4</v>
      </c>
      <c r="AT570" s="178">
        <f t="shared" si="8"/>
        <v>0</v>
      </c>
    </row>
    <row r="571" spans="1:46" ht="22.5">
      <c r="A571" s="178" t="s">
        <v>24</v>
      </c>
      <c r="B571" s="178">
        <v>503</v>
      </c>
      <c r="C571" s="178" t="s">
        <v>539</v>
      </c>
      <c r="D571" s="178" t="s">
        <v>35</v>
      </c>
      <c r="E571" s="178" t="s">
        <v>983</v>
      </c>
      <c r="F571" s="178" t="s">
        <v>23</v>
      </c>
      <c r="G571" s="178" t="s">
        <v>262</v>
      </c>
      <c r="H571" s="178" t="s">
        <v>41</v>
      </c>
      <c r="I571" s="178">
        <v>75</v>
      </c>
      <c r="J571" s="178">
        <v>1.5642572334117166</v>
      </c>
      <c r="K571" s="178">
        <v>22.099471183398357</v>
      </c>
      <c r="L571" s="178">
        <v>98.663728416810073</v>
      </c>
      <c r="M571" s="178">
        <v>201111</v>
      </c>
      <c r="N571" s="178">
        <v>4.9059339577054502E-4</v>
      </c>
      <c r="O571" s="178" t="s">
        <v>720</v>
      </c>
      <c r="P571" s="178" t="s">
        <v>720</v>
      </c>
      <c r="Q571" s="184">
        <v>720.7572821931966</v>
      </c>
      <c r="R571" s="184">
        <v>1114.6281951906783</v>
      </c>
      <c r="S571" s="184">
        <v>6052.4277560007977</v>
      </c>
      <c r="T571" s="184">
        <v>0</v>
      </c>
      <c r="U571" s="184">
        <v>20806.392976892661</v>
      </c>
      <c r="V571" s="184">
        <v>26.012017573760779</v>
      </c>
      <c r="W571" s="184">
        <v>2506.6130396179706</v>
      </c>
      <c r="X571" s="184" t="s">
        <v>730</v>
      </c>
      <c r="Y571" s="178" t="s">
        <v>1117</v>
      </c>
      <c r="Z571" s="178" t="s">
        <v>697</v>
      </c>
      <c r="AB571" s="178" t="s">
        <v>538</v>
      </c>
      <c r="AC571" s="178" t="s">
        <v>539</v>
      </c>
      <c r="AD571" s="178" t="s">
        <v>1225</v>
      </c>
      <c r="AF571" s="178" t="s">
        <v>1230</v>
      </c>
      <c r="AG571" s="178" t="s">
        <v>1231</v>
      </c>
      <c r="AH571" s="178">
        <v>1</v>
      </c>
      <c r="AI571" s="178" t="s">
        <v>799</v>
      </c>
      <c r="AJ571" s="178" t="s">
        <v>799</v>
      </c>
      <c r="AK571" s="178" t="s">
        <v>25</v>
      </c>
      <c r="AL571" s="178" t="s">
        <v>983</v>
      </c>
      <c r="AM571" s="178" t="s">
        <v>262</v>
      </c>
      <c r="AN571" s="178" t="s">
        <v>35</v>
      </c>
      <c r="AO571" s="178" t="s">
        <v>41</v>
      </c>
      <c r="AQ571" s="178">
        <v>98.663728416810073</v>
      </c>
      <c r="AR571" s="178">
        <v>199619.99873300001</v>
      </c>
      <c r="AS571" s="178">
        <v>4.9425773491150492E-4</v>
      </c>
      <c r="AT571" s="178">
        <f t="shared" si="8"/>
        <v>0</v>
      </c>
    </row>
    <row r="572" spans="1:46" ht="22.5">
      <c r="A572" s="178" t="s">
        <v>24</v>
      </c>
      <c r="B572" s="178">
        <v>503</v>
      </c>
      <c r="C572" s="178" t="s">
        <v>539</v>
      </c>
      <c r="D572" s="178" t="s">
        <v>35</v>
      </c>
      <c r="E572" s="178" t="s">
        <v>985</v>
      </c>
      <c r="F572" s="178" t="s">
        <v>23</v>
      </c>
      <c r="G572" s="178" t="s">
        <v>265</v>
      </c>
      <c r="H572" s="178" t="s">
        <v>41</v>
      </c>
      <c r="I572" s="178">
        <v>127</v>
      </c>
      <c r="J572" s="178">
        <v>2.6488089152438401</v>
      </c>
      <c r="K572" s="178">
        <v>37.421771203887886</v>
      </c>
      <c r="L572" s="178">
        <v>167.07058011913173</v>
      </c>
      <c r="M572" s="178">
        <v>201111</v>
      </c>
      <c r="N572" s="178">
        <v>8.3073815017145624E-4</v>
      </c>
      <c r="O572" s="178" t="s">
        <v>720</v>
      </c>
      <c r="P572" s="178" t="s">
        <v>720</v>
      </c>
      <c r="Q572" s="184">
        <v>1220.4823311804798</v>
      </c>
      <c r="R572" s="184">
        <v>1477.6673080608814</v>
      </c>
      <c r="S572" s="184">
        <v>8023.7290497686618</v>
      </c>
      <c r="T572" s="184">
        <v>0</v>
      </c>
      <c r="U572" s="184">
        <v>27583.123083803119</v>
      </c>
      <c r="V572" s="184">
        <v>34.484241607468071</v>
      </c>
      <c r="W572" s="184">
        <v>3323.0274979442456</v>
      </c>
      <c r="X572" s="184" t="s">
        <v>730</v>
      </c>
      <c r="Y572" s="178" t="s">
        <v>1123</v>
      </c>
      <c r="Z572" s="178" t="s">
        <v>697</v>
      </c>
      <c r="AB572" s="178" t="s">
        <v>538</v>
      </c>
      <c r="AC572" s="178" t="s">
        <v>539</v>
      </c>
      <c r="AD572" s="178" t="s">
        <v>1225</v>
      </c>
      <c r="AF572" s="178" t="s">
        <v>1230</v>
      </c>
      <c r="AG572" s="178" t="s">
        <v>1231</v>
      </c>
      <c r="AH572" s="178">
        <v>1</v>
      </c>
      <c r="AI572" s="178" t="s">
        <v>799</v>
      </c>
      <c r="AJ572" s="178" t="s">
        <v>799</v>
      </c>
      <c r="AK572" s="178" t="s">
        <v>25</v>
      </c>
      <c r="AL572" s="178" t="s">
        <v>985</v>
      </c>
      <c r="AM572" s="178" t="s">
        <v>265</v>
      </c>
      <c r="AN572" s="178" t="s">
        <v>35</v>
      </c>
      <c r="AO572" s="178" t="s">
        <v>41</v>
      </c>
      <c r="AQ572" s="178">
        <v>167.07058011913173</v>
      </c>
      <c r="AR572" s="178">
        <v>199619.99873300001</v>
      </c>
      <c r="AS572" s="178">
        <v>8.3694309778348176E-4</v>
      </c>
      <c r="AT572" s="178">
        <f t="shared" si="8"/>
        <v>0</v>
      </c>
    </row>
    <row r="573" spans="1:46" ht="22.5">
      <c r="A573" s="178" t="s">
        <v>135</v>
      </c>
      <c r="B573" s="178">
        <v>503</v>
      </c>
      <c r="C573" s="178" t="s">
        <v>539</v>
      </c>
      <c r="D573" s="178" t="s">
        <v>35</v>
      </c>
      <c r="E573" s="178" t="s">
        <v>1121</v>
      </c>
      <c r="F573" s="178" t="s">
        <v>23</v>
      </c>
      <c r="G573" s="178" t="s">
        <v>560</v>
      </c>
      <c r="H573" s="178" t="s">
        <v>41</v>
      </c>
      <c r="I573" s="178">
        <v>1136</v>
      </c>
      <c r="J573" s="178">
        <v>23.693282895409467</v>
      </c>
      <c r="K573" s="178">
        <v>334.73332352454042</v>
      </c>
      <c r="L573" s="178">
        <v>1494.4266064199501</v>
      </c>
      <c r="M573" s="178">
        <v>201111</v>
      </c>
      <c r="N573" s="178">
        <v>7.4308546346045223E-3</v>
      </c>
      <c r="O573" s="178" t="s">
        <v>720</v>
      </c>
      <c r="P573" s="178" t="s">
        <v>720</v>
      </c>
      <c r="Q573" s="184">
        <v>10917.070300952953</v>
      </c>
      <c r="R573" s="184">
        <v>6257.0282090768305</v>
      </c>
      <c r="S573" s="184">
        <v>33975.644190155886</v>
      </c>
      <c r="T573" s="184">
        <v>0</v>
      </c>
      <c r="U573" s="184">
        <v>116797.85990276749</v>
      </c>
      <c r="V573" s="184">
        <v>146.01992703601096</v>
      </c>
      <c r="W573" s="184">
        <v>14071.013604178945</v>
      </c>
      <c r="X573" s="184" t="s">
        <v>730</v>
      </c>
      <c r="Y573" s="178" t="s">
        <v>1125</v>
      </c>
      <c r="Z573" s="178" t="s">
        <v>697</v>
      </c>
      <c r="AB573" s="178" t="s">
        <v>538</v>
      </c>
      <c r="AC573" s="178" t="s">
        <v>539</v>
      </c>
      <c r="AD573" s="178" t="s">
        <v>1225</v>
      </c>
      <c r="AF573" s="178" t="s">
        <v>1230</v>
      </c>
      <c r="AG573" s="178" t="s">
        <v>1231</v>
      </c>
      <c r="AH573" s="178">
        <v>1</v>
      </c>
      <c r="AI573" s="178" t="s">
        <v>799</v>
      </c>
      <c r="AJ573" s="178" t="s">
        <v>799</v>
      </c>
      <c r="AK573" s="178" t="s">
        <v>25</v>
      </c>
      <c r="AL573" s="178" t="s">
        <v>1121</v>
      </c>
      <c r="AM573" s="178" t="s">
        <v>560</v>
      </c>
      <c r="AN573" s="178" t="s">
        <v>35</v>
      </c>
      <c r="AO573" s="178" t="s">
        <v>41</v>
      </c>
      <c r="AQ573" s="178">
        <v>1494.4266064199501</v>
      </c>
      <c r="AR573" s="178">
        <v>199619.99873300001</v>
      </c>
      <c r="AS573" s="178">
        <v>7.486357158126262E-3</v>
      </c>
      <c r="AT573" s="178">
        <f t="shared" si="8"/>
        <v>0</v>
      </c>
    </row>
    <row r="574" spans="1:46" ht="22.5">
      <c r="A574" s="178" t="s">
        <v>135</v>
      </c>
      <c r="B574" s="178">
        <v>503</v>
      </c>
      <c r="C574" s="178" t="s">
        <v>539</v>
      </c>
      <c r="D574" s="178" t="s">
        <v>35</v>
      </c>
      <c r="E574" s="178" t="s">
        <v>1122</v>
      </c>
      <c r="F574" s="178" t="s">
        <v>23</v>
      </c>
      <c r="G574" s="178" t="s">
        <v>561</v>
      </c>
      <c r="H574" s="178" t="s">
        <v>41</v>
      </c>
      <c r="I574" s="178">
        <v>1506</v>
      </c>
      <c r="J574" s="178">
        <v>31.410285246907268</v>
      </c>
      <c r="K574" s="178">
        <v>443.75738136263902</v>
      </c>
      <c r="L574" s="178">
        <v>1981.1676666095464</v>
      </c>
      <c r="M574" s="178">
        <v>201111</v>
      </c>
      <c r="N574" s="178">
        <v>9.851115387072543E-3</v>
      </c>
      <c r="O574" s="178" t="s">
        <v>720</v>
      </c>
      <c r="P574" s="178" t="s">
        <v>720</v>
      </c>
      <c r="Q574" s="184">
        <v>14472.80622643939</v>
      </c>
      <c r="R574" s="184">
        <v>2975.9395574925557</v>
      </c>
      <c r="S574" s="184">
        <v>16159.34276756199</v>
      </c>
      <c r="T574" s="184">
        <v>0</v>
      </c>
      <c r="U574" s="184">
        <v>55550.871739861039</v>
      </c>
      <c r="V574" s="184">
        <v>69.449339611137091</v>
      </c>
      <c r="W574" s="184">
        <v>6692.3920748745095</v>
      </c>
      <c r="X574" s="184" t="s">
        <v>730</v>
      </c>
      <c r="Y574" s="178" t="s">
        <v>910</v>
      </c>
      <c r="Z574" s="178" t="s">
        <v>697</v>
      </c>
      <c r="AB574" s="178" t="s">
        <v>538</v>
      </c>
      <c r="AC574" s="178" t="s">
        <v>539</v>
      </c>
      <c r="AD574" s="178" t="s">
        <v>1225</v>
      </c>
      <c r="AF574" s="178" t="s">
        <v>1230</v>
      </c>
      <c r="AG574" s="178" t="s">
        <v>1231</v>
      </c>
      <c r="AH574" s="178">
        <v>1</v>
      </c>
      <c r="AI574" s="178" t="s">
        <v>799</v>
      </c>
      <c r="AJ574" s="178" t="s">
        <v>799</v>
      </c>
      <c r="AK574" s="178" t="s">
        <v>25</v>
      </c>
      <c r="AL574" s="178" t="s">
        <v>1122</v>
      </c>
      <c r="AM574" s="178" t="s">
        <v>561</v>
      </c>
      <c r="AN574" s="178" t="s">
        <v>35</v>
      </c>
      <c r="AO574" s="178" t="s">
        <v>41</v>
      </c>
      <c r="AQ574" s="178">
        <v>1981.1676666095464</v>
      </c>
      <c r="AR574" s="178">
        <v>199619.99873300001</v>
      </c>
      <c r="AS574" s="178">
        <v>9.9246953170230197E-3</v>
      </c>
      <c r="AT574" s="178">
        <f t="shared" si="8"/>
        <v>0</v>
      </c>
    </row>
    <row r="575" spans="1:46" ht="22.5">
      <c r="A575" s="178" t="s">
        <v>17</v>
      </c>
      <c r="B575" s="178">
        <v>503</v>
      </c>
      <c r="C575" s="178" t="s">
        <v>539</v>
      </c>
      <c r="D575" s="178" t="s">
        <v>35</v>
      </c>
      <c r="E575" s="178" t="s">
        <v>1124</v>
      </c>
      <c r="F575" s="178" t="s">
        <v>23</v>
      </c>
      <c r="G575" s="178" t="s">
        <v>571</v>
      </c>
      <c r="H575" s="178" t="s">
        <v>41</v>
      </c>
      <c r="I575" s="178">
        <v>6377</v>
      </c>
      <c r="J575" s="178">
        <v>133.00357836622024</v>
      </c>
      <c r="K575" s="178">
        <v>1879.0443698204178</v>
      </c>
      <c r="L575" s="178">
        <v>8389.0479481866387</v>
      </c>
      <c r="M575" s="178">
        <v>201110.99873300001</v>
      </c>
      <c r="N575" s="178">
        <v>4.1713521393845536E-2</v>
      </c>
      <c r="O575" s="178" t="s">
        <v>720</v>
      </c>
      <c r="P575" s="178" t="s">
        <v>720</v>
      </c>
      <c r="Q575" s="184">
        <v>61283.589180613541</v>
      </c>
      <c r="R575" s="184">
        <v>2954.3534479426585</v>
      </c>
      <c r="S575" s="184">
        <v>16042.130258202815</v>
      </c>
      <c r="T575" s="184">
        <v>0</v>
      </c>
      <c r="U575" s="184">
        <v>55147.931028262959</v>
      </c>
      <c r="V575" s="184">
        <v>68.945585746499759</v>
      </c>
      <c r="W575" s="184">
        <v>6643.8485121817148</v>
      </c>
      <c r="X575" s="184" t="s">
        <v>730</v>
      </c>
      <c r="Y575" s="178" t="s">
        <v>811</v>
      </c>
      <c r="Z575" s="178" t="s">
        <v>697</v>
      </c>
      <c r="AB575" s="178" t="s">
        <v>538</v>
      </c>
      <c r="AC575" s="178" t="s">
        <v>539</v>
      </c>
      <c r="AD575" s="178" t="s">
        <v>1225</v>
      </c>
      <c r="AF575" s="178" t="s">
        <v>1230</v>
      </c>
      <c r="AG575" s="178" t="s">
        <v>1231</v>
      </c>
      <c r="AH575" s="178">
        <v>1</v>
      </c>
      <c r="AI575" s="178" t="s">
        <v>799</v>
      </c>
      <c r="AJ575" s="178" t="s">
        <v>908</v>
      </c>
      <c r="AK575" s="178" t="s">
        <v>136</v>
      </c>
      <c r="AL575" s="178" t="s">
        <v>1124</v>
      </c>
      <c r="AM575" s="178" t="s">
        <v>571</v>
      </c>
      <c r="AN575" s="178" t="s">
        <v>35</v>
      </c>
      <c r="AO575" s="178" t="s">
        <v>41</v>
      </c>
      <c r="AQ575" s="178">
        <v>8389.0479481866387</v>
      </c>
      <c r="AR575" s="178">
        <v>199619.99873300001</v>
      </c>
      <c r="AS575" s="178">
        <v>4.2025087673742231E-2</v>
      </c>
      <c r="AT575" s="178">
        <f t="shared" si="8"/>
        <v>0</v>
      </c>
    </row>
    <row r="576" spans="1:46" ht="22.5">
      <c r="A576" s="178" t="s">
        <v>17</v>
      </c>
      <c r="B576" s="178">
        <v>503</v>
      </c>
      <c r="C576" s="178" t="s">
        <v>539</v>
      </c>
      <c r="D576" s="178" t="s">
        <v>35</v>
      </c>
      <c r="E576" s="178" t="s">
        <v>1126</v>
      </c>
      <c r="F576" s="178" t="s">
        <v>23</v>
      </c>
      <c r="G576" s="178" t="s">
        <v>572</v>
      </c>
      <c r="H576" s="178" t="s">
        <v>41</v>
      </c>
      <c r="I576" s="178">
        <v>3033</v>
      </c>
      <c r="J576" s="178">
        <v>63.258562519169814</v>
      </c>
      <c r="K576" s="178">
        <v>893.70261465662963</v>
      </c>
      <c r="L576" s="178">
        <v>3989.9611771757995</v>
      </c>
      <c r="M576" s="178">
        <v>201110.99873300001</v>
      </c>
      <c r="N576" s="178">
        <v>1.9839597049950371E-2</v>
      </c>
      <c r="O576" s="178" t="s">
        <v>720</v>
      </c>
      <c r="P576" s="178" t="s">
        <v>720</v>
      </c>
      <c r="Q576" s="184">
        <v>29147.424491892874</v>
      </c>
      <c r="R576" s="184">
        <v>0</v>
      </c>
      <c r="S576" s="184">
        <v>0</v>
      </c>
      <c r="T576" s="184">
        <v>0</v>
      </c>
      <c r="U576" s="184">
        <v>0</v>
      </c>
      <c r="V576" s="184">
        <v>3.0840856990984142</v>
      </c>
      <c r="W576" s="184">
        <v>0</v>
      </c>
      <c r="X576" s="184" t="s">
        <v>730</v>
      </c>
      <c r="Y576" s="178" t="s">
        <v>806</v>
      </c>
      <c r="Z576" s="178" t="s">
        <v>697</v>
      </c>
      <c r="AB576" s="178" t="s">
        <v>538</v>
      </c>
      <c r="AC576" s="178" t="s">
        <v>539</v>
      </c>
      <c r="AD576" s="178" t="s">
        <v>1225</v>
      </c>
      <c r="AF576" s="178" t="s">
        <v>1230</v>
      </c>
      <c r="AG576" s="178" t="s">
        <v>1231</v>
      </c>
      <c r="AH576" s="178">
        <v>1</v>
      </c>
      <c r="AI576" s="178">
        <v>72</v>
      </c>
      <c r="AJ576" s="178" t="s">
        <v>908</v>
      </c>
      <c r="AK576" s="178" t="s">
        <v>136</v>
      </c>
      <c r="AL576" s="178" t="s">
        <v>1126</v>
      </c>
      <c r="AM576" s="178" t="s">
        <v>572</v>
      </c>
      <c r="AN576" s="178" t="s">
        <v>35</v>
      </c>
      <c r="AO576" s="178" t="s">
        <v>41</v>
      </c>
      <c r="AQ576" s="178">
        <v>3989.9611771757995</v>
      </c>
      <c r="AR576" s="178">
        <v>199619.99873300001</v>
      </c>
      <c r="AS576" s="178">
        <v>1.998778279982126E-2</v>
      </c>
      <c r="AT576" s="178">
        <f t="shared" si="8"/>
        <v>0</v>
      </c>
    </row>
    <row r="577" spans="1:46" ht="22.5">
      <c r="A577" s="178" t="s">
        <v>305</v>
      </c>
      <c r="B577" s="178">
        <v>503</v>
      </c>
      <c r="C577" s="178" t="s">
        <v>539</v>
      </c>
      <c r="D577" s="178" t="s">
        <v>35</v>
      </c>
      <c r="E577" s="178" t="s">
        <v>810</v>
      </c>
      <c r="F577" s="178" t="s">
        <v>23</v>
      </c>
      <c r="G577" s="178" t="s">
        <v>757</v>
      </c>
      <c r="H577" s="178" t="s">
        <v>41</v>
      </c>
      <c r="I577" s="178">
        <v>3011</v>
      </c>
      <c r="J577" s="178">
        <v>62.799713730702379</v>
      </c>
      <c r="K577" s="178">
        <v>887.22010310949929</v>
      </c>
      <c r="L577" s="178">
        <v>3961.0198168402017</v>
      </c>
      <c r="M577" s="178">
        <v>201110.99873300001</v>
      </c>
      <c r="N577" s="178">
        <v>1.9695689652951057E-2</v>
      </c>
      <c r="O577" s="178" t="s">
        <v>720</v>
      </c>
      <c r="P577" s="178" t="s">
        <v>720</v>
      </c>
      <c r="Q577" s="184">
        <v>28936.002355782868</v>
      </c>
      <c r="R577" s="184">
        <v>181.14300101183912</v>
      </c>
      <c r="S577" s="184">
        <v>983.60594586856246</v>
      </c>
      <c r="T577" s="184">
        <v>0</v>
      </c>
      <c r="U577" s="184">
        <v>3381.3360188876632</v>
      </c>
      <c r="V577" s="184">
        <v>4.2273243634193785</v>
      </c>
      <c r="W577" s="184">
        <v>407.3604187754575</v>
      </c>
      <c r="X577" s="184" t="s">
        <v>730</v>
      </c>
      <c r="Y577" s="178" t="s">
        <v>1101</v>
      </c>
      <c r="Z577" s="178" t="s">
        <v>697</v>
      </c>
      <c r="AB577" s="178" t="s">
        <v>538</v>
      </c>
      <c r="AC577" s="178" t="s">
        <v>539</v>
      </c>
      <c r="AD577" s="178" t="s">
        <v>1225</v>
      </c>
      <c r="AF577" s="178" t="s">
        <v>1230</v>
      </c>
      <c r="AG577" s="178" t="s">
        <v>1231</v>
      </c>
      <c r="AH577" s="178">
        <v>1</v>
      </c>
      <c r="AI577" s="178">
        <v>72</v>
      </c>
      <c r="AJ577" s="178" t="s">
        <v>796</v>
      </c>
      <c r="AK577" s="178" t="s">
        <v>1228</v>
      </c>
      <c r="AL577" s="178" t="s">
        <v>810</v>
      </c>
      <c r="AM577" s="178" t="s">
        <v>757</v>
      </c>
      <c r="AN577" s="178" t="s">
        <v>35</v>
      </c>
      <c r="AO577" s="178" t="s">
        <v>41</v>
      </c>
      <c r="AQ577" s="178">
        <v>3961.0198168402017</v>
      </c>
      <c r="AR577" s="178">
        <v>199619.99873300001</v>
      </c>
      <c r="AS577" s="178">
        <v>1.9842800530913883E-2</v>
      </c>
      <c r="AT577" s="178">
        <f t="shared" si="8"/>
        <v>0</v>
      </c>
    </row>
    <row r="578" spans="1:46" ht="22.5">
      <c r="A578" s="178" t="s">
        <v>135</v>
      </c>
      <c r="B578" s="178">
        <v>503</v>
      </c>
      <c r="C578" s="178" t="s">
        <v>539</v>
      </c>
      <c r="D578" s="178" t="s">
        <v>36</v>
      </c>
      <c r="E578" s="178" t="s">
        <v>1127</v>
      </c>
      <c r="F578" s="178" t="s">
        <v>23</v>
      </c>
      <c r="G578" s="178" t="s">
        <v>1128</v>
      </c>
      <c r="H578" s="178" t="s">
        <v>41</v>
      </c>
      <c r="I578" s="178">
        <v>116</v>
      </c>
      <c r="J578" s="178">
        <v>27.004498500499832</v>
      </c>
      <c r="K578" s="178">
        <v>34.180515430322792</v>
      </c>
      <c r="L578" s="178">
        <v>177.18501393082263</v>
      </c>
      <c r="M578" s="178">
        <v>201110.99873300001</v>
      </c>
      <c r="N578" s="178">
        <v>8.8103094831754026E-4</v>
      </c>
      <c r="O578" s="178" t="s">
        <v>709</v>
      </c>
      <c r="P578" s="178" t="s">
        <v>720</v>
      </c>
      <c r="Q578" s="184">
        <v>0</v>
      </c>
      <c r="R578" s="184">
        <v>226.71356730412563</v>
      </c>
      <c r="S578" s="184">
        <v>1231.0539825650558</v>
      </c>
      <c r="T578" s="184">
        <v>0</v>
      </c>
      <c r="U578" s="184">
        <v>4231.9865896770116</v>
      </c>
      <c r="V578" s="184">
        <v>5.2908021906946932</v>
      </c>
      <c r="W578" s="184">
        <v>509.84102727242782</v>
      </c>
      <c r="X578" s="184" t="s">
        <v>730</v>
      </c>
      <c r="Y578" s="178" t="s">
        <v>1098</v>
      </c>
      <c r="Z578" s="178" t="s">
        <v>697</v>
      </c>
      <c r="AB578" s="178" t="s">
        <v>538</v>
      </c>
      <c r="AC578" s="178" t="s">
        <v>539</v>
      </c>
      <c r="AD578" s="178" t="s">
        <v>1225</v>
      </c>
      <c r="AF578" s="178" t="s">
        <v>1230</v>
      </c>
      <c r="AG578" s="178" t="s">
        <v>1231</v>
      </c>
      <c r="AH578" s="178">
        <v>1</v>
      </c>
      <c r="AI578" s="178">
        <v>78</v>
      </c>
      <c r="AJ578" s="178" t="s">
        <v>796</v>
      </c>
      <c r="AK578" s="178" t="s">
        <v>1228</v>
      </c>
      <c r="AL578" s="178" t="s">
        <v>1127</v>
      </c>
      <c r="AM578" s="178" t="s">
        <v>1128</v>
      </c>
      <c r="AN578" s="178" t="s">
        <v>36</v>
      </c>
      <c r="AO578" s="178" t="s">
        <v>41</v>
      </c>
      <c r="AQ578" s="178">
        <v>177.18501393082263</v>
      </c>
      <c r="AR578" s="178">
        <v>199619.99873300001</v>
      </c>
      <c r="AS578" s="178">
        <v>8.87611537197808E-4</v>
      </c>
      <c r="AT578" s="178">
        <f t="shared" si="8"/>
        <v>0</v>
      </c>
    </row>
    <row r="579" spans="1:46" ht="22.5">
      <c r="A579" s="178" t="s">
        <v>17</v>
      </c>
      <c r="B579" s="178">
        <v>503</v>
      </c>
      <c r="C579" s="178" t="s">
        <v>539</v>
      </c>
      <c r="D579" s="178" t="s">
        <v>36</v>
      </c>
      <c r="E579" s="178" t="s">
        <v>482</v>
      </c>
      <c r="F579" s="178" t="s">
        <v>23</v>
      </c>
      <c r="G579" s="178" t="s">
        <v>483</v>
      </c>
      <c r="H579" s="178" t="s">
        <v>41</v>
      </c>
      <c r="I579" s="178">
        <v>159</v>
      </c>
      <c r="J579" s="178">
        <v>37.014786737754079</v>
      </c>
      <c r="K579" s="178">
        <v>46.850878908804525</v>
      </c>
      <c r="L579" s="178">
        <v>242.86566564655863</v>
      </c>
      <c r="M579" s="178">
        <v>201110.99873300001</v>
      </c>
      <c r="N579" s="178">
        <v>1.2076200067455941E-3</v>
      </c>
      <c r="O579" s="178" t="s">
        <v>720</v>
      </c>
      <c r="P579" s="178" t="s">
        <v>720</v>
      </c>
      <c r="Q579" s="184">
        <v>1774.1798320245832</v>
      </c>
      <c r="R579" s="184">
        <v>0</v>
      </c>
      <c r="S579" s="184">
        <v>0</v>
      </c>
      <c r="T579" s="184">
        <v>0</v>
      </c>
      <c r="U579" s="184">
        <v>0</v>
      </c>
      <c r="V579" s="184">
        <v>35.998724453269418</v>
      </c>
      <c r="W579" s="184">
        <v>0</v>
      </c>
      <c r="X579" s="184" t="s">
        <v>730</v>
      </c>
      <c r="Y579" s="178" t="s">
        <v>901</v>
      </c>
      <c r="Z579" s="178" t="s">
        <v>697</v>
      </c>
      <c r="AB579" s="178" t="s">
        <v>538</v>
      </c>
      <c r="AC579" s="178" t="s">
        <v>539</v>
      </c>
      <c r="AD579" s="178" t="s">
        <v>1225</v>
      </c>
      <c r="AF579" s="178" t="s">
        <v>1230</v>
      </c>
      <c r="AG579" s="178" t="s">
        <v>1231</v>
      </c>
      <c r="AH579" s="178">
        <v>1</v>
      </c>
      <c r="AI579" s="178">
        <v>78</v>
      </c>
      <c r="AJ579" s="178" t="s">
        <v>1010</v>
      </c>
      <c r="AK579" s="178" t="s">
        <v>1243</v>
      </c>
      <c r="AL579" s="178" t="s">
        <v>482</v>
      </c>
      <c r="AM579" s="178" t="s">
        <v>483</v>
      </c>
      <c r="AN579" s="178" t="s">
        <v>36</v>
      </c>
      <c r="AO579" s="178" t="s">
        <v>41</v>
      </c>
      <c r="AQ579" s="178">
        <v>242.86566564655863</v>
      </c>
      <c r="AR579" s="178">
        <v>199619.99873300001</v>
      </c>
      <c r="AS579" s="178">
        <v>1.2166399518487197E-3</v>
      </c>
      <c r="AT579" s="178">
        <f t="shared" ref="AT579:AT642" si="9">L579-AQ579</f>
        <v>0</v>
      </c>
    </row>
    <row r="580" spans="1:46" ht="22.5">
      <c r="A580" s="178" t="s">
        <v>135</v>
      </c>
      <c r="B580" s="178">
        <v>503</v>
      </c>
      <c r="C580" s="178" t="s">
        <v>539</v>
      </c>
      <c r="D580" s="178" t="s">
        <v>36</v>
      </c>
      <c r="E580" s="178" t="s">
        <v>1097</v>
      </c>
      <c r="F580" s="178" t="s">
        <v>23</v>
      </c>
      <c r="G580" s="178" t="s">
        <v>563</v>
      </c>
      <c r="H580" s="178" t="s">
        <v>41</v>
      </c>
      <c r="I580" s="178">
        <v>199</v>
      </c>
      <c r="J580" s="178">
        <v>46.326682772409193</v>
      </c>
      <c r="K580" s="178">
        <v>58.637263539950311</v>
      </c>
      <c r="L580" s="178">
        <v>303.9639463123595</v>
      </c>
      <c r="M580" s="178">
        <v>201110.99873300001</v>
      </c>
      <c r="N580" s="178">
        <v>1.5114237820275042E-3</v>
      </c>
      <c r="O580" s="178" t="s">
        <v>720</v>
      </c>
      <c r="P580" s="178" t="s">
        <v>720</v>
      </c>
      <c r="Q580" s="184">
        <v>2220.5143809615852</v>
      </c>
      <c r="R580" s="184">
        <v>5590.3692199062534</v>
      </c>
      <c r="S580" s="184">
        <v>30355.687901742356</v>
      </c>
      <c r="T580" s="184">
        <v>0</v>
      </c>
      <c r="U580" s="184">
        <v>104353.5587715834</v>
      </c>
      <c r="V580" s="184">
        <v>130.46214246099927</v>
      </c>
      <c r="W580" s="184">
        <v>12571.808647365846</v>
      </c>
      <c r="X580" s="184" t="s">
        <v>730</v>
      </c>
      <c r="Y580" s="178" t="s">
        <v>1109</v>
      </c>
      <c r="Z580" s="178" t="s">
        <v>697</v>
      </c>
      <c r="AB580" s="178" t="s">
        <v>538</v>
      </c>
      <c r="AC580" s="178" t="s">
        <v>539</v>
      </c>
      <c r="AD580" s="178" t="s">
        <v>1225</v>
      </c>
      <c r="AF580" s="178" t="s">
        <v>1230</v>
      </c>
      <c r="AG580" s="178" t="s">
        <v>1231</v>
      </c>
      <c r="AH580" s="178">
        <v>1</v>
      </c>
      <c r="AI580" s="178">
        <v>91</v>
      </c>
      <c r="AJ580" s="178" t="s">
        <v>908</v>
      </c>
      <c r="AK580" s="178" t="s">
        <v>136</v>
      </c>
      <c r="AL580" s="178" t="s">
        <v>1097</v>
      </c>
      <c r="AM580" s="178" t="s">
        <v>563</v>
      </c>
      <c r="AN580" s="178" t="s">
        <v>36</v>
      </c>
      <c r="AO580" s="178" t="s">
        <v>41</v>
      </c>
      <c r="AQ580" s="178">
        <v>303.9639463123595</v>
      </c>
      <c r="AR580" s="178">
        <v>199619.99873300001</v>
      </c>
      <c r="AS580" s="178">
        <v>1.5227128957100327E-3</v>
      </c>
      <c r="AT580" s="178">
        <f t="shared" si="9"/>
        <v>0</v>
      </c>
    </row>
    <row r="581" spans="1:46" ht="22.5">
      <c r="A581" s="178" t="s">
        <v>17</v>
      </c>
      <c r="B581" s="178">
        <v>503</v>
      </c>
      <c r="C581" s="178" t="s">
        <v>539</v>
      </c>
      <c r="D581" s="178" t="s">
        <v>36</v>
      </c>
      <c r="E581" s="178" t="s">
        <v>900</v>
      </c>
      <c r="F581" s="178" t="s">
        <v>23</v>
      </c>
      <c r="G581" s="178" t="s">
        <v>85</v>
      </c>
      <c r="H581" s="178" t="s">
        <v>41</v>
      </c>
      <c r="I581" s="178">
        <v>1354</v>
      </c>
      <c r="J581" s="178">
        <v>315.20768077307565</v>
      </c>
      <c r="K581" s="178">
        <v>398.96911976428504</v>
      </c>
      <c r="L581" s="178">
        <v>2068.1768005373606</v>
      </c>
      <c r="M581" s="178">
        <v>201110.99873300001</v>
      </c>
      <c r="N581" s="178">
        <v>1.0283757793292667E-2</v>
      </c>
      <c r="O581" s="178" t="s">
        <v>709</v>
      </c>
      <c r="P581" s="178" t="s">
        <v>720</v>
      </c>
      <c r="Q581" s="184">
        <v>0</v>
      </c>
      <c r="R581" s="184">
        <v>0</v>
      </c>
      <c r="S581" s="184">
        <v>0</v>
      </c>
      <c r="T581" s="184">
        <v>0</v>
      </c>
      <c r="U581" s="184">
        <v>0</v>
      </c>
      <c r="V581" s="184">
        <v>16.962471238177653</v>
      </c>
      <c r="W581" s="184">
        <v>0</v>
      </c>
      <c r="X581" s="184" t="s">
        <v>730</v>
      </c>
      <c r="Y581" s="178" t="s">
        <v>1131</v>
      </c>
      <c r="Z581" s="178" t="s">
        <v>697</v>
      </c>
      <c r="AB581" s="178" t="s">
        <v>538</v>
      </c>
      <c r="AC581" s="178" t="s">
        <v>539</v>
      </c>
      <c r="AD581" s="178" t="s">
        <v>1225</v>
      </c>
      <c r="AF581" s="178" t="s">
        <v>1230</v>
      </c>
      <c r="AG581" s="178" t="s">
        <v>1231</v>
      </c>
      <c r="AH581" s="178">
        <v>1</v>
      </c>
      <c r="AI581" s="178">
        <v>72</v>
      </c>
      <c r="AJ581" s="178" t="s">
        <v>75</v>
      </c>
      <c r="AK581" s="178" t="s">
        <v>1196</v>
      </c>
      <c r="AL581" s="178" t="s">
        <v>900</v>
      </c>
      <c r="AM581" s="178" t="s">
        <v>85</v>
      </c>
      <c r="AN581" s="178" t="s">
        <v>36</v>
      </c>
      <c r="AO581" s="178" t="s">
        <v>41</v>
      </c>
      <c r="AQ581" s="178">
        <v>2068.1768005373606</v>
      </c>
      <c r="AR581" s="178">
        <v>199619.99873300001</v>
      </c>
      <c r="AS581" s="178">
        <v>1.0360569149705448E-2</v>
      </c>
      <c r="AT581" s="178">
        <f t="shared" si="9"/>
        <v>0</v>
      </c>
    </row>
    <row r="582" spans="1:46" ht="33.75">
      <c r="A582" s="178" t="s">
        <v>135</v>
      </c>
      <c r="B582" s="178">
        <v>503</v>
      </c>
      <c r="C582" s="178" t="s">
        <v>539</v>
      </c>
      <c r="D582" s="178" t="s">
        <v>36</v>
      </c>
      <c r="E582" s="178" t="s">
        <v>1108</v>
      </c>
      <c r="F582" s="178" t="s">
        <v>23</v>
      </c>
      <c r="G582" s="178" t="s">
        <v>567</v>
      </c>
      <c r="H582" s="178" t="s">
        <v>41</v>
      </c>
      <c r="I582" s="178">
        <v>4907</v>
      </c>
      <c r="J582" s="178">
        <v>1142.3368460513161</v>
      </c>
      <c r="K582" s="178">
        <v>1445.8947346258099</v>
      </c>
      <c r="L582" s="178">
        <v>7495.2315806771257</v>
      </c>
      <c r="M582" s="178">
        <v>201110.99873300001</v>
      </c>
      <c r="N582" s="178">
        <v>3.7269128132708357E-2</v>
      </c>
      <c r="O582" s="178" t="s">
        <v>720</v>
      </c>
      <c r="P582" s="178" t="s">
        <v>720</v>
      </c>
      <c r="Q582" s="184">
        <v>54754.09079084672</v>
      </c>
      <c r="R582" s="184">
        <v>1716.8710742456026</v>
      </c>
      <c r="S582" s="184">
        <v>9322.6047825403984</v>
      </c>
      <c r="T582" s="184">
        <v>0</v>
      </c>
      <c r="U582" s="184">
        <v>32048.260052584581</v>
      </c>
      <c r="V582" s="184">
        <v>40.066526890178245</v>
      </c>
      <c r="W582" s="184">
        <v>3860.9569007993191</v>
      </c>
      <c r="X582" s="184" t="s">
        <v>730</v>
      </c>
      <c r="Y582" s="178" t="s">
        <v>1134</v>
      </c>
      <c r="Z582" s="178" t="s">
        <v>697</v>
      </c>
      <c r="AB582" s="178" t="s">
        <v>538</v>
      </c>
      <c r="AC582" s="178" t="s">
        <v>539</v>
      </c>
      <c r="AD582" s="178" t="s">
        <v>1225</v>
      </c>
      <c r="AF582" s="178" t="s">
        <v>1230</v>
      </c>
      <c r="AG582" s="178" t="s">
        <v>1231</v>
      </c>
      <c r="AH582" s="178">
        <v>1</v>
      </c>
      <c r="AI582" s="178">
        <v>10</v>
      </c>
      <c r="AJ582" s="178" t="s">
        <v>908</v>
      </c>
      <c r="AK582" s="178" t="s">
        <v>136</v>
      </c>
      <c r="AL582" s="178" t="s">
        <v>1108</v>
      </c>
      <c r="AM582" s="178" t="s">
        <v>567</v>
      </c>
      <c r="AN582" s="178" t="s">
        <v>36</v>
      </c>
      <c r="AO582" s="178" t="s">
        <v>41</v>
      </c>
      <c r="AQ582" s="178">
        <v>7495.2315806771257</v>
      </c>
      <c r="AR582" s="178">
        <v>199619.99873300001</v>
      </c>
      <c r="AS582" s="178">
        <v>3.7547498388186586E-2</v>
      </c>
      <c r="AT582" s="178">
        <f t="shared" si="9"/>
        <v>0</v>
      </c>
    </row>
    <row r="583" spans="1:46" ht="22.5">
      <c r="A583" s="178" t="s">
        <v>17</v>
      </c>
      <c r="B583" s="178">
        <v>503</v>
      </c>
      <c r="C583" s="178" t="s">
        <v>539</v>
      </c>
      <c r="D583" s="178" t="s">
        <v>36</v>
      </c>
      <c r="E583" s="178" t="s">
        <v>1129</v>
      </c>
      <c r="F583" s="178" t="s">
        <v>23</v>
      </c>
      <c r="G583" s="178" t="s">
        <v>1130</v>
      </c>
      <c r="H583" s="178" t="s">
        <v>41</v>
      </c>
      <c r="I583" s="178">
        <v>638</v>
      </c>
      <c r="J583" s="178">
        <v>148.52474175274909</v>
      </c>
      <c r="K583" s="178">
        <v>187.99283486677538</v>
      </c>
      <c r="L583" s="178">
        <v>974.51757661952456</v>
      </c>
      <c r="M583" s="178">
        <v>201111</v>
      </c>
      <c r="N583" s="178">
        <v>4.8456701852187326E-3</v>
      </c>
      <c r="O583" s="178" t="s">
        <v>709</v>
      </c>
      <c r="P583" s="178" t="s">
        <v>720</v>
      </c>
      <c r="Q583" s="184">
        <v>0</v>
      </c>
      <c r="R583" s="184">
        <v>0</v>
      </c>
      <c r="S583" s="184">
        <v>0</v>
      </c>
      <c r="T583" s="184">
        <v>0</v>
      </c>
      <c r="U583" s="184">
        <v>0</v>
      </c>
      <c r="V583" s="184">
        <v>26.214728277183642</v>
      </c>
      <c r="W583" s="184">
        <v>0</v>
      </c>
      <c r="X583" s="184" t="s">
        <v>730</v>
      </c>
      <c r="Y583" s="178" t="s">
        <v>1137</v>
      </c>
      <c r="Z583" s="178" t="s">
        <v>697</v>
      </c>
      <c r="AB583" s="178" t="s">
        <v>538</v>
      </c>
      <c r="AC583" s="178" t="s">
        <v>539</v>
      </c>
      <c r="AD583" s="178" t="s">
        <v>1225</v>
      </c>
      <c r="AF583" s="178" t="s">
        <v>1230</v>
      </c>
      <c r="AG583" s="178" t="s">
        <v>1231</v>
      </c>
      <c r="AH583" s="178">
        <v>1</v>
      </c>
      <c r="AI583" s="178">
        <v>72</v>
      </c>
      <c r="AJ583" s="178" t="s">
        <v>796</v>
      </c>
      <c r="AK583" s="178" t="s">
        <v>1228</v>
      </c>
      <c r="AL583" s="178" t="s">
        <v>1129</v>
      </c>
      <c r="AM583" s="178" t="s">
        <v>1130</v>
      </c>
      <c r="AN583" s="178" t="s">
        <v>36</v>
      </c>
      <c r="AO583" s="178" t="s">
        <v>41</v>
      </c>
      <c r="AQ583" s="178">
        <v>974.51757661952456</v>
      </c>
      <c r="AR583" s="178">
        <v>199619.99873300001</v>
      </c>
      <c r="AS583" s="178">
        <v>4.8818634545879447E-3</v>
      </c>
      <c r="AT583" s="178">
        <f t="shared" si="9"/>
        <v>0</v>
      </c>
    </row>
    <row r="584" spans="1:46" ht="22.5">
      <c r="A584" s="178" t="s">
        <v>135</v>
      </c>
      <c r="B584" s="178">
        <v>503</v>
      </c>
      <c r="C584" s="178" t="s">
        <v>539</v>
      </c>
      <c r="D584" s="178" t="s">
        <v>36</v>
      </c>
      <c r="E584" s="178" t="s">
        <v>1132</v>
      </c>
      <c r="F584" s="178" t="s">
        <v>23</v>
      </c>
      <c r="G584" s="178" t="s">
        <v>1133</v>
      </c>
      <c r="H584" s="178" t="s">
        <v>41</v>
      </c>
      <c r="I584" s="178">
        <v>1507</v>
      </c>
      <c r="J584" s="178">
        <v>350.82568310563147</v>
      </c>
      <c r="K584" s="178">
        <v>444.05204097841766</v>
      </c>
      <c r="L584" s="178">
        <v>2301.8777240840491</v>
      </c>
      <c r="M584" s="178">
        <v>201111</v>
      </c>
      <c r="N584" s="178">
        <v>1.144580716163735E-2</v>
      </c>
      <c r="O584" s="178" t="s">
        <v>720</v>
      </c>
      <c r="P584" s="178" t="s">
        <v>720</v>
      </c>
      <c r="Q584" s="184">
        <v>16815.654131201551</v>
      </c>
      <c r="R584" s="184">
        <v>157.21845271791187</v>
      </c>
      <c r="S584" s="184">
        <v>853.69572660290316</v>
      </c>
      <c r="T584" s="184">
        <v>0</v>
      </c>
      <c r="U584" s="184">
        <v>2934.7444507343548</v>
      </c>
      <c r="V584" s="184">
        <v>3.668998480985135</v>
      </c>
      <c r="W584" s="184">
        <v>353.55809708713082</v>
      </c>
      <c r="X584" s="184" t="s">
        <v>730</v>
      </c>
      <c r="Y584" s="178" t="s">
        <v>1139</v>
      </c>
      <c r="Z584" s="178" t="s">
        <v>697</v>
      </c>
      <c r="AB584" s="178" t="s">
        <v>538</v>
      </c>
      <c r="AC584" s="178" t="s">
        <v>539</v>
      </c>
      <c r="AD584" s="178" t="s">
        <v>1225</v>
      </c>
      <c r="AF584" s="178" t="s">
        <v>1230</v>
      </c>
      <c r="AG584" s="178" t="s">
        <v>1231</v>
      </c>
      <c r="AH584" s="178">
        <v>1</v>
      </c>
      <c r="AI584" s="178">
        <v>78</v>
      </c>
      <c r="AJ584" s="178" t="s">
        <v>908</v>
      </c>
      <c r="AK584" s="178" t="s">
        <v>136</v>
      </c>
      <c r="AL584" s="178" t="s">
        <v>1132</v>
      </c>
      <c r="AM584" s="178" t="s">
        <v>1133</v>
      </c>
      <c r="AN584" s="178" t="s">
        <v>36</v>
      </c>
      <c r="AO584" s="178" t="s">
        <v>41</v>
      </c>
      <c r="AQ584" s="178">
        <v>2301.8777240840491</v>
      </c>
      <c r="AR584" s="178">
        <v>199619.99873300001</v>
      </c>
      <c r="AS584" s="178">
        <v>1.1531298159974971E-2</v>
      </c>
      <c r="AT584" s="178">
        <f t="shared" si="9"/>
        <v>0</v>
      </c>
    </row>
    <row r="585" spans="1:46" ht="22.5">
      <c r="A585" s="178" t="s">
        <v>30</v>
      </c>
      <c r="B585" s="178">
        <v>503</v>
      </c>
      <c r="C585" s="178" t="s">
        <v>539</v>
      </c>
      <c r="D585" s="178" t="s">
        <v>36</v>
      </c>
      <c r="E585" s="178" t="s">
        <v>1135</v>
      </c>
      <c r="F585" s="178" t="s">
        <v>23</v>
      </c>
      <c r="G585" s="178" t="s">
        <v>1136</v>
      </c>
      <c r="H585" s="178" t="s">
        <v>41</v>
      </c>
      <c r="I585" s="178">
        <v>986</v>
      </c>
      <c r="J585" s="178">
        <v>229.5382372542486</v>
      </c>
      <c r="K585" s="178">
        <v>290.53438115774378</v>
      </c>
      <c r="L585" s="178">
        <v>1506.0726184119924</v>
      </c>
      <c r="M585" s="178">
        <v>201111</v>
      </c>
      <c r="N585" s="178">
        <v>7.4887630135198587E-3</v>
      </c>
      <c r="O585" s="178" t="s">
        <v>709</v>
      </c>
      <c r="P585" s="178" t="s">
        <v>720</v>
      </c>
      <c r="Q585" s="184">
        <v>0</v>
      </c>
      <c r="R585" s="184">
        <v>145.82581121661386</v>
      </c>
      <c r="S585" s="184">
        <v>791.83371742877955</v>
      </c>
      <c r="T585" s="184">
        <v>0</v>
      </c>
      <c r="U585" s="184">
        <v>2722.0818093767921</v>
      </c>
      <c r="V585" s="184">
        <v>3.4031290258412836</v>
      </c>
      <c r="W585" s="184">
        <v>327.9379451242952</v>
      </c>
      <c r="X585" s="184" t="s">
        <v>730</v>
      </c>
      <c r="Y585" s="178" t="s">
        <v>1106</v>
      </c>
      <c r="Z585" s="178" t="s">
        <v>697</v>
      </c>
      <c r="AB585" s="178" t="s">
        <v>538</v>
      </c>
      <c r="AC585" s="178" t="s">
        <v>539</v>
      </c>
      <c r="AD585" s="178" t="s">
        <v>1225</v>
      </c>
      <c r="AF585" s="178" t="s">
        <v>1230</v>
      </c>
      <c r="AG585" s="178" t="s">
        <v>1231</v>
      </c>
      <c r="AH585" s="178">
        <v>1</v>
      </c>
      <c r="AI585" s="178">
        <v>72</v>
      </c>
      <c r="AJ585" s="178" t="s">
        <v>796</v>
      </c>
      <c r="AK585" s="178" t="s">
        <v>1228</v>
      </c>
      <c r="AL585" s="178" t="s">
        <v>1135</v>
      </c>
      <c r="AM585" s="178" t="s">
        <v>1136</v>
      </c>
      <c r="AN585" s="178" t="s">
        <v>36</v>
      </c>
      <c r="AO585" s="178" t="s">
        <v>41</v>
      </c>
      <c r="AQ585" s="178">
        <v>1506.0726184119924</v>
      </c>
      <c r="AR585" s="178">
        <v>199619.99873300001</v>
      </c>
      <c r="AS585" s="178">
        <v>7.5446980661813684E-3</v>
      </c>
      <c r="AT585" s="178">
        <f t="shared" si="9"/>
        <v>0</v>
      </c>
    </row>
    <row r="586" spans="1:46" ht="22.5">
      <c r="A586" s="178" t="s">
        <v>135</v>
      </c>
      <c r="B586" s="178">
        <v>503</v>
      </c>
      <c r="C586" s="178" t="s">
        <v>539</v>
      </c>
      <c r="D586" s="178" t="s">
        <v>36</v>
      </c>
      <c r="E586" s="178" t="s">
        <v>1138</v>
      </c>
      <c r="F586" s="178" t="s">
        <v>23</v>
      </c>
      <c r="G586" s="178" t="s">
        <v>570</v>
      </c>
      <c r="H586" s="178" t="s">
        <v>41</v>
      </c>
      <c r="I586" s="178">
        <v>138</v>
      </c>
      <c r="J586" s="178">
        <v>32.126041319560144</v>
      </c>
      <c r="K586" s="178">
        <v>40.663026977452979</v>
      </c>
      <c r="L586" s="178">
        <v>210.78906829701313</v>
      </c>
      <c r="M586" s="178">
        <v>201111</v>
      </c>
      <c r="N586" s="178">
        <v>1.0481230181194124E-3</v>
      </c>
      <c r="O586" s="178" t="s">
        <v>720</v>
      </c>
      <c r="P586" s="178" t="s">
        <v>720</v>
      </c>
      <c r="Q586" s="184">
        <v>1539.8541938326571</v>
      </c>
      <c r="R586" s="184">
        <v>210.76386777401223</v>
      </c>
      <c r="S586" s="184">
        <v>1144.447169721283</v>
      </c>
      <c r="T586" s="184">
        <v>0</v>
      </c>
      <c r="U586" s="184">
        <v>3934.2588651148949</v>
      </c>
      <c r="V586" s="184">
        <v>4.9185849201612308</v>
      </c>
      <c r="W586" s="184">
        <v>473.97281131245785</v>
      </c>
      <c r="X586" s="184" t="s">
        <v>730</v>
      </c>
      <c r="Y586" s="178" t="s">
        <v>1100</v>
      </c>
      <c r="Z586" s="178" t="s">
        <v>697</v>
      </c>
      <c r="AB586" s="178" t="s">
        <v>538</v>
      </c>
      <c r="AC586" s="178" t="s">
        <v>539</v>
      </c>
      <c r="AD586" s="178" t="s">
        <v>1225</v>
      </c>
      <c r="AF586" s="178" t="s">
        <v>1230</v>
      </c>
      <c r="AG586" s="178" t="s">
        <v>1231</v>
      </c>
      <c r="AH586" s="178">
        <v>1</v>
      </c>
      <c r="AI586" s="178">
        <v>78</v>
      </c>
      <c r="AJ586" s="178" t="s">
        <v>908</v>
      </c>
      <c r="AK586" s="178" t="s">
        <v>136</v>
      </c>
      <c r="AL586" s="178" t="s">
        <v>1138</v>
      </c>
      <c r="AM586" s="178" t="s">
        <v>570</v>
      </c>
      <c r="AN586" s="178" t="s">
        <v>36</v>
      </c>
      <c r="AO586" s="178" t="s">
        <v>41</v>
      </c>
      <c r="AQ586" s="178">
        <v>210.78906829701313</v>
      </c>
      <c r="AR586" s="178">
        <v>199619.99873300001</v>
      </c>
      <c r="AS586" s="178">
        <v>1.0559516563215302E-3</v>
      </c>
      <c r="AT586" s="178">
        <f t="shared" si="9"/>
        <v>0</v>
      </c>
    </row>
    <row r="587" spans="1:46" ht="22.5">
      <c r="A587" s="178" t="s">
        <v>17</v>
      </c>
      <c r="B587" s="178">
        <v>503</v>
      </c>
      <c r="C587" s="178" t="s">
        <v>539</v>
      </c>
      <c r="D587" s="178" t="s">
        <v>36</v>
      </c>
      <c r="E587" s="178" t="s">
        <v>1140</v>
      </c>
      <c r="F587" s="178" t="s">
        <v>23</v>
      </c>
      <c r="G587" s="178" t="s">
        <v>574</v>
      </c>
      <c r="H587" s="178" t="s">
        <v>41</v>
      </c>
      <c r="I587" s="178">
        <v>128</v>
      </c>
      <c r="J587" s="178">
        <v>29.798067310896368</v>
      </c>
      <c r="K587" s="178">
        <v>37.716430819666527</v>
      </c>
      <c r="L587" s="178">
        <v>195.51449813056288</v>
      </c>
      <c r="M587" s="178">
        <v>201111</v>
      </c>
      <c r="N587" s="178">
        <v>9.7217207477742578E-4</v>
      </c>
      <c r="O587" s="178" t="s">
        <v>720</v>
      </c>
      <c r="P587" s="178" t="s">
        <v>720</v>
      </c>
      <c r="Q587" s="184">
        <v>1428.2705565984065</v>
      </c>
      <c r="R587" s="184">
        <v>11838.093783998711</v>
      </c>
      <c r="S587" s="184">
        <v>64280.813732831644</v>
      </c>
      <c r="T587" s="184">
        <v>0</v>
      </c>
      <c r="U587" s="184">
        <v>220977.75063464261</v>
      </c>
      <c r="V587" s="184">
        <v>276.26495083997492</v>
      </c>
      <c r="W587" s="184">
        <v>26621.899904582438</v>
      </c>
      <c r="X587" s="184" t="s">
        <v>730</v>
      </c>
      <c r="Y587" s="178" t="s">
        <v>811</v>
      </c>
      <c r="Z587" s="178" t="s">
        <v>697</v>
      </c>
      <c r="AB587" s="178" t="s">
        <v>538</v>
      </c>
      <c r="AC587" s="178" t="s">
        <v>539</v>
      </c>
      <c r="AD587" s="178" t="s">
        <v>1225</v>
      </c>
      <c r="AF587" s="178" t="s">
        <v>1230</v>
      </c>
      <c r="AG587" s="178" t="s">
        <v>1231</v>
      </c>
      <c r="AH587" s="178">
        <v>1</v>
      </c>
      <c r="AI587" s="178">
        <v>72</v>
      </c>
      <c r="AJ587" s="178" t="s">
        <v>75</v>
      </c>
      <c r="AK587" s="178" t="s">
        <v>1196</v>
      </c>
      <c r="AL587" s="178" t="s">
        <v>1140</v>
      </c>
      <c r="AM587" s="178" t="s">
        <v>574</v>
      </c>
      <c r="AN587" s="178" t="s">
        <v>36</v>
      </c>
      <c r="AO587" s="178" t="s">
        <v>41</v>
      </c>
      <c r="AQ587" s="178">
        <v>195.51449813056288</v>
      </c>
      <c r="AR587" s="178">
        <v>199619.99873300001</v>
      </c>
      <c r="AS587" s="178">
        <v>9.7943342035620193E-4</v>
      </c>
      <c r="AT587" s="178">
        <f t="shared" si="9"/>
        <v>0</v>
      </c>
    </row>
    <row r="588" spans="1:46" ht="22.5">
      <c r="A588" s="178" t="s">
        <v>17</v>
      </c>
      <c r="B588" s="178">
        <v>503</v>
      </c>
      <c r="C588" s="178" t="s">
        <v>539</v>
      </c>
      <c r="D588" s="178" t="s">
        <v>36</v>
      </c>
      <c r="E588" s="178" t="s">
        <v>1099</v>
      </c>
      <c r="F588" s="178" t="s">
        <v>23</v>
      </c>
      <c r="G588" s="178" t="s">
        <v>484</v>
      </c>
      <c r="H588" s="178" t="s">
        <v>41</v>
      </c>
      <c r="I588" s="178">
        <v>185</v>
      </c>
      <c r="J588" s="178">
        <v>43.067519160279907</v>
      </c>
      <c r="K588" s="178">
        <v>54.512028919049285</v>
      </c>
      <c r="L588" s="178">
        <v>282.57954807932919</v>
      </c>
      <c r="M588" s="178">
        <v>201111</v>
      </c>
      <c r="N588" s="178">
        <v>1.4050924518267483E-3</v>
      </c>
      <c r="O588" s="178" t="s">
        <v>720</v>
      </c>
      <c r="P588" s="178" t="s">
        <v>720</v>
      </c>
      <c r="Q588" s="184">
        <v>2064.2972888336344</v>
      </c>
      <c r="R588" s="184">
        <v>0</v>
      </c>
      <c r="S588" s="184">
        <v>0</v>
      </c>
      <c r="T588" s="184">
        <v>0</v>
      </c>
      <c r="U588" s="184">
        <v>0</v>
      </c>
      <c r="V588" s="184">
        <v>25.762750203439097</v>
      </c>
      <c r="W588" s="184">
        <v>0</v>
      </c>
      <c r="X588" s="184" t="s">
        <v>730</v>
      </c>
      <c r="Y588" s="178" t="s">
        <v>1143</v>
      </c>
      <c r="Z588" s="178" t="s">
        <v>697</v>
      </c>
      <c r="AB588" s="178" t="s">
        <v>538</v>
      </c>
      <c r="AC588" s="178" t="s">
        <v>539</v>
      </c>
      <c r="AD588" s="178" t="s">
        <v>1225</v>
      </c>
      <c r="AF588" s="178" t="s">
        <v>1230</v>
      </c>
      <c r="AG588" s="178" t="s">
        <v>1231</v>
      </c>
      <c r="AH588" s="178">
        <v>1</v>
      </c>
      <c r="AI588" s="178">
        <v>10</v>
      </c>
      <c r="AJ588" s="178" t="s">
        <v>908</v>
      </c>
      <c r="AK588" s="178" t="s">
        <v>136</v>
      </c>
      <c r="AL588" s="178" t="s">
        <v>1099</v>
      </c>
      <c r="AM588" s="178" t="s">
        <v>484</v>
      </c>
      <c r="AN588" s="178" t="s">
        <v>36</v>
      </c>
      <c r="AO588" s="178" t="s">
        <v>41</v>
      </c>
      <c r="AQ588" s="178">
        <v>282.57954807932919</v>
      </c>
      <c r="AR588" s="178">
        <v>199619.99873300001</v>
      </c>
      <c r="AS588" s="178">
        <v>1.4155873653585731E-3</v>
      </c>
      <c r="AT588" s="178">
        <f t="shared" si="9"/>
        <v>0</v>
      </c>
    </row>
    <row r="589" spans="1:46" ht="22.5">
      <c r="A589" s="178" t="s">
        <v>17</v>
      </c>
      <c r="B589" s="178">
        <v>503</v>
      </c>
      <c r="C589" s="178" t="s">
        <v>539</v>
      </c>
      <c r="D589" s="178" t="s">
        <v>36</v>
      </c>
      <c r="E589" s="178" t="s">
        <v>810</v>
      </c>
      <c r="F589" s="178" t="s">
        <v>23</v>
      </c>
      <c r="G589" s="178" t="s">
        <v>757</v>
      </c>
      <c r="H589" s="178" t="s">
        <v>41</v>
      </c>
      <c r="I589" s="178">
        <v>10391</v>
      </c>
      <c r="J589" s="178">
        <v>2418.9977924025325</v>
      </c>
      <c r="K589" s="178">
        <v>3061.8080675558977</v>
      </c>
      <c r="L589" s="178">
        <v>15871.805859958431</v>
      </c>
      <c r="M589" s="178">
        <v>201111</v>
      </c>
      <c r="N589" s="178">
        <v>7.8920625226658075E-2</v>
      </c>
      <c r="O589" s="178" t="s">
        <v>720</v>
      </c>
      <c r="P589" s="178" t="s">
        <v>720</v>
      </c>
      <c r="Q589" s="184">
        <v>115946.55745010971</v>
      </c>
      <c r="R589" s="184">
        <v>0</v>
      </c>
      <c r="S589" s="184">
        <v>0</v>
      </c>
      <c r="T589" s="184">
        <v>0</v>
      </c>
      <c r="U589" s="184">
        <v>0</v>
      </c>
      <c r="V589" s="184">
        <v>42.539112823016055</v>
      </c>
      <c r="W589" s="184">
        <v>0</v>
      </c>
      <c r="X589" s="184" t="s">
        <v>730</v>
      </c>
      <c r="Y589" s="178" t="s">
        <v>1146</v>
      </c>
      <c r="Z589" s="178" t="s">
        <v>697</v>
      </c>
      <c r="AB589" s="178" t="s">
        <v>538</v>
      </c>
      <c r="AC589" s="178" t="s">
        <v>539</v>
      </c>
      <c r="AD589" s="178" t="s">
        <v>1225</v>
      </c>
      <c r="AF589" s="178" t="s">
        <v>1230</v>
      </c>
      <c r="AG589" s="178" t="s">
        <v>1231</v>
      </c>
      <c r="AH589" s="178">
        <v>1</v>
      </c>
      <c r="AI589" s="178">
        <v>72</v>
      </c>
      <c r="AJ589" s="178" t="s">
        <v>796</v>
      </c>
      <c r="AK589" s="178" t="s">
        <v>1228</v>
      </c>
      <c r="AL589" s="178" t="s">
        <v>810</v>
      </c>
      <c r="AM589" s="178" t="s">
        <v>757</v>
      </c>
      <c r="AN589" s="178" t="s">
        <v>36</v>
      </c>
      <c r="AO589" s="178" t="s">
        <v>41</v>
      </c>
      <c r="AQ589" s="178">
        <v>15871.805859958431</v>
      </c>
      <c r="AR589" s="178">
        <v>199619.99873300001</v>
      </c>
      <c r="AS589" s="178">
        <v>7.9510098991572617E-2</v>
      </c>
      <c r="AT589" s="178">
        <f t="shared" si="9"/>
        <v>0</v>
      </c>
    </row>
    <row r="590" spans="1:46" ht="22.5">
      <c r="A590" s="178" t="s">
        <v>17</v>
      </c>
      <c r="B590" s="178">
        <v>503</v>
      </c>
      <c r="C590" s="178" t="s">
        <v>539</v>
      </c>
      <c r="D590" s="178" t="s">
        <v>36</v>
      </c>
      <c r="E590" s="178" t="s">
        <v>1141</v>
      </c>
      <c r="F590" s="178" t="s">
        <v>23</v>
      </c>
      <c r="G590" s="178" t="s">
        <v>1142</v>
      </c>
      <c r="H590" s="178" t="s">
        <v>41</v>
      </c>
      <c r="I590" s="178">
        <v>969</v>
      </c>
      <c r="J590" s="178">
        <v>225.58068143952016</v>
      </c>
      <c r="K590" s="178">
        <v>285.52516768950682</v>
      </c>
      <c r="L590" s="178">
        <v>1480.1058491290269</v>
      </c>
      <c r="M590" s="178">
        <v>201111</v>
      </c>
      <c r="N590" s="178">
        <v>7.3596464098384818E-3</v>
      </c>
      <c r="O590" s="178" t="s">
        <v>709</v>
      </c>
      <c r="P590" s="178" t="s">
        <v>720</v>
      </c>
      <c r="Q590" s="184">
        <v>0</v>
      </c>
      <c r="R590" s="184">
        <v>0</v>
      </c>
      <c r="S590" s="184">
        <v>0</v>
      </c>
      <c r="T590" s="184">
        <v>0</v>
      </c>
      <c r="U590" s="184">
        <v>0</v>
      </c>
      <c r="V590" s="184">
        <v>19.435057171015462</v>
      </c>
      <c r="W590" s="184">
        <v>0</v>
      </c>
      <c r="X590" s="184" t="s">
        <v>730</v>
      </c>
      <c r="Y590" s="178" t="s">
        <v>1149</v>
      </c>
      <c r="Z590" s="178" t="s">
        <v>697</v>
      </c>
      <c r="AB590" s="178" t="s">
        <v>538</v>
      </c>
      <c r="AC590" s="178" t="s">
        <v>539</v>
      </c>
      <c r="AD590" s="178" t="s">
        <v>1225</v>
      </c>
      <c r="AF590" s="178" t="s">
        <v>1230</v>
      </c>
      <c r="AG590" s="178" t="s">
        <v>1231</v>
      </c>
      <c r="AH590" s="178">
        <v>1</v>
      </c>
      <c r="AI590" s="178">
        <v>78</v>
      </c>
      <c r="AJ590" s="178" t="s">
        <v>796</v>
      </c>
      <c r="AK590" s="178" t="s">
        <v>1228</v>
      </c>
      <c r="AL590" s="178" t="s">
        <v>1141</v>
      </c>
      <c r="AM590" s="178" t="s">
        <v>1142</v>
      </c>
      <c r="AN590" s="178" t="s">
        <v>36</v>
      </c>
      <c r="AO590" s="178" t="s">
        <v>41</v>
      </c>
      <c r="AQ590" s="178">
        <v>1480.1058491290269</v>
      </c>
      <c r="AR590" s="178">
        <v>199619.99873300001</v>
      </c>
      <c r="AS590" s="178">
        <v>7.4146170650403092E-3</v>
      </c>
      <c r="AT590" s="178">
        <f t="shared" si="9"/>
        <v>0</v>
      </c>
    </row>
    <row r="591" spans="1:46" ht="22.5">
      <c r="A591" s="178" t="s">
        <v>30</v>
      </c>
      <c r="B591" s="178">
        <v>503</v>
      </c>
      <c r="C591" s="178" t="s">
        <v>539</v>
      </c>
      <c r="D591" s="178" t="s">
        <v>36</v>
      </c>
      <c r="E591" s="178" t="s">
        <v>1144</v>
      </c>
      <c r="F591" s="178" t="s">
        <v>23</v>
      </c>
      <c r="G591" s="178" t="s">
        <v>1145</v>
      </c>
      <c r="H591" s="178" t="s">
        <v>41</v>
      </c>
      <c r="I591" s="178">
        <v>1600</v>
      </c>
      <c r="J591" s="178">
        <v>372.47584138620465</v>
      </c>
      <c r="K591" s="178">
        <v>471.45538524583162</v>
      </c>
      <c r="L591" s="178">
        <v>2443.9312266320362</v>
      </c>
      <c r="M591" s="178">
        <v>201111</v>
      </c>
      <c r="N591" s="178">
        <v>1.2152150934717824E-2</v>
      </c>
      <c r="O591" s="178" t="s">
        <v>709</v>
      </c>
      <c r="P591" s="178" t="s">
        <v>720</v>
      </c>
      <c r="Q591" s="184">
        <v>0</v>
      </c>
      <c r="R591" s="184">
        <v>7506.6741273920879</v>
      </c>
      <c r="S591" s="184">
        <v>40761.21799171665</v>
      </c>
      <c r="T591" s="184">
        <v>0</v>
      </c>
      <c r="U591" s="184">
        <v>140124.58371131896</v>
      </c>
      <c r="V591" s="184">
        <v>175.18284587159107</v>
      </c>
      <c r="W591" s="184">
        <v>16881.259000150239</v>
      </c>
      <c r="X591" s="184" t="s">
        <v>730</v>
      </c>
      <c r="Y591" s="178" t="s">
        <v>1106</v>
      </c>
      <c r="Z591" s="178" t="s">
        <v>697</v>
      </c>
      <c r="AB591" s="178" t="s">
        <v>538</v>
      </c>
      <c r="AC591" s="178" t="s">
        <v>539</v>
      </c>
      <c r="AD591" s="178" t="s">
        <v>1225</v>
      </c>
      <c r="AF591" s="178" t="s">
        <v>1230</v>
      </c>
      <c r="AG591" s="178" t="s">
        <v>1231</v>
      </c>
      <c r="AH591" s="178">
        <v>1</v>
      </c>
      <c r="AI591" s="178">
        <v>78</v>
      </c>
      <c r="AJ591" s="178" t="s">
        <v>796</v>
      </c>
      <c r="AK591" s="178" t="s">
        <v>1228</v>
      </c>
      <c r="AL591" s="178" t="s">
        <v>1144</v>
      </c>
      <c r="AM591" s="178" t="s">
        <v>1145</v>
      </c>
      <c r="AN591" s="178" t="s">
        <v>36</v>
      </c>
      <c r="AO591" s="178" t="s">
        <v>41</v>
      </c>
      <c r="AQ591" s="178">
        <v>2443.9312266320362</v>
      </c>
      <c r="AR591" s="178">
        <v>199619.99873300001</v>
      </c>
      <c r="AS591" s="178">
        <v>1.2242917754452524E-2</v>
      </c>
      <c r="AT591" s="178">
        <f t="shared" si="9"/>
        <v>0</v>
      </c>
    </row>
    <row r="592" spans="1:46" ht="22.5">
      <c r="A592" s="178" t="s">
        <v>135</v>
      </c>
      <c r="B592" s="178">
        <v>503</v>
      </c>
      <c r="C592" s="178" t="s">
        <v>539</v>
      </c>
      <c r="D592" s="178" t="s">
        <v>36</v>
      </c>
      <c r="E592" s="178" t="s">
        <v>1147</v>
      </c>
      <c r="F592" s="178" t="s">
        <v>23</v>
      </c>
      <c r="G592" s="178" t="s">
        <v>1148</v>
      </c>
      <c r="H592" s="178" t="s">
        <v>41</v>
      </c>
      <c r="I592" s="178">
        <v>731</v>
      </c>
      <c r="J592" s="178">
        <v>170.17490003332222</v>
      </c>
      <c r="K592" s="178">
        <v>215.39617913418934</v>
      </c>
      <c r="L592" s="178">
        <v>1116.5710791675117</v>
      </c>
      <c r="M592" s="178">
        <v>201111</v>
      </c>
      <c r="N592" s="178">
        <v>5.5520139582992062E-3</v>
      </c>
      <c r="O592" s="178" t="s">
        <v>709</v>
      </c>
      <c r="P592" s="178" t="s">
        <v>720</v>
      </c>
      <c r="Q592" s="184">
        <v>0</v>
      </c>
      <c r="R592" s="184">
        <v>1801.0167532972159</v>
      </c>
      <c r="S592" s="184">
        <v>9779.5155673536228</v>
      </c>
      <c r="T592" s="184">
        <v>0</v>
      </c>
      <c r="U592" s="184">
        <v>33618.979394881368</v>
      </c>
      <c r="V592" s="184">
        <v>42.030230026067578</v>
      </c>
      <c r="W592" s="184">
        <v>4050.1865087065562</v>
      </c>
      <c r="X592" s="184" t="s">
        <v>730</v>
      </c>
      <c r="Y592" s="178" t="s">
        <v>1098</v>
      </c>
      <c r="Z592" s="178" t="s">
        <v>697</v>
      </c>
      <c r="AB592" s="178" t="s">
        <v>538</v>
      </c>
      <c r="AC592" s="178" t="s">
        <v>539</v>
      </c>
      <c r="AD592" s="178" t="s">
        <v>1225</v>
      </c>
      <c r="AF592" s="178" t="s">
        <v>1230</v>
      </c>
      <c r="AG592" s="178" t="s">
        <v>1231</v>
      </c>
      <c r="AH592" s="178">
        <v>1</v>
      </c>
      <c r="AI592" s="178">
        <v>78</v>
      </c>
      <c r="AJ592" s="178" t="s">
        <v>796</v>
      </c>
      <c r="AK592" s="178" t="s">
        <v>1228</v>
      </c>
      <c r="AL592" s="178" t="s">
        <v>1147</v>
      </c>
      <c r="AM592" s="178" t="s">
        <v>1148</v>
      </c>
      <c r="AN592" s="178" t="s">
        <v>36</v>
      </c>
      <c r="AO592" s="178" t="s">
        <v>41</v>
      </c>
      <c r="AQ592" s="178">
        <v>1116.5710791675117</v>
      </c>
      <c r="AR592" s="178">
        <v>199619.99873300001</v>
      </c>
      <c r="AS592" s="178">
        <v>5.593483049065498E-3</v>
      </c>
      <c r="AT592" s="178">
        <f t="shared" si="9"/>
        <v>0</v>
      </c>
    </row>
    <row r="593" spans="1:46" ht="22.5">
      <c r="A593" s="178" t="s">
        <v>135</v>
      </c>
      <c r="B593" s="178">
        <v>503</v>
      </c>
      <c r="C593" s="178" t="s">
        <v>539</v>
      </c>
      <c r="D593" s="178" t="s">
        <v>37</v>
      </c>
      <c r="E593" s="178" t="s">
        <v>1150</v>
      </c>
      <c r="F593" s="178" t="s">
        <v>23</v>
      </c>
      <c r="G593" s="178" t="s">
        <v>544</v>
      </c>
      <c r="H593" s="178" t="s">
        <v>41</v>
      </c>
      <c r="I593" s="178">
        <v>7533</v>
      </c>
      <c r="J593" s="178">
        <v>311.82738389913754</v>
      </c>
      <c r="K593" s="178">
        <v>2219.670885660531</v>
      </c>
      <c r="L593" s="178">
        <v>10064.498269559668</v>
      </c>
      <c r="M593" s="178">
        <v>201111</v>
      </c>
      <c r="N593" s="178">
        <v>5.0044494182613919E-2</v>
      </c>
      <c r="O593" s="178" t="s">
        <v>720</v>
      </c>
      <c r="P593" s="178" t="s">
        <v>720</v>
      </c>
      <c r="Q593" s="184">
        <v>73523.072113804577</v>
      </c>
      <c r="R593" s="184">
        <v>137.51772594983515</v>
      </c>
      <c r="S593" s="184">
        <v>746.72083935442697</v>
      </c>
      <c r="T593" s="184">
        <v>0</v>
      </c>
      <c r="U593" s="184">
        <v>2566.9975510635895</v>
      </c>
      <c r="V593" s="184">
        <v>3.2092436917933851</v>
      </c>
      <c r="W593" s="184">
        <v>309.25444604018764</v>
      </c>
      <c r="X593" s="184" t="s">
        <v>730</v>
      </c>
      <c r="Y593" s="178" t="s">
        <v>1152</v>
      </c>
      <c r="Z593" s="178" t="s">
        <v>697</v>
      </c>
      <c r="AB593" s="178" t="s">
        <v>538</v>
      </c>
      <c r="AC593" s="178" t="s">
        <v>539</v>
      </c>
      <c r="AD593" s="178" t="s">
        <v>1225</v>
      </c>
      <c r="AF593" s="178" t="s">
        <v>1230</v>
      </c>
      <c r="AG593" s="178" t="s">
        <v>1231</v>
      </c>
      <c r="AH593" s="178">
        <v>1</v>
      </c>
      <c r="AI593" s="178">
        <v>78</v>
      </c>
      <c r="AJ593" s="178" t="s">
        <v>75</v>
      </c>
      <c r="AK593" s="178" t="s">
        <v>1196</v>
      </c>
      <c r="AL593" s="178" t="s">
        <v>1150</v>
      </c>
      <c r="AM593" s="178" t="s">
        <v>544</v>
      </c>
      <c r="AN593" s="178" t="s">
        <v>37</v>
      </c>
      <c r="AO593" s="178" t="s">
        <v>41</v>
      </c>
      <c r="AQ593" s="178">
        <v>10064.498269559668</v>
      </c>
      <c r="AR593" s="178">
        <v>199619.99873300001</v>
      </c>
      <c r="AS593" s="178">
        <v>5.0418286411379805E-2</v>
      </c>
      <c r="AT593" s="178">
        <f t="shared" si="9"/>
        <v>0</v>
      </c>
    </row>
    <row r="594" spans="1:46" ht="22.5">
      <c r="A594" s="178" t="s">
        <v>135</v>
      </c>
      <c r="B594" s="178">
        <v>503</v>
      </c>
      <c r="C594" s="178" t="s">
        <v>539</v>
      </c>
      <c r="D594" s="178" t="s">
        <v>37</v>
      </c>
      <c r="E594" s="178" t="s">
        <v>1097</v>
      </c>
      <c r="F594" s="178" t="s">
        <v>23</v>
      </c>
      <c r="G594" s="178" t="s">
        <v>563</v>
      </c>
      <c r="H594" s="178" t="s">
        <v>41</v>
      </c>
      <c r="I594" s="178">
        <v>1807.332911</v>
      </c>
      <c r="J594" s="178">
        <v>74.814269676349767</v>
      </c>
      <c r="K594" s="178">
        <v>532.54802113935955</v>
      </c>
      <c r="L594" s="178">
        <v>2414.6952018157094</v>
      </c>
      <c r="M594" s="178">
        <v>201111</v>
      </c>
      <c r="N594" s="178">
        <v>1.2006778355314773E-2</v>
      </c>
      <c r="O594" s="178" t="s">
        <v>720</v>
      </c>
      <c r="P594" s="178" t="s">
        <v>720</v>
      </c>
      <c r="Q594" s="184">
        <v>17639.8072413521</v>
      </c>
      <c r="R594" s="184">
        <v>2200.6153627601429</v>
      </c>
      <c r="S594" s="184">
        <v>11949.334817941486</v>
      </c>
      <c r="T594" s="184">
        <v>0</v>
      </c>
      <c r="U594" s="184">
        <v>41078.153438189336</v>
      </c>
      <c r="V594" s="184">
        <v>51.355641043525175</v>
      </c>
      <c r="W594" s="184">
        <v>4948.8171816204349</v>
      </c>
      <c r="X594" s="184" t="s">
        <v>730</v>
      </c>
      <c r="Y594" s="178" t="s">
        <v>1109</v>
      </c>
      <c r="Z594" s="178" t="s">
        <v>697</v>
      </c>
      <c r="AB594" s="178" t="s">
        <v>538</v>
      </c>
      <c r="AC594" s="178" t="s">
        <v>539</v>
      </c>
      <c r="AD594" s="178" t="s">
        <v>1225</v>
      </c>
      <c r="AF594" s="178" t="s">
        <v>1230</v>
      </c>
      <c r="AG594" s="178" t="s">
        <v>1231</v>
      </c>
      <c r="AH594" s="178">
        <v>1</v>
      </c>
      <c r="AI594" s="178">
        <v>10</v>
      </c>
      <c r="AJ594" s="178" t="s">
        <v>908</v>
      </c>
      <c r="AK594" s="178" t="s">
        <v>136</v>
      </c>
      <c r="AL594" s="178" t="s">
        <v>1097</v>
      </c>
      <c r="AM594" s="178" t="s">
        <v>563</v>
      </c>
      <c r="AN594" s="178" t="s">
        <v>37</v>
      </c>
      <c r="AO594" s="178" t="s">
        <v>41</v>
      </c>
      <c r="AQ594" s="178">
        <v>2414.6952018157094</v>
      </c>
      <c r="AR594" s="178">
        <v>199619.99873300001</v>
      </c>
      <c r="AS594" s="178">
        <v>1.2096459358490748E-2</v>
      </c>
      <c r="AT594" s="178">
        <f t="shared" si="9"/>
        <v>0</v>
      </c>
    </row>
    <row r="595" spans="1:46" ht="22.5">
      <c r="A595" s="178" t="s">
        <v>135</v>
      </c>
      <c r="B595" s="178">
        <v>503</v>
      </c>
      <c r="C595" s="178" t="s">
        <v>539</v>
      </c>
      <c r="D595" s="178" t="s">
        <v>37</v>
      </c>
      <c r="E595" s="178" t="s">
        <v>1151</v>
      </c>
      <c r="F595" s="178" t="s">
        <v>23</v>
      </c>
      <c r="G595" s="178" t="s">
        <v>568</v>
      </c>
      <c r="H595" s="178" t="s">
        <v>41</v>
      </c>
      <c r="I595" s="178">
        <v>138</v>
      </c>
      <c r="J595" s="178">
        <v>5.7124889125290039</v>
      </c>
      <c r="K595" s="178">
        <v>40.663026977452979</v>
      </c>
      <c r="L595" s="178">
        <v>184.37551588998198</v>
      </c>
      <c r="M595" s="178">
        <v>201111</v>
      </c>
      <c r="N595" s="178">
        <v>9.1678483966556768E-4</v>
      </c>
      <c r="O595" s="178" t="s">
        <v>720</v>
      </c>
      <c r="P595" s="178" t="s">
        <v>720</v>
      </c>
      <c r="Q595" s="184">
        <v>1346.8981749243374</v>
      </c>
      <c r="R595" s="184">
        <v>1185.1765023044757</v>
      </c>
      <c r="S595" s="184">
        <v>6435.5048519837956</v>
      </c>
      <c r="T595" s="184">
        <v>0</v>
      </c>
      <c r="U595" s="184">
        <v>22123.294709683549</v>
      </c>
      <c r="V595" s="184">
        <v>27.65839958021024</v>
      </c>
      <c r="W595" s="184">
        <v>2665.2644242657152</v>
      </c>
      <c r="X595" s="184" t="s">
        <v>730</v>
      </c>
      <c r="Y595" s="178" t="s">
        <v>1100</v>
      </c>
      <c r="Z595" s="178" t="s">
        <v>697</v>
      </c>
      <c r="AB595" s="178" t="s">
        <v>538</v>
      </c>
      <c r="AC595" s="178" t="s">
        <v>539</v>
      </c>
      <c r="AD595" s="178" t="s">
        <v>1225</v>
      </c>
      <c r="AF595" s="178" t="s">
        <v>1230</v>
      </c>
      <c r="AG595" s="178" t="s">
        <v>1231</v>
      </c>
      <c r="AH595" s="178">
        <v>1</v>
      </c>
      <c r="AI595" s="178">
        <v>72</v>
      </c>
      <c r="AJ595" s="178" t="s">
        <v>908</v>
      </c>
      <c r="AK595" s="178" t="s">
        <v>136</v>
      </c>
      <c r="AL595" s="178" t="s">
        <v>1151</v>
      </c>
      <c r="AM595" s="178" t="s">
        <v>568</v>
      </c>
      <c r="AN595" s="178" t="s">
        <v>37</v>
      </c>
      <c r="AO595" s="178" t="s">
        <v>41</v>
      </c>
      <c r="AQ595" s="178">
        <v>184.37551588998198</v>
      </c>
      <c r="AR595" s="178">
        <v>199619.99873300001</v>
      </c>
      <c r="AS595" s="178">
        <v>9.2363248702647196E-4</v>
      </c>
      <c r="AT595" s="178">
        <f t="shared" si="9"/>
        <v>0</v>
      </c>
    </row>
    <row r="596" spans="1:46" ht="33.75">
      <c r="A596" s="178" t="s">
        <v>17</v>
      </c>
      <c r="B596" s="178">
        <v>503</v>
      </c>
      <c r="C596" s="178" t="s">
        <v>539</v>
      </c>
      <c r="D596" s="178" t="s">
        <v>37</v>
      </c>
      <c r="E596" s="178" t="s">
        <v>1108</v>
      </c>
      <c r="F596" s="178" t="s">
        <v>23</v>
      </c>
      <c r="G596" s="178" t="s">
        <v>567</v>
      </c>
      <c r="H596" s="178" t="s">
        <v>41</v>
      </c>
      <c r="I596" s="178">
        <v>2208.332911</v>
      </c>
      <c r="J596" s="178">
        <v>91.413603400437665</v>
      </c>
      <c r="K596" s="178">
        <v>650.7065270665961</v>
      </c>
      <c r="L596" s="178">
        <v>2950.4530414670339</v>
      </c>
      <c r="M596" s="178">
        <v>201111</v>
      </c>
      <c r="N596" s="178">
        <v>1.467076908506762E-2</v>
      </c>
      <c r="O596" s="178" t="s">
        <v>720</v>
      </c>
      <c r="P596" s="178" t="s">
        <v>720</v>
      </c>
      <c r="Q596" s="184">
        <v>21553.620053994557</v>
      </c>
      <c r="R596" s="184">
        <v>0</v>
      </c>
      <c r="S596" s="184">
        <v>0</v>
      </c>
      <c r="T596" s="184">
        <v>0</v>
      </c>
      <c r="U596" s="184">
        <v>0</v>
      </c>
      <c r="V596" s="184">
        <v>124.40282319230241</v>
      </c>
      <c r="W596" s="184">
        <v>0</v>
      </c>
      <c r="X596" s="184" t="s">
        <v>730</v>
      </c>
      <c r="Y596" s="178" t="s">
        <v>1062</v>
      </c>
      <c r="Z596" s="178" t="s">
        <v>697</v>
      </c>
      <c r="AB596" s="178" t="s">
        <v>538</v>
      </c>
      <c r="AC596" s="178" t="s">
        <v>539</v>
      </c>
      <c r="AD596" s="178" t="s">
        <v>1225</v>
      </c>
      <c r="AF596" s="178" t="s">
        <v>1230</v>
      </c>
      <c r="AG596" s="178" t="s">
        <v>1231</v>
      </c>
      <c r="AH596" s="178">
        <v>1</v>
      </c>
      <c r="AI596" s="178">
        <v>72</v>
      </c>
      <c r="AJ596" s="178" t="s">
        <v>908</v>
      </c>
      <c r="AK596" s="178" t="s">
        <v>136</v>
      </c>
      <c r="AL596" s="178" t="s">
        <v>1108</v>
      </c>
      <c r="AM596" s="178" t="s">
        <v>567</v>
      </c>
      <c r="AN596" s="178" t="s">
        <v>37</v>
      </c>
      <c r="AO596" s="178" t="s">
        <v>41</v>
      </c>
      <c r="AQ596" s="178">
        <v>2950.4530414670339</v>
      </c>
      <c r="AR596" s="178">
        <v>199619.99873300001</v>
      </c>
      <c r="AS596" s="178">
        <v>1.4780347962096657E-2</v>
      </c>
      <c r="AT596" s="178">
        <f t="shared" si="9"/>
        <v>0</v>
      </c>
    </row>
    <row r="597" spans="1:46" ht="22.5">
      <c r="A597" s="178" t="s">
        <v>30</v>
      </c>
      <c r="B597" s="178">
        <v>503</v>
      </c>
      <c r="C597" s="178" t="s">
        <v>539</v>
      </c>
      <c r="D597" s="178" t="s">
        <v>37</v>
      </c>
      <c r="E597" s="178" t="s">
        <v>1099</v>
      </c>
      <c r="F597" s="178" t="s">
        <v>23</v>
      </c>
      <c r="G597" s="178" t="s">
        <v>484</v>
      </c>
      <c r="H597" s="178" t="s">
        <v>41</v>
      </c>
      <c r="I597" s="178">
        <v>1189.332911</v>
      </c>
      <c r="J597" s="178">
        <v>49.23225411154597</v>
      </c>
      <c r="K597" s="178">
        <v>350.44837858815714</v>
      </c>
      <c r="L597" s="178">
        <v>1589.013543699703</v>
      </c>
      <c r="M597" s="178">
        <v>201111</v>
      </c>
      <c r="N597" s="178">
        <v>7.9011766820298382E-3</v>
      </c>
      <c r="O597" s="178" t="s">
        <v>720</v>
      </c>
      <c r="P597" s="178" t="s">
        <v>720</v>
      </c>
      <c r="Q597" s="184">
        <v>11608.045849299631</v>
      </c>
      <c r="R597" s="184">
        <v>3171.8056176708669</v>
      </c>
      <c r="S597" s="184">
        <v>17222.894988535951</v>
      </c>
      <c r="T597" s="184">
        <v>0</v>
      </c>
      <c r="U597" s="184">
        <v>59207.038196522844</v>
      </c>
      <c r="V597" s="184">
        <v>74.020255205632665</v>
      </c>
      <c r="W597" s="184">
        <v>7132.8621998721683</v>
      </c>
      <c r="X597" s="184" t="s">
        <v>730</v>
      </c>
      <c r="Y597" s="178" t="s">
        <v>1062</v>
      </c>
      <c r="Z597" s="178" t="s">
        <v>697</v>
      </c>
      <c r="AB597" s="178" t="s">
        <v>538</v>
      </c>
      <c r="AC597" s="178" t="s">
        <v>539</v>
      </c>
      <c r="AD597" s="178" t="s">
        <v>1225</v>
      </c>
      <c r="AF597" s="178" t="s">
        <v>1230</v>
      </c>
      <c r="AG597" s="178" t="s">
        <v>1231</v>
      </c>
      <c r="AH597" s="178">
        <v>1</v>
      </c>
      <c r="AI597" s="178">
        <v>72</v>
      </c>
      <c r="AJ597" s="178" t="s">
        <v>908</v>
      </c>
      <c r="AK597" s="178" t="s">
        <v>136</v>
      </c>
      <c r="AL597" s="178" t="s">
        <v>1099</v>
      </c>
      <c r="AM597" s="178" t="s">
        <v>484</v>
      </c>
      <c r="AN597" s="178" t="s">
        <v>37</v>
      </c>
      <c r="AO597" s="178" t="s">
        <v>41</v>
      </c>
      <c r="AQ597" s="178">
        <v>1589.013543699703</v>
      </c>
      <c r="AR597" s="178">
        <v>199619.99873300001</v>
      </c>
      <c r="AS597" s="178">
        <v>7.9601921339808954E-3</v>
      </c>
      <c r="AT597" s="178">
        <f t="shared" si="9"/>
        <v>0</v>
      </c>
    </row>
    <row r="598" spans="1:46" ht="22.5">
      <c r="A598" s="178" t="s">
        <v>30</v>
      </c>
      <c r="B598" s="178">
        <v>503</v>
      </c>
      <c r="C598" s="178" t="s">
        <v>539</v>
      </c>
      <c r="D598" s="178" t="s">
        <v>38</v>
      </c>
      <c r="E598" s="178" t="s">
        <v>1060</v>
      </c>
      <c r="F598" s="178" t="s">
        <v>23</v>
      </c>
      <c r="G598" s="178" t="s">
        <v>540</v>
      </c>
      <c r="H598" s="178" t="s">
        <v>41</v>
      </c>
      <c r="I598" s="178">
        <v>5405</v>
      </c>
      <c r="J598" s="178">
        <v>149.4800808314088</v>
      </c>
      <c r="K598" s="178">
        <v>1592.635223283575</v>
      </c>
      <c r="L598" s="178">
        <v>7147.1153041149837</v>
      </c>
      <c r="M598" s="178">
        <v>201111</v>
      </c>
      <c r="N598" s="178">
        <v>3.5538162030495514E-2</v>
      </c>
      <c r="O598" s="178" t="s">
        <v>709</v>
      </c>
      <c r="P598" s="178" t="s">
        <v>720</v>
      </c>
      <c r="Q598" s="184">
        <v>0</v>
      </c>
      <c r="R598" s="184">
        <v>2552.4356152152377</v>
      </c>
      <c r="S598" s="184">
        <v>13859.717733311894</v>
      </c>
      <c r="T598" s="184">
        <v>0</v>
      </c>
      <c r="U598" s="184">
        <v>47645.464817351109</v>
      </c>
      <c r="V598" s="184">
        <v>59.566051141846195</v>
      </c>
      <c r="W598" s="184">
        <v>5740.0022926832016</v>
      </c>
      <c r="X598" s="184" t="s">
        <v>730</v>
      </c>
      <c r="Y598" s="178" t="s">
        <v>1062</v>
      </c>
      <c r="Z598" s="178" t="s">
        <v>697</v>
      </c>
      <c r="AB598" s="178" t="s">
        <v>538</v>
      </c>
      <c r="AC598" s="178" t="s">
        <v>539</v>
      </c>
      <c r="AD598" s="178" t="s">
        <v>1225</v>
      </c>
      <c r="AF598" s="178" t="s">
        <v>1230</v>
      </c>
      <c r="AG598" s="178" t="s">
        <v>1231</v>
      </c>
      <c r="AH598" s="178">
        <v>1</v>
      </c>
      <c r="AI598" s="178">
        <v>72</v>
      </c>
      <c r="AJ598" s="178" t="s">
        <v>75</v>
      </c>
      <c r="AK598" s="178" t="s">
        <v>1196</v>
      </c>
      <c r="AL598" s="178" t="s">
        <v>1060</v>
      </c>
      <c r="AM598" s="178" t="s">
        <v>540</v>
      </c>
      <c r="AN598" s="178" t="s">
        <v>38</v>
      </c>
      <c r="AO598" s="178" t="s">
        <v>41</v>
      </c>
      <c r="AQ598" s="178">
        <v>7147.1153041149837</v>
      </c>
      <c r="AR598" s="178">
        <v>199619.99873300001</v>
      </c>
      <c r="AS598" s="178">
        <v>3.580360359421976E-2</v>
      </c>
      <c r="AT598" s="178">
        <f t="shared" si="9"/>
        <v>0</v>
      </c>
    </row>
    <row r="599" spans="1:46" ht="22.5">
      <c r="A599" s="178" t="s">
        <v>17</v>
      </c>
      <c r="B599" s="178">
        <v>503</v>
      </c>
      <c r="C599" s="178" t="s">
        <v>539</v>
      </c>
      <c r="D599" s="178" t="s">
        <v>38</v>
      </c>
      <c r="E599" s="178" t="s">
        <v>1153</v>
      </c>
      <c r="F599" s="178" t="s">
        <v>23</v>
      </c>
      <c r="G599" s="178" t="s">
        <v>541</v>
      </c>
      <c r="H599" s="178" t="s">
        <v>41</v>
      </c>
      <c r="I599" s="178">
        <v>3216</v>
      </c>
      <c r="J599" s="178">
        <v>88.94133949191685</v>
      </c>
      <c r="K599" s="178">
        <v>947.62532434412151</v>
      </c>
      <c r="L599" s="178">
        <v>4252.5666638360381</v>
      </c>
      <c r="M599" s="178">
        <v>201111</v>
      </c>
      <c r="N599" s="178">
        <v>2.1145370784472445E-2</v>
      </c>
      <c r="O599" s="178" t="s">
        <v>720</v>
      </c>
      <c r="P599" s="178" t="s">
        <v>720</v>
      </c>
      <c r="Q599" s="184">
        <v>31065.807466988383</v>
      </c>
      <c r="R599" s="184">
        <v>0</v>
      </c>
      <c r="S599" s="184">
        <v>0</v>
      </c>
      <c r="T599" s="184">
        <v>0</v>
      </c>
      <c r="U599" s="184">
        <v>0</v>
      </c>
      <c r="V599" s="184">
        <v>7.9866382326973051</v>
      </c>
      <c r="W599" s="184">
        <v>0</v>
      </c>
      <c r="X599" s="184" t="s">
        <v>730</v>
      </c>
      <c r="Y599" s="178" t="s">
        <v>1062</v>
      </c>
      <c r="Z599" s="178" t="s">
        <v>697</v>
      </c>
      <c r="AB599" s="178" t="s">
        <v>538</v>
      </c>
      <c r="AC599" s="178" t="s">
        <v>539</v>
      </c>
      <c r="AD599" s="178" t="s">
        <v>1225</v>
      </c>
      <c r="AF599" s="178" t="s">
        <v>1230</v>
      </c>
      <c r="AG599" s="178" t="s">
        <v>1231</v>
      </c>
      <c r="AH599" s="178">
        <v>1</v>
      </c>
      <c r="AI599" s="178">
        <v>10</v>
      </c>
      <c r="AJ599" s="178" t="s">
        <v>75</v>
      </c>
      <c r="AK599" s="178" t="s">
        <v>1196</v>
      </c>
      <c r="AL599" s="178" t="s">
        <v>1153</v>
      </c>
      <c r="AM599" s="178" t="s">
        <v>541</v>
      </c>
      <c r="AN599" s="178" t="s">
        <v>38</v>
      </c>
      <c r="AO599" s="178" t="s">
        <v>41</v>
      </c>
      <c r="AQ599" s="178">
        <v>4252.5666638360381</v>
      </c>
      <c r="AR599" s="178">
        <v>199619.99873300001</v>
      </c>
      <c r="AS599" s="178">
        <v>2.1303309742647686E-2</v>
      </c>
      <c r="AT599" s="178">
        <f t="shared" si="9"/>
        <v>0</v>
      </c>
    </row>
    <row r="600" spans="1:46" ht="22.5">
      <c r="A600" s="178" t="s">
        <v>30</v>
      </c>
      <c r="B600" s="178">
        <v>503</v>
      </c>
      <c r="C600" s="178" t="s">
        <v>539</v>
      </c>
      <c r="D600" s="178" t="s">
        <v>38</v>
      </c>
      <c r="E600" s="178" t="s">
        <v>1154</v>
      </c>
      <c r="F600" s="178" t="s">
        <v>23</v>
      </c>
      <c r="G600" s="178" t="s">
        <v>542</v>
      </c>
      <c r="H600" s="178" t="s">
        <v>41</v>
      </c>
      <c r="I600" s="178">
        <v>2588</v>
      </c>
      <c r="J600" s="178">
        <v>71.57344110854504</v>
      </c>
      <c r="K600" s="178">
        <v>762.57908563513274</v>
      </c>
      <c r="L600" s="178">
        <v>3422.1525267436778</v>
      </c>
      <c r="M600" s="178">
        <v>201111</v>
      </c>
      <c r="N600" s="178">
        <v>1.7016237434768253E-2</v>
      </c>
      <c r="O600" s="178" t="s">
        <v>720</v>
      </c>
      <c r="P600" s="178" t="s">
        <v>720</v>
      </c>
      <c r="Q600" s="184">
        <v>24999.474416842644</v>
      </c>
      <c r="R600" s="184">
        <v>1044.4471856696046</v>
      </c>
      <c r="S600" s="184">
        <v>5671.3450848443954</v>
      </c>
      <c r="T600" s="184">
        <v>0</v>
      </c>
      <c r="U600" s="184">
        <v>19496.347465832616</v>
      </c>
      <c r="V600" s="184">
        <v>24.374207171257773</v>
      </c>
      <c r="W600" s="184">
        <v>2348.7876460399957</v>
      </c>
      <c r="X600" s="184" t="s">
        <v>730</v>
      </c>
      <c r="Y600" s="178" t="s">
        <v>1106</v>
      </c>
      <c r="Z600" s="178" t="s">
        <v>697</v>
      </c>
      <c r="AB600" s="178" t="s">
        <v>538</v>
      </c>
      <c r="AC600" s="178" t="s">
        <v>539</v>
      </c>
      <c r="AD600" s="178" t="s">
        <v>1225</v>
      </c>
      <c r="AF600" s="178" t="s">
        <v>1230</v>
      </c>
      <c r="AG600" s="178" t="s">
        <v>1231</v>
      </c>
      <c r="AH600" s="178">
        <v>1</v>
      </c>
      <c r="AI600" s="178" t="s">
        <v>75</v>
      </c>
      <c r="AJ600" s="178" t="s">
        <v>75</v>
      </c>
      <c r="AK600" s="178" t="s">
        <v>1196</v>
      </c>
      <c r="AL600" s="178" t="s">
        <v>1154</v>
      </c>
      <c r="AM600" s="178" t="s">
        <v>542</v>
      </c>
      <c r="AN600" s="178" t="s">
        <v>38</v>
      </c>
      <c r="AO600" s="178" t="s">
        <v>41</v>
      </c>
      <c r="AQ600" s="178">
        <v>3422.1525267436778</v>
      </c>
      <c r="AR600" s="178">
        <v>199619.99873300001</v>
      </c>
      <c r="AS600" s="178">
        <v>1.714333507897146E-2</v>
      </c>
      <c r="AT600" s="178">
        <f t="shared" si="9"/>
        <v>0</v>
      </c>
    </row>
    <row r="601" spans="1:46" ht="22.5">
      <c r="A601" s="178" t="s">
        <v>30</v>
      </c>
      <c r="B601" s="178">
        <v>503</v>
      </c>
      <c r="C601" s="178" t="s">
        <v>539</v>
      </c>
      <c r="D601" s="178" t="s">
        <v>38</v>
      </c>
      <c r="E601" s="178" t="s">
        <v>1155</v>
      </c>
      <c r="F601" s="178" t="s">
        <v>23</v>
      </c>
      <c r="G601" s="178" t="s">
        <v>545</v>
      </c>
      <c r="H601" s="178" t="s">
        <v>41</v>
      </c>
      <c r="I601" s="178">
        <v>347</v>
      </c>
      <c r="J601" s="178">
        <v>9.5965935334872974</v>
      </c>
      <c r="K601" s="178">
        <v>102.24688667518973</v>
      </c>
      <c r="L601" s="178">
        <v>458.84348020867702</v>
      </c>
      <c r="M601" s="178">
        <v>201111</v>
      </c>
      <c r="N601" s="178">
        <v>2.2815434273047073E-3</v>
      </c>
      <c r="O601" s="178" t="s">
        <v>709</v>
      </c>
      <c r="P601" s="178" t="s">
        <v>720</v>
      </c>
      <c r="Q601" s="184">
        <v>0</v>
      </c>
      <c r="R601" s="184">
        <v>3845.4198082396492</v>
      </c>
      <c r="S601" s="184">
        <v>20880.618022481871</v>
      </c>
      <c r="T601" s="184">
        <v>0</v>
      </c>
      <c r="U601" s="184">
        <v>71781.169753806797</v>
      </c>
      <c r="V601" s="184">
        <v>89.740352937425939</v>
      </c>
      <c r="W601" s="184">
        <v>8647.7082454295996</v>
      </c>
      <c r="X601" s="184" t="s">
        <v>730</v>
      </c>
      <c r="Y601" s="178" t="s">
        <v>1062</v>
      </c>
      <c r="Z601" s="178" t="s">
        <v>697</v>
      </c>
      <c r="AB601" s="178" t="s">
        <v>538</v>
      </c>
      <c r="AC601" s="178" t="s">
        <v>539</v>
      </c>
      <c r="AD601" s="178" t="s">
        <v>1225</v>
      </c>
      <c r="AF601" s="178" t="s">
        <v>1230</v>
      </c>
      <c r="AG601" s="178" t="s">
        <v>1231</v>
      </c>
      <c r="AH601" s="178">
        <v>1</v>
      </c>
      <c r="AI601" s="178" t="s">
        <v>75</v>
      </c>
      <c r="AJ601" s="178" t="s">
        <v>75</v>
      </c>
      <c r="AK601" s="178" t="s">
        <v>1196</v>
      </c>
      <c r="AL601" s="178" t="s">
        <v>1155</v>
      </c>
      <c r="AM601" s="178" t="s">
        <v>545</v>
      </c>
      <c r="AN601" s="178" t="s">
        <v>38</v>
      </c>
      <c r="AO601" s="178" t="s">
        <v>41</v>
      </c>
      <c r="AQ601" s="178">
        <v>458.84348020867702</v>
      </c>
      <c r="AR601" s="178">
        <v>199619.99873300001</v>
      </c>
      <c r="AS601" s="178">
        <v>2.2985847265854314E-3</v>
      </c>
      <c r="AT601" s="178">
        <f t="shared" si="9"/>
        <v>0</v>
      </c>
    </row>
    <row r="602" spans="1:46" ht="22.5">
      <c r="A602" s="178" t="s">
        <v>30</v>
      </c>
      <c r="B602" s="178">
        <v>503</v>
      </c>
      <c r="C602" s="178" t="s">
        <v>539</v>
      </c>
      <c r="D602" s="178" t="s">
        <v>38</v>
      </c>
      <c r="E602" s="178" t="s">
        <v>1156</v>
      </c>
      <c r="F602" s="178" t="s">
        <v>23</v>
      </c>
      <c r="G602" s="178" t="s">
        <v>546</v>
      </c>
      <c r="H602" s="178" t="s">
        <v>41</v>
      </c>
      <c r="I602" s="178">
        <v>1059</v>
      </c>
      <c r="J602" s="178">
        <v>29.287586605080829</v>
      </c>
      <c r="K602" s="178">
        <v>312.04453310958479</v>
      </c>
      <c r="L602" s="178">
        <v>1400.3321197146656</v>
      </c>
      <c r="M602" s="178">
        <v>201111</v>
      </c>
      <c r="N602" s="178">
        <v>6.9629812377973634E-3</v>
      </c>
      <c r="O602" s="178" t="s">
        <v>720</v>
      </c>
      <c r="P602" s="178" t="s">
        <v>720</v>
      </c>
      <c r="Q602" s="184">
        <v>10229.692197618377</v>
      </c>
      <c r="R602" s="184">
        <v>353.08035171833666</v>
      </c>
      <c r="S602" s="184">
        <v>1917.2252505895126</v>
      </c>
      <c r="T602" s="184">
        <v>0</v>
      </c>
      <c r="U602" s="184">
        <v>6590.8332320756172</v>
      </c>
      <c r="V602" s="184">
        <v>8.2398169662986636</v>
      </c>
      <c r="W602" s="184">
        <v>794.01886428925275</v>
      </c>
      <c r="X602" s="184" t="s">
        <v>730</v>
      </c>
      <c r="Y602" s="178" t="s">
        <v>1106</v>
      </c>
      <c r="Z602" s="178" t="s">
        <v>697</v>
      </c>
      <c r="AB602" s="178" t="s">
        <v>538</v>
      </c>
      <c r="AC602" s="178" t="s">
        <v>539</v>
      </c>
      <c r="AD602" s="178" t="s">
        <v>1225</v>
      </c>
      <c r="AF602" s="178" t="s">
        <v>1230</v>
      </c>
      <c r="AG602" s="178" t="s">
        <v>1231</v>
      </c>
      <c r="AH602" s="178">
        <v>1</v>
      </c>
      <c r="AI602" s="178" t="s">
        <v>75</v>
      </c>
      <c r="AJ602" s="178" t="s">
        <v>75</v>
      </c>
      <c r="AK602" s="178" t="s">
        <v>1196</v>
      </c>
      <c r="AL602" s="178" t="s">
        <v>1156</v>
      </c>
      <c r="AM602" s="178" t="s">
        <v>546</v>
      </c>
      <c r="AN602" s="178" t="s">
        <v>38</v>
      </c>
      <c r="AO602" s="178" t="s">
        <v>41</v>
      </c>
      <c r="AQ602" s="178">
        <v>1400.3321197146656</v>
      </c>
      <c r="AR602" s="178">
        <v>199619.99873300001</v>
      </c>
      <c r="AS602" s="178">
        <v>7.0149891223457404E-3</v>
      </c>
      <c r="AT602" s="178">
        <f t="shared" si="9"/>
        <v>0</v>
      </c>
    </row>
    <row r="603" spans="1:46" ht="33.75">
      <c r="A603" s="178" t="s">
        <v>30</v>
      </c>
      <c r="B603" s="178">
        <v>503</v>
      </c>
      <c r="C603" s="178" t="s">
        <v>539</v>
      </c>
      <c r="D603" s="178" t="s">
        <v>38</v>
      </c>
      <c r="E603" s="178" t="s">
        <v>1107</v>
      </c>
      <c r="F603" s="178" t="s">
        <v>23</v>
      </c>
      <c r="G603" s="178" t="s">
        <v>547</v>
      </c>
      <c r="H603" s="178" t="s">
        <v>41</v>
      </c>
      <c r="I603" s="178">
        <v>3899</v>
      </c>
      <c r="J603" s="178">
        <v>107.83031177829099</v>
      </c>
      <c r="K603" s="178">
        <v>1148.8778419209359</v>
      </c>
      <c r="L603" s="178">
        <v>5155.7081536992273</v>
      </c>
      <c r="M603" s="178">
        <v>201111</v>
      </c>
      <c r="N603" s="178">
        <v>2.5636132054930996E-2</v>
      </c>
      <c r="O603" s="178" t="s">
        <v>720</v>
      </c>
      <c r="P603" s="178" t="s">
        <v>720</v>
      </c>
      <c r="Q603" s="184">
        <v>37663.427647322053</v>
      </c>
      <c r="R603" s="184">
        <v>441.84356863076761</v>
      </c>
      <c r="S603" s="184">
        <v>2399.209252134362</v>
      </c>
      <c r="T603" s="184">
        <v>0</v>
      </c>
      <c r="U603" s="184">
        <v>8247.7466144409955</v>
      </c>
      <c r="V603" s="184">
        <v>10.311279332127935</v>
      </c>
      <c r="W603" s="184">
        <v>993.63254525582454</v>
      </c>
      <c r="X603" s="184" t="s">
        <v>730</v>
      </c>
      <c r="Y603" s="178" t="s">
        <v>1106</v>
      </c>
      <c r="Z603" s="178" t="s">
        <v>697</v>
      </c>
      <c r="AB603" s="178" t="s">
        <v>538</v>
      </c>
      <c r="AC603" s="178" t="s">
        <v>539</v>
      </c>
      <c r="AD603" s="178" t="s">
        <v>1225</v>
      </c>
      <c r="AF603" s="178" t="s">
        <v>1230</v>
      </c>
      <c r="AG603" s="178" t="s">
        <v>1231</v>
      </c>
      <c r="AH603" s="178">
        <v>1</v>
      </c>
      <c r="AI603" s="178" t="s">
        <v>75</v>
      </c>
      <c r="AJ603" s="178" t="s">
        <v>75</v>
      </c>
      <c r="AK603" s="178" t="s">
        <v>1196</v>
      </c>
      <c r="AL603" s="178" t="s">
        <v>1107</v>
      </c>
      <c r="AM603" s="178" t="s">
        <v>547</v>
      </c>
      <c r="AN603" s="178" t="s">
        <v>38</v>
      </c>
      <c r="AO603" s="178" t="s">
        <v>41</v>
      </c>
      <c r="AQ603" s="178">
        <v>5155.7081536992273</v>
      </c>
      <c r="AR603" s="178">
        <v>199619.99873300001</v>
      </c>
      <c r="AS603" s="178">
        <v>2.5827613397569449E-2</v>
      </c>
      <c r="AT603" s="178">
        <f t="shared" si="9"/>
        <v>0</v>
      </c>
    </row>
    <row r="604" spans="1:46" ht="22.5">
      <c r="A604" s="178" t="s">
        <v>135</v>
      </c>
      <c r="B604" s="178">
        <v>503</v>
      </c>
      <c r="C604" s="178" t="s">
        <v>539</v>
      </c>
      <c r="D604" s="178" t="s">
        <v>38</v>
      </c>
      <c r="E604" s="178" t="s">
        <v>1140</v>
      </c>
      <c r="F604" s="178" t="s">
        <v>23</v>
      </c>
      <c r="G604" s="178" t="s">
        <v>574</v>
      </c>
      <c r="H604" s="178" t="s">
        <v>41</v>
      </c>
      <c r="I604" s="178">
        <v>358</v>
      </c>
      <c r="J604" s="178">
        <v>9.9008083140877599</v>
      </c>
      <c r="K604" s="178">
        <v>105.48814244875484</v>
      </c>
      <c r="L604" s="178">
        <v>473.38895076284263</v>
      </c>
      <c r="M604" s="178">
        <v>201111</v>
      </c>
      <c r="N604" s="178">
        <v>2.3538690114555776E-3</v>
      </c>
      <c r="O604" s="178" t="s">
        <v>720</v>
      </c>
      <c r="P604" s="178" t="s">
        <v>720</v>
      </c>
      <c r="Q604" s="184">
        <v>3458.1962292232097</v>
      </c>
      <c r="R604" s="184">
        <v>2204.6906670194994</v>
      </c>
      <c r="S604" s="184">
        <v>11971.463707843879</v>
      </c>
      <c r="T604" s="184">
        <v>0</v>
      </c>
      <c r="U604" s="184">
        <v>41154.225784363982</v>
      </c>
      <c r="V604" s="184">
        <v>51.450746197396384</v>
      </c>
      <c r="W604" s="184">
        <v>4957.9818616823504</v>
      </c>
      <c r="X604" s="184" t="s">
        <v>730</v>
      </c>
      <c r="Y604" s="178" t="s">
        <v>910</v>
      </c>
      <c r="Z604" s="178" t="s">
        <v>697</v>
      </c>
      <c r="AB604" s="178" t="s">
        <v>538</v>
      </c>
      <c r="AC604" s="178" t="s">
        <v>539</v>
      </c>
      <c r="AD604" s="178" t="s">
        <v>1225</v>
      </c>
      <c r="AF604" s="178" t="s">
        <v>1230</v>
      </c>
      <c r="AG604" s="178" t="s">
        <v>1231</v>
      </c>
      <c r="AH604" s="178">
        <v>1</v>
      </c>
      <c r="AI604" s="178" t="s">
        <v>75</v>
      </c>
      <c r="AJ604" s="178" t="s">
        <v>75</v>
      </c>
      <c r="AK604" s="178" t="s">
        <v>1196</v>
      </c>
      <c r="AL604" s="178" t="s">
        <v>1140</v>
      </c>
      <c r="AM604" s="178" t="s">
        <v>574</v>
      </c>
      <c r="AN604" s="178" t="s">
        <v>38</v>
      </c>
      <c r="AO604" s="178" t="s">
        <v>41</v>
      </c>
      <c r="AQ604" s="178">
        <v>473.38895076284263</v>
      </c>
      <c r="AR604" s="178">
        <v>199619.99873300001</v>
      </c>
      <c r="AS604" s="178">
        <v>2.3714505248345376E-3</v>
      </c>
      <c r="AT604" s="178">
        <f t="shared" si="9"/>
        <v>0</v>
      </c>
    </row>
    <row r="605" spans="1:46" ht="22.5">
      <c r="A605" s="178" t="s">
        <v>135</v>
      </c>
      <c r="B605" s="178">
        <v>503</v>
      </c>
      <c r="C605" s="178" t="s">
        <v>539</v>
      </c>
      <c r="D605" s="178" t="s">
        <v>38</v>
      </c>
      <c r="E605" s="178" t="s">
        <v>1157</v>
      </c>
      <c r="F605" s="178" t="s">
        <v>23</v>
      </c>
      <c r="G605" s="178" t="s">
        <v>576</v>
      </c>
      <c r="H605" s="178" t="s">
        <v>41</v>
      </c>
      <c r="I605" s="178">
        <v>448</v>
      </c>
      <c r="J605" s="178">
        <v>12.389838337182448</v>
      </c>
      <c r="K605" s="178">
        <v>132.00750786883287</v>
      </c>
      <c r="L605" s="178">
        <v>592.3973462060153</v>
      </c>
      <c r="M605" s="178">
        <v>201111</v>
      </c>
      <c r="N605" s="178">
        <v>2.9456237908717839E-3</v>
      </c>
      <c r="O605" s="178" t="s">
        <v>720</v>
      </c>
      <c r="P605" s="178" t="s">
        <v>720</v>
      </c>
      <c r="Q605" s="184">
        <v>4327.5751695307199</v>
      </c>
      <c r="R605" s="184">
        <v>2437.1817062635564</v>
      </c>
      <c r="S605" s="184">
        <v>13233.889353465991</v>
      </c>
      <c r="T605" s="184">
        <v>0</v>
      </c>
      <c r="U605" s="184">
        <v>45494.058516919722</v>
      </c>
      <c r="V605" s="184">
        <v>56.876376936553996</v>
      </c>
      <c r="W605" s="184">
        <v>5480.8154604356951</v>
      </c>
      <c r="X605" s="184" t="s">
        <v>730</v>
      </c>
      <c r="Y605" s="178" t="s">
        <v>1139</v>
      </c>
      <c r="Z605" s="178" t="s">
        <v>697</v>
      </c>
      <c r="AB605" s="178" t="s">
        <v>538</v>
      </c>
      <c r="AC605" s="178" t="s">
        <v>539</v>
      </c>
      <c r="AD605" s="178" t="s">
        <v>1225</v>
      </c>
      <c r="AF605" s="178" t="s">
        <v>1230</v>
      </c>
      <c r="AG605" s="178" t="s">
        <v>1231</v>
      </c>
      <c r="AH605" s="178">
        <v>1</v>
      </c>
      <c r="AI605" s="178" t="s">
        <v>75</v>
      </c>
      <c r="AJ605" s="178" t="s">
        <v>75</v>
      </c>
      <c r="AK605" s="178" t="s">
        <v>1196</v>
      </c>
      <c r="AL605" s="178" t="s">
        <v>1157</v>
      </c>
      <c r="AM605" s="178" t="s">
        <v>576</v>
      </c>
      <c r="AN605" s="178" t="s">
        <v>38</v>
      </c>
      <c r="AO605" s="178" t="s">
        <v>41</v>
      </c>
      <c r="AQ605" s="178">
        <v>592.3973462060153</v>
      </c>
      <c r="AR605" s="178">
        <v>199619.99873300001</v>
      </c>
      <c r="AS605" s="178">
        <v>2.9676252377817676E-3</v>
      </c>
      <c r="AT605" s="178">
        <f t="shared" si="9"/>
        <v>0</v>
      </c>
    </row>
    <row r="606" spans="1:46" ht="22.5">
      <c r="A606" s="178" t="s">
        <v>17</v>
      </c>
      <c r="B606" s="178">
        <v>503</v>
      </c>
      <c r="C606" s="178" t="s">
        <v>539</v>
      </c>
      <c r="D606" s="178" t="s">
        <v>40</v>
      </c>
      <c r="E606" s="178" t="s">
        <v>909</v>
      </c>
      <c r="F606" s="178" t="s">
        <v>23</v>
      </c>
      <c r="G606" s="178" t="s">
        <v>137</v>
      </c>
      <c r="H606" s="178" t="s">
        <v>42</v>
      </c>
      <c r="I606" s="178">
        <v>2219</v>
      </c>
      <c r="J606" s="178">
        <v>83.067277486910996</v>
      </c>
      <c r="K606" s="178">
        <v>653.84968741281273</v>
      </c>
      <c r="L606" s="178">
        <v>2955.9169648997236</v>
      </c>
      <c r="M606" s="178">
        <v>201111</v>
      </c>
      <c r="N606" s="178">
        <v>1.4697937780129995E-2</v>
      </c>
      <c r="O606" s="178" t="s">
        <v>720</v>
      </c>
      <c r="P606" s="178" t="s">
        <v>720</v>
      </c>
      <c r="Q606" s="184">
        <v>14446.379084630296</v>
      </c>
      <c r="R606" s="184">
        <v>4351.7553499528649</v>
      </c>
      <c r="S606" s="184">
        <v>0</v>
      </c>
      <c r="T606" s="184">
        <v>0</v>
      </c>
      <c r="U606" s="184">
        <v>81232.76653245349</v>
      </c>
      <c r="V606" s="184">
        <v>101.55667793807849</v>
      </c>
      <c r="W606" s="184">
        <v>9786.3724894856678</v>
      </c>
      <c r="X606" s="184" t="s">
        <v>730</v>
      </c>
      <c r="Y606" s="178" t="s">
        <v>811</v>
      </c>
      <c r="Z606" s="178" t="s">
        <v>697</v>
      </c>
      <c r="AB606" s="178" t="s">
        <v>538</v>
      </c>
      <c r="AC606" s="178" t="s">
        <v>539</v>
      </c>
      <c r="AD606" s="178" t="s">
        <v>1225</v>
      </c>
      <c r="AF606" s="178" t="s">
        <v>1230</v>
      </c>
      <c r="AG606" s="178" t="s">
        <v>1231</v>
      </c>
      <c r="AH606" s="178">
        <v>1</v>
      </c>
      <c r="AI606" s="178">
        <v>10</v>
      </c>
      <c r="AJ606" s="178" t="s">
        <v>908</v>
      </c>
      <c r="AK606" s="178" t="s">
        <v>136</v>
      </c>
      <c r="AL606" s="178" t="s">
        <v>909</v>
      </c>
      <c r="AM606" s="178" t="s">
        <v>137</v>
      </c>
      <c r="AN606" s="178" t="s">
        <v>40</v>
      </c>
      <c r="AO606" s="178" t="s">
        <v>42</v>
      </c>
      <c r="AQ606" s="178">
        <v>2955.9169648997236</v>
      </c>
      <c r="AR606" s="178">
        <v>199619.99873300001</v>
      </c>
      <c r="AS606" s="178">
        <v>1.4807719585518004E-2</v>
      </c>
      <c r="AT606" s="178">
        <f t="shared" si="9"/>
        <v>0</v>
      </c>
    </row>
    <row r="607" spans="1:46" ht="22.5">
      <c r="A607" s="178" t="s">
        <v>1215</v>
      </c>
      <c r="B607" s="178">
        <v>503</v>
      </c>
      <c r="C607" s="178" t="s">
        <v>539</v>
      </c>
      <c r="D607" s="178" t="s">
        <v>40</v>
      </c>
      <c r="E607" s="178" t="s">
        <v>1138</v>
      </c>
      <c r="F607" s="178" t="s">
        <v>23</v>
      </c>
      <c r="G607" s="178" t="s">
        <v>570</v>
      </c>
      <c r="H607" s="178" t="s">
        <v>42</v>
      </c>
      <c r="I607" s="178">
        <v>2453</v>
      </c>
      <c r="J607" s="178">
        <v>91.826963350785348</v>
      </c>
      <c r="K607" s="178">
        <v>722.80003750501567</v>
      </c>
      <c r="L607" s="178">
        <v>3267.6270008558008</v>
      </c>
      <c r="M607" s="178">
        <v>201111</v>
      </c>
      <c r="N607" s="178">
        <v>1.6247878041757043E-2</v>
      </c>
      <c r="O607" s="178" t="s">
        <v>720</v>
      </c>
      <c r="P607" s="178" t="s">
        <v>720</v>
      </c>
      <c r="Q607" s="184">
        <v>15969.791750607534</v>
      </c>
      <c r="R607" s="184">
        <v>0</v>
      </c>
      <c r="S607" s="184">
        <v>0</v>
      </c>
      <c r="T607" s="184">
        <v>0</v>
      </c>
      <c r="U607" s="184">
        <v>0</v>
      </c>
      <c r="V607" s="184">
        <v>35.011548786871806</v>
      </c>
      <c r="W607" s="184">
        <v>0</v>
      </c>
      <c r="X607" s="184" t="s">
        <v>730</v>
      </c>
      <c r="Y607" s="178" t="s">
        <v>806</v>
      </c>
      <c r="Z607" s="178" t="s">
        <v>697</v>
      </c>
      <c r="AB607" s="178" t="s">
        <v>538</v>
      </c>
      <c r="AC607" s="178" t="s">
        <v>539</v>
      </c>
      <c r="AD607" s="178" t="s">
        <v>1225</v>
      </c>
      <c r="AF607" s="178" t="s">
        <v>1230</v>
      </c>
      <c r="AG607" s="178" t="s">
        <v>1231</v>
      </c>
      <c r="AH607" s="178">
        <v>1</v>
      </c>
      <c r="AI607" s="178">
        <v>72</v>
      </c>
      <c r="AJ607" s="178" t="s">
        <v>908</v>
      </c>
      <c r="AK607" s="178" t="s">
        <v>136</v>
      </c>
      <c r="AL607" s="178" t="s">
        <v>1138</v>
      </c>
      <c r="AM607" s="178" t="s">
        <v>570</v>
      </c>
      <c r="AN607" s="178" t="s">
        <v>40</v>
      </c>
      <c r="AO607" s="178" t="s">
        <v>42</v>
      </c>
      <c r="AQ607" s="178">
        <v>3267.6270008558008</v>
      </c>
      <c r="AR607" s="178">
        <v>199619.99873300001</v>
      </c>
      <c r="AS607" s="178">
        <v>1.6369236657627611E-2</v>
      </c>
      <c r="AT607" s="178">
        <f t="shared" si="9"/>
        <v>0</v>
      </c>
    </row>
    <row r="608" spans="1:46" ht="22.5">
      <c r="A608" s="178" t="s">
        <v>17</v>
      </c>
      <c r="B608" s="178">
        <v>503</v>
      </c>
      <c r="C608" s="178" t="s">
        <v>539</v>
      </c>
      <c r="D608" s="178" t="s">
        <v>40</v>
      </c>
      <c r="E608" s="178" t="s">
        <v>810</v>
      </c>
      <c r="F608" s="178" t="s">
        <v>23</v>
      </c>
      <c r="G608" s="178" t="s">
        <v>757</v>
      </c>
      <c r="H608" s="178" t="s">
        <v>42</v>
      </c>
      <c r="I608" s="178">
        <v>4380</v>
      </c>
      <c r="J608" s="178">
        <v>163.96335078534031</v>
      </c>
      <c r="K608" s="178">
        <v>1290.609117110464</v>
      </c>
      <c r="L608" s="178">
        <v>5834.5724678958049</v>
      </c>
      <c r="M608" s="178">
        <v>201111</v>
      </c>
      <c r="N608" s="178">
        <v>2.9011702333019102E-2</v>
      </c>
      <c r="O608" s="178" t="s">
        <v>709</v>
      </c>
      <c r="P608" s="178" t="s">
        <v>720</v>
      </c>
      <c r="Q608" s="184">
        <v>0</v>
      </c>
      <c r="R608" s="184">
        <v>0</v>
      </c>
      <c r="S608" s="184">
        <v>0</v>
      </c>
      <c r="T608" s="184">
        <v>0</v>
      </c>
      <c r="U608" s="184">
        <v>0</v>
      </c>
      <c r="V608" s="184">
        <v>20.821437622921113</v>
      </c>
      <c r="W608" s="184">
        <v>0</v>
      </c>
      <c r="X608" s="184" t="s">
        <v>730</v>
      </c>
      <c r="Y608" s="178" t="s">
        <v>806</v>
      </c>
      <c r="Z608" s="178" t="s">
        <v>697</v>
      </c>
      <c r="AB608" s="178" t="s">
        <v>538</v>
      </c>
      <c r="AC608" s="178" t="s">
        <v>539</v>
      </c>
      <c r="AD608" s="178" t="s">
        <v>1225</v>
      </c>
      <c r="AF608" s="178" t="s">
        <v>1230</v>
      </c>
      <c r="AG608" s="178" t="s">
        <v>1231</v>
      </c>
      <c r="AH608" s="178">
        <v>1</v>
      </c>
      <c r="AI608" s="178">
        <v>72</v>
      </c>
      <c r="AJ608" s="178" t="s">
        <v>796</v>
      </c>
      <c r="AK608" s="178" t="s">
        <v>1228</v>
      </c>
      <c r="AL608" s="178" t="s">
        <v>810</v>
      </c>
      <c r="AM608" s="178" t="s">
        <v>757</v>
      </c>
      <c r="AN608" s="178" t="s">
        <v>40</v>
      </c>
      <c r="AO608" s="178" t="s">
        <v>42</v>
      </c>
      <c r="AQ608" s="178">
        <v>5834.5724678958049</v>
      </c>
      <c r="AR608" s="178">
        <v>199619.99873300001</v>
      </c>
      <c r="AS608" s="178">
        <v>2.9228396477949017E-2</v>
      </c>
      <c r="AT608" s="178">
        <f t="shared" si="9"/>
        <v>0</v>
      </c>
    </row>
    <row r="609" spans="1:46" ht="22.5">
      <c r="A609" s="178" t="s">
        <v>17</v>
      </c>
      <c r="B609" s="178">
        <v>503</v>
      </c>
      <c r="C609" s="178" t="s">
        <v>539</v>
      </c>
      <c r="D609" s="178" t="s">
        <v>40</v>
      </c>
      <c r="E609" s="178" t="s">
        <v>771</v>
      </c>
      <c r="F609" s="178" t="s">
        <v>23</v>
      </c>
      <c r="G609" s="178" t="s">
        <v>77</v>
      </c>
      <c r="H609" s="178" t="s">
        <v>42</v>
      </c>
      <c r="I609" s="178">
        <v>1510</v>
      </c>
      <c r="J609" s="178">
        <v>56.526178010471199</v>
      </c>
      <c r="K609" s="178">
        <v>444.93601982575359</v>
      </c>
      <c r="L609" s="178">
        <v>2011.4621978362247</v>
      </c>
      <c r="M609" s="178">
        <v>201111</v>
      </c>
      <c r="N609" s="178">
        <v>1.0001751260926676E-2</v>
      </c>
      <c r="O609" s="178" t="s">
        <v>709</v>
      </c>
      <c r="P609" s="178" t="s">
        <v>720</v>
      </c>
      <c r="Q609" s="184">
        <v>0</v>
      </c>
      <c r="R609" s="184">
        <v>0</v>
      </c>
      <c r="S609" s="184">
        <v>0</v>
      </c>
      <c r="T609" s="184">
        <v>0</v>
      </c>
      <c r="V609" s="184">
        <v>0</v>
      </c>
      <c r="W609" s="184">
        <v>0</v>
      </c>
      <c r="Z609" s="178" t="s">
        <v>697</v>
      </c>
      <c r="AB609" s="178" t="s">
        <v>538</v>
      </c>
      <c r="AC609" s="178" t="s">
        <v>539</v>
      </c>
      <c r="AD609" s="178" t="s">
        <v>1225</v>
      </c>
      <c r="AF609" s="178" t="s">
        <v>1230</v>
      </c>
      <c r="AG609" s="178" t="s">
        <v>1231</v>
      </c>
      <c r="AH609" s="178">
        <v>1</v>
      </c>
      <c r="AI609" s="178">
        <v>78</v>
      </c>
      <c r="AJ609" s="178" t="s">
        <v>796</v>
      </c>
      <c r="AK609" s="178" t="s">
        <v>1228</v>
      </c>
      <c r="AL609" s="178" t="s">
        <v>771</v>
      </c>
      <c r="AM609" s="178" t="s">
        <v>77</v>
      </c>
      <c r="AN609" s="178" t="s">
        <v>40</v>
      </c>
      <c r="AO609" s="178" t="s">
        <v>42</v>
      </c>
      <c r="AQ609" s="178">
        <v>2011.4621978362247</v>
      </c>
      <c r="AR609" s="178">
        <v>199619.99873300001</v>
      </c>
      <c r="AS609" s="178">
        <v>1.0076456320023519E-2</v>
      </c>
      <c r="AT609" s="178">
        <f t="shared" si="9"/>
        <v>0</v>
      </c>
    </row>
    <row r="610" spans="1:46" ht="22.5">
      <c r="A610" s="178" t="s">
        <v>17</v>
      </c>
      <c r="B610" s="178">
        <v>503</v>
      </c>
      <c r="C610" s="178" t="s">
        <v>539</v>
      </c>
      <c r="D610" s="178" t="s">
        <v>40</v>
      </c>
      <c r="E610" s="178" t="s">
        <v>762</v>
      </c>
      <c r="F610" s="178" t="s">
        <v>23</v>
      </c>
      <c r="G610" s="178" t="s">
        <v>1158</v>
      </c>
      <c r="H610" s="178" t="s">
        <v>42</v>
      </c>
      <c r="I610" s="178">
        <v>898</v>
      </c>
      <c r="J610" s="178">
        <v>33.616230366492147</v>
      </c>
      <c r="K610" s="178">
        <v>264.60433496922303</v>
      </c>
      <c r="L610" s="178">
        <v>1196.220565335715</v>
      </c>
      <c r="M610" s="178">
        <v>201111</v>
      </c>
      <c r="N610" s="178">
        <v>5.9480613459020892E-3</v>
      </c>
      <c r="O610" s="178" t="s">
        <v>709</v>
      </c>
      <c r="P610" s="178" t="s">
        <v>720</v>
      </c>
      <c r="Q610" s="184">
        <v>0</v>
      </c>
      <c r="R610" s="184">
        <v>0</v>
      </c>
      <c r="S610" s="184">
        <v>0</v>
      </c>
      <c r="T610" s="184">
        <v>0</v>
      </c>
      <c r="V610" s="184">
        <v>0</v>
      </c>
      <c r="W610" s="184">
        <v>0</v>
      </c>
      <c r="Z610" s="178" t="s">
        <v>697</v>
      </c>
      <c r="AB610" s="178" t="s">
        <v>538</v>
      </c>
      <c r="AC610" s="178" t="s">
        <v>539</v>
      </c>
      <c r="AD610" s="178" t="s">
        <v>1225</v>
      </c>
      <c r="AF610" s="178" t="s">
        <v>1230</v>
      </c>
      <c r="AG610" s="178" t="s">
        <v>1231</v>
      </c>
      <c r="AH610" s="178">
        <v>1</v>
      </c>
      <c r="AI610" s="178">
        <v>99</v>
      </c>
      <c r="AJ610" s="178" t="s">
        <v>796</v>
      </c>
      <c r="AK610" s="178" t="s">
        <v>1228</v>
      </c>
      <c r="AL610" s="178" t="s">
        <v>1017</v>
      </c>
      <c r="AM610" s="178" t="s">
        <v>1018</v>
      </c>
      <c r="AN610" s="178" t="s">
        <v>40</v>
      </c>
      <c r="AO610" s="178" t="s">
        <v>42</v>
      </c>
      <c r="AQ610" s="178">
        <v>1196.220565335715</v>
      </c>
      <c r="AR610" s="178">
        <v>199619.99873300001</v>
      </c>
      <c r="AS610" s="178">
        <v>5.9924885929676288E-3</v>
      </c>
      <c r="AT610" s="178">
        <f t="shared" si="9"/>
        <v>0</v>
      </c>
    </row>
    <row r="611" spans="1:46" ht="22.5">
      <c r="A611" s="178" t="s">
        <v>17</v>
      </c>
      <c r="B611" s="178" t="s">
        <v>1205</v>
      </c>
      <c r="C611" s="178" t="s">
        <v>577</v>
      </c>
      <c r="D611" s="178" t="s">
        <v>34</v>
      </c>
      <c r="E611" s="178" t="s">
        <v>579</v>
      </c>
      <c r="F611" s="178" t="s">
        <v>23</v>
      </c>
      <c r="G611" s="178">
        <v>709510</v>
      </c>
      <c r="H611" s="178" t="s">
        <v>19</v>
      </c>
      <c r="L611" s="178">
        <v>445</v>
      </c>
      <c r="M611" s="178">
        <v>103976</v>
      </c>
      <c r="N611" s="178">
        <v>4.2798338078018005E-3</v>
      </c>
      <c r="O611" s="178" t="s">
        <v>1217</v>
      </c>
      <c r="P611" s="178" t="s">
        <v>1218</v>
      </c>
      <c r="Q611" s="184">
        <v>2174.8373750000001</v>
      </c>
      <c r="R611" s="184">
        <v>0</v>
      </c>
      <c r="S611" s="184">
        <v>0</v>
      </c>
      <c r="T611" s="184">
        <v>0</v>
      </c>
      <c r="V611" s="184">
        <v>0</v>
      </c>
      <c r="W611" s="184">
        <v>0</v>
      </c>
      <c r="Z611" s="178" t="s">
        <v>697</v>
      </c>
      <c r="AB611" s="178" t="s">
        <v>1205</v>
      </c>
      <c r="AC611" s="178" t="s">
        <v>577</v>
      </c>
      <c r="AD611" s="178" t="s">
        <v>1225</v>
      </c>
      <c r="AF611" s="178" t="s">
        <v>1230</v>
      </c>
      <c r="AG611" s="178" t="s">
        <v>1231</v>
      </c>
      <c r="AH611" s="178">
        <v>1</v>
      </c>
      <c r="AI611" s="178">
        <v>95</v>
      </c>
      <c r="AJ611" s="178" t="s">
        <v>796</v>
      </c>
      <c r="AK611" s="178" t="s">
        <v>1228</v>
      </c>
      <c r="AL611" s="178" t="s">
        <v>1017</v>
      </c>
      <c r="AM611" s="178" t="s">
        <v>1018</v>
      </c>
      <c r="AN611" s="178" t="s">
        <v>18</v>
      </c>
      <c r="AO611" s="178" t="s">
        <v>19</v>
      </c>
      <c r="AQ611" s="178">
        <v>34396.799077296011</v>
      </c>
      <c r="AR611" s="178">
        <v>103976</v>
      </c>
      <c r="AS611" s="178">
        <v>0.33081479454197132</v>
      </c>
      <c r="AT611" s="178">
        <f t="shared" si="9"/>
        <v>-33951.799077296011</v>
      </c>
    </row>
    <row r="612" spans="1:46" ht="22.5">
      <c r="A612" s="178" t="s">
        <v>17</v>
      </c>
      <c r="B612" s="178" t="s">
        <v>1205</v>
      </c>
      <c r="C612" s="178" t="s">
        <v>577</v>
      </c>
      <c r="D612" s="178" t="s">
        <v>35</v>
      </c>
      <c r="E612" s="178" t="s">
        <v>580</v>
      </c>
      <c r="F612" s="178" t="s">
        <v>23</v>
      </c>
      <c r="G612" s="178">
        <v>709525</v>
      </c>
      <c r="H612" s="178" t="s">
        <v>19</v>
      </c>
      <c r="L612" s="178">
        <v>445</v>
      </c>
      <c r="M612" s="178">
        <v>103976</v>
      </c>
      <c r="N612" s="178">
        <v>4.2798338078018005E-3</v>
      </c>
      <c r="O612" s="178" t="s">
        <v>1217</v>
      </c>
      <c r="P612" s="178" t="s">
        <v>1218</v>
      </c>
      <c r="Q612" s="184">
        <v>2174.8373750000001</v>
      </c>
      <c r="R612" s="184">
        <v>0</v>
      </c>
      <c r="S612" s="184">
        <v>0</v>
      </c>
      <c r="T612" s="184">
        <v>0</v>
      </c>
      <c r="V612" s="184">
        <v>0</v>
      </c>
      <c r="W612" s="184">
        <v>0</v>
      </c>
      <c r="Z612" s="178" t="s">
        <v>697</v>
      </c>
      <c r="AB612" s="178" t="s">
        <v>1205</v>
      </c>
      <c r="AC612" s="178" t="s">
        <v>577</v>
      </c>
      <c r="AD612" s="178" t="s">
        <v>1225</v>
      </c>
      <c r="AF612" s="178" t="s">
        <v>1230</v>
      </c>
      <c r="AG612" s="178" t="s">
        <v>1227</v>
      </c>
      <c r="AH612" s="178">
        <v>0</v>
      </c>
      <c r="AI612" s="178">
        <v>78</v>
      </c>
      <c r="AJ612" s="178" t="s">
        <v>796</v>
      </c>
      <c r="AK612" s="178" t="s">
        <v>1228</v>
      </c>
      <c r="AL612" s="178" t="s">
        <v>1017</v>
      </c>
      <c r="AM612" s="178" t="s">
        <v>1018</v>
      </c>
      <c r="AN612" s="178" t="s">
        <v>34</v>
      </c>
      <c r="AO612" s="178" t="s">
        <v>19</v>
      </c>
      <c r="AQ612" s="178">
        <v>35135.6518747312</v>
      </c>
      <c r="AR612" s="178">
        <v>103976</v>
      </c>
      <c r="AS612" s="178">
        <v>0.33792078820815574</v>
      </c>
      <c r="AT612" s="178">
        <f t="shared" si="9"/>
        <v>-34690.6518747312</v>
      </c>
    </row>
    <row r="613" spans="1:46" ht="22.5">
      <c r="A613" s="178" t="s">
        <v>47</v>
      </c>
      <c r="B613" s="178" t="s">
        <v>1205</v>
      </c>
      <c r="C613" s="178" t="s">
        <v>577</v>
      </c>
      <c r="D613" s="178" t="s">
        <v>36</v>
      </c>
      <c r="E613" s="178" t="s">
        <v>581</v>
      </c>
      <c r="F613" s="178" t="s">
        <v>23</v>
      </c>
      <c r="G613" s="178">
        <v>904150</v>
      </c>
      <c r="H613" s="178" t="s">
        <v>19</v>
      </c>
      <c r="L613" s="178">
        <v>4450</v>
      </c>
      <c r="M613" s="178">
        <v>103976</v>
      </c>
      <c r="N613" s="178">
        <v>4.2798338078018007E-2</v>
      </c>
      <c r="O613" s="178" t="s">
        <v>1217</v>
      </c>
      <c r="P613" s="178" t="s">
        <v>1218</v>
      </c>
      <c r="Q613" s="184">
        <v>21748.373749999999</v>
      </c>
      <c r="R613" s="184">
        <v>0</v>
      </c>
      <c r="S613" s="184">
        <v>0</v>
      </c>
      <c r="T613" s="184">
        <v>0</v>
      </c>
      <c r="V613" s="184">
        <v>0</v>
      </c>
      <c r="W613" s="184">
        <v>0</v>
      </c>
      <c r="Z613" s="178" t="s">
        <v>697</v>
      </c>
      <c r="AB613" s="178" t="s">
        <v>1205</v>
      </c>
      <c r="AC613" s="178" t="s">
        <v>577</v>
      </c>
      <c r="AD613" s="178" t="s">
        <v>1225</v>
      </c>
      <c r="AF613" s="178" t="s">
        <v>1230</v>
      </c>
      <c r="AG613" s="178" t="s">
        <v>1227</v>
      </c>
      <c r="AH613" s="178">
        <v>0</v>
      </c>
      <c r="AI613" s="178">
        <v>78</v>
      </c>
      <c r="AJ613" s="178" t="s">
        <v>796</v>
      </c>
      <c r="AK613" s="178" t="s">
        <v>1228</v>
      </c>
      <c r="AL613" s="178" t="s">
        <v>1017</v>
      </c>
      <c r="AM613" s="178" t="s">
        <v>1018</v>
      </c>
      <c r="AN613" s="178" t="s">
        <v>35</v>
      </c>
      <c r="AO613" s="178" t="s">
        <v>19</v>
      </c>
      <c r="AQ613" s="178">
        <v>34443.549047972789</v>
      </c>
      <c r="AR613" s="178">
        <v>103976</v>
      </c>
      <c r="AS613" s="178">
        <v>0.33126441724987293</v>
      </c>
      <c r="AT613" s="178">
        <f t="shared" si="9"/>
        <v>-29993.549047972789</v>
      </c>
    </row>
    <row r="614" spans="1:46" ht="22.5">
      <c r="A614" s="178" t="s">
        <v>47</v>
      </c>
      <c r="B614" s="178" t="s">
        <v>1205</v>
      </c>
      <c r="C614" s="178" t="s">
        <v>577</v>
      </c>
      <c r="D614" s="178" t="s">
        <v>37</v>
      </c>
      <c r="E614" s="178" t="s">
        <v>582</v>
      </c>
      <c r="F614" s="178" t="s">
        <v>23</v>
      </c>
      <c r="G614" s="178">
        <v>709155</v>
      </c>
      <c r="H614" s="178" t="s">
        <v>19</v>
      </c>
      <c r="L614" s="178">
        <v>445</v>
      </c>
      <c r="M614" s="178">
        <v>103976</v>
      </c>
      <c r="N614" s="178">
        <v>4.2798338078018005E-3</v>
      </c>
      <c r="O614" s="178" t="s">
        <v>1217</v>
      </c>
      <c r="P614" s="178" t="s">
        <v>1218</v>
      </c>
      <c r="Q614" s="184">
        <v>2174.8373750000001</v>
      </c>
      <c r="R614" s="184">
        <v>0</v>
      </c>
      <c r="S614" s="184">
        <v>0</v>
      </c>
      <c r="T614" s="184">
        <v>0</v>
      </c>
      <c r="V614" s="184">
        <v>0</v>
      </c>
      <c r="W614" s="184">
        <v>0</v>
      </c>
      <c r="Z614" s="178" t="s">
        <v>697</v>
      </c>
      <c r="AT614" s="178">
        <f t="shared" si="9"/>
        <v>445</v>
      </c>
    </row>
    <row r="615" spans="1:46" ht="22.5">
      <c r="A615" s="178" t="s">
        <v>24</v>
      </c>
      <c r="B615" s="178" t="s">
        <v>1205</v>
      </c>
      <c r="C615" s="178" t="s">
        <v>577</v>
      </c>
      <c r="D615" s="178" t="s">
        <v>38</v>
      </c>
      <c r="E615" s="178" t="s">
        <v>549</v>
      </c>
      <c r="F615" s="178" t="s">
        <v>23</v>
      </c>
      <c r="G615" s="178">
        <v>503302</v>
      </c>
      <c r="H615" s="178" t="s">
        <v>19</v>
      </c>
      <c r="L615" s="178">
        <v>445</v>
      </c>
      <c r="M615" s="178">
        <v>103976</v>
      </c>
      <c r="N615" s="178">
        <v>4.2798338078018005E-3</v>
      </c>
      <c r="O615" s="178" t="s">
        <v>1217</v>
      </c>
      <c r="P615" s="178" t="s">
        <v>1218</v>
      </c>
      <c r="Q615" s="184">
        <v>2174.8373750000001</v>
      </c>
      <c r="R615" s="184">
        <v>0</v>
      </c>
      <c r="S615" s="184">
        <v>0</v>
      </c>
      <c r="T615" s="184">
        <v>0</v>
      </c>
      <c r="V615" s="184">
        <v>0</v>
      </c>
      <c r="W615" s="184">
        <v>0</v>
      </c>
      <c r="Z615" s="178" t="s">
        <v>697</v>
      </c>
      <c r="AT615" s="178">
        <f t="shared" si="9"/>
        <v>445</v>
      </c>
    </row>
    <row r="616" spans="1:46" ht="22.5">
      <c r="A616" s="178" t="s">
        <v>24</v>
      </c>
      <c r="B616" s="178" t="s">
        <v>1205</v>
      </c>
      <c r="C616" s="178" t="s">
        <v>577</v>
      </c>
      <c r="F616" s="178" t="s">
        <v>23</v>
      </c>
      <c r="G616" s="178">
        <v>501000</v>
      </c>
      <c r="H616" s="178" t="s">
        <v>578</v>
      </c>
      <c r="L616" s="178">
        <v>445</v>
      </c>
      <c r="M616" s="178">
        <v>103976</v>
      </c>
      <c r="N616" s="178">
        <v>4.2798338078018005E-3</v>
      </c>
      <c r="O616" s="178" t="s">
        <v>1217</v>
      </c>
      <c r="P616" s="178" t="s">
        <v>1218</v>
      </c>
      <c r="Q616" s="184">
        <v>801.25587499999995</v>
      </c>
      <c r="R616" s="184">
        <v>0</v>
      </c>
      <c r="S616" s="184">
        <v>0</v>
      </c>
      <c r="T616" s="184">
        <v>0</v>
      </c>
      <c r="V616" s="184">
        <v>0</v>
      </c>
      <c r="W616" s="184">
        <v>0</v>
      </c>
      <c r="Z616" s="178" t="s">
        <v>697</v>
      </c>
      <c r="AT616" s="178">
        <f t="shared" si="9"/>
        <v>445</v>
      </c>
    </row>
    <row r="617" spans="1:46" ht="22.5">
      <c r="A617" s="178" t="s">
        <v>24</v>
      </c>
      <c r="B617" s="178" t="s">
        <v>1205</v>
      </c>
      <c r="C617" s="178" t="s">
        <v>577</v>
      </c>
      <c r="D617" s="178" t="s">
        <v>37</v>
      </c>
      <c r="E617" s="178" t="s">
        <v>25</v>
      </c>
      <c r="F617" s="178" t="s">
        <v>23</v>
      </c>
      <c r="G617" s="178">
        <v>600000</v>
      </c>
      <c r="H617" s="178" t="s">
        <v>578</v>
      </c>
      <c r="L617" s="178">
        <v>1780</v>
      </c>
      <c r="M617" s="178">
        <v>103976</v>
      </c>
      <c r="N617" s="178">
        <v>1.7119335231207202E-2</v>
      </c>
      <c r="O617" s="178" t="s">
        <v>1217</v>
      </c>
      <c r="P617" s="178" t="s">
        <v>1218</v>
      </c>
      <c r="Q617" s="184">
        <v>3205.0234999999998</v>
      </c>
      <c r="R617" s="184">
        <v>0</v>
      </c>
      <c r="S617" s="184">
        <v>0</v>
      </c>
      <c r="T617" s="184">
        <v>0</v>
      </c>
      <c r="V617" s="184">
        <v>0</v>
      </c>
      <c r="W617" s="184">
        <v>0</v>
      </c>
      <c r="Z617" s="178" t="s">
        <v>697</v>
      </c>
      <c r="AT617" s="178">
        <f t="shared" si="9"/>
        <v>1780</v>
      </c>
    </row>
    <row r="618" spans="1:46" ht="22.5">
      <c r="A618" s="178" t="s">
        <v>24</v>
      </c>
      <c r="B618" s="178" t="s">
        <v>1205</v>
      </c>
      <c r="C618" s="178" t="s">
        <v>577</v>
      </c>
      <c r="D618" s="178" t="s">
        <v>38</v>
      </c>
      <c r="E618" s="178" t="s">
        <v>25</v>
      </c>
      <c r="F618" s="178" t="s">
        <v>23</v>
      </c>
      <c r="G618" s="178">
        <v>600001</v>
      </c>
      <c r="H618" s="178" t="s">
        <v>578</v>
      </c>
      <c r="M618" s="178">
        <v>103976</v>
      </c>
      <c r="N618" s="178">
        <v>0</v>
      </c>
      <c r="O618" s="178" t="s">
        <v>1217</v>
      </c>
      <c r="P618" s="178" t="s">
        <v>1218</v>
      </c>
      <c r="Q618" s="184">
        <v>0</v>
      </c>
      <c r="R618" s="184">
        <v>0</v>
      </c>
      <c r="S618" s="184">
        <v>0</v>
      </c>
      <c r="T618" s="184">
        <v>0</v>
      </c>
      <c r="V618" s="184">
        <v>0</v>
      </c>
      <c r="W618" s="184">
        <v>0</v>
      </c>
      <c r="Z618" s="178" t="s">
        <v>697</v>
      </c>
      <c r="AT618" s="178">
        <f t="shared" si="9"/>
        <v>0</v>
      </c>
    </row>
    <row r="619" spans="1:46" ht="22.5">
      <c r="A619" s="178" t="s">
        <v>24</v>
      </c>
      <c r="B619" s="178" t="s">
        <v>1205</v>
      </c>
      <c r="C619" s="178" t="s">
        <v>577</v>
      </c>
      <c r="D619" s="178" t="s">
        <v>39</v>
      </c>
      <c r="E619" s="178" t="s">
        <v>25</v>
      </c>
      <c r="F619" s="178" t="s">
        <v>23</v>
      </c>
      <c r="G619" s="178">
        <v>604020</v>
      </c>
      <c r="H619" s="178" t="s">
        <v>578</v>
      </c>
      <c r="L619" s="178">
        <v>1335</v>
      </c>
      <c r="M619" s="178">
        <v>103976</v>
      </c>
      <c r="N619" s="178">
        <v>1.2839501423405401E-2</v>
      </c>
      <c r="O619" s="178" t="s">
        <v>1217</v>
      </c>
      <c r="P619" s="178" t="s">
        <v>1218</v>
      </c>
      <c r="Q619" s="184">
        <v>2403.767625</v>
      </c>
      <c r="R619" s="184">
        <v>0</v>
      </c>
      <c r="S619" s="184">
        <v>0</v>
      </c>
      <c r="T619" s="184">
        <v>0</v>
      </c>
      <c r="V619" s="184">
        <v>0</v>
      </c>
      <c r="W619" s="184">
        <v>0</v>
      </c>
      <c r="Z619" s="178" t="s">
        <v>697</v>
      </c>
      <c r="AT619" s="178">
        <f t="shared" si="9"/>
        <v>1335</v>
      </c>
    </row>
    <row r="620" spans="1:46" ht="22.5">
      <c r="A620" s="178" t="s">
        <v>24</v>
      </c>
      <c r="B620" s="178" t="s">
        <v>1205</v>
      </c>
      <c r="C620" s="178" t="s">
        <v>577</v>
      </c>
      <c r="D620" s="178" t="s">
        <v>46</v>
      </c>
      <c r="E620" s="178" t="s">
        <v>25</v>
      </c>
      <c r="F620" s="178" t="s">
        <v>23</v>
      </c>
      <c r="G620" s="178">
        <v>601080</v>
      </c>
      <c r="H620" s="178" t="s">
        <v>578</v>
      </c>
      <c r="L620" s="178">
        <v>890</v>
      </c>
      <c r="M620" s="178">
        <v>103976</v>
      </c>
      <c r="N620" s="178">
        <v>8.5596676156036011E-3</v>
      </c>
      <c r="O620" s="178" t="s">
        <v>1217</v>
      </c>
      <c r="P620" s="178" t="s">
        <v>1218</v>
      </c>
      <c r="Q620" s="184">
        <v>1602.5117499999999</v>
      </c>
      <c r="R620" s="184">
        <v>0</v>
      </c>
      <c r="S620" s="184">
        <v>0</v>
      </c>
      <c r="T620" s="184">
        <v>0</v>
      </c>
      <c r="V620" s="184">
        <v>0</v>
      </c>
      <c r="W620" s="184">
        <v>0</v>
      </c>
      <c r="Z620" s="178" t="s">
        <v>697</v>
      </c>
      <c r="AT620" s="178">
        <f t="shared" si="9"/>
        <v>890</v>
      </c>
    </row>
    <row r="621" spans="1:46" ht="22.5">
      <c r="A621" s="178" t="s">
        <v>24</v>
      </c>
      <c r="B621" s="178" t="s">
        <v>1205</v>
      </c>
      <c r="C621" s="178" t="s">
        <v>577</v>
      </c>
      <c r="D621" s="178" t="s">
        <v>86</v>
      </c>
      <c r="E621" s="178" t="s">
        <v>25</v>
      </c>
      <c r="F621" s="178" t="s">
        <v>23</v>
      </c>
      <c r="G621" s="178">
        <v>604020</v>
      </c>
      <c r="H621" s="178" t="s">
        <v>578</v>
      </c>
      <c r="L621" s="178">
        <v>445</v>
      </c>
      <c r="M621" s="178">
        <v>103976</v>
      </c>
      <c r="N621" s="178">
        <v>4.2798338078018005E-3</v>
      </c>
      <c r="O621" s="178" t="s">
        <v>1217</v>
      </c>
      <c r="P621" s="178" t="s">
        <v>1218</v>
      </c>
      <c r="Q621" s="184">
        <v>801.25587499999995</v>
      </c>
      <c r="R621" s="184">
        <v>0</v>
      </c>
      <c r="S621" s="184">
        <v>0</v>
      </c>
      <c r="T621" s="184">
        <v>0</v>
      </c>
      <c r="V621" s="184">
        <v>0</v>
      </c>
      <c r="W621" s="184">
        <v>0</v>
      </c>
      <c r="Z621" s="178" t="s">
        <v>697</v>
      </c>
      <c r="AT621" s="178">
        <f t="shared" si="9"/>
        <v>445</v>
      </c>
    </row>
    <row r="622" spans="1:46" ht="22.5">
      <c r="A622" s="178" t="s">
        <v>24</v>
      </c>
      <c r="B622" s="178" t="s">
        <v>1205</v>
      </c>
      <c r="C622" s="178" t="s">
        <v>577</v>
      </c>
      <c r="D622" s="178" t="s">
        <v>75</v>
      </c>
      <c r="E622" s="178" t="s">
        <v>25</v>
      </c>
      <c r="F622" s="178" t="s">
        <v>23</v>
      </c>
      <c r="G622" s="178">
        <v>601200</v>
      </c>
      <c r="H622" s="178" t="s">
        <v>578</v>
      </c>
      <c r="L622" s="178">
        <v>445</v>
      </c>
      <c r="M622" s="178">
        <v>103976</v>
      </c>
      <c r="N622" s="178">
        <v>4.2798338078018005E-3</v>
      </c>
      <c r="O622" s="178" t="s">
        <v>1217</v>
      </c>
      <c r="P622" s="178" t="s">
        <v>1218</v>
      </c>
      <c r="Q622" s="184">
        <v>801.25587499999995</v>
      </c>
      <c r="R622" s="184">
        <v>0</v>
      </c>
      <c r="S622" s="184">
        <v>0</v>
      </c>
      <c r="T622" s="184">
        <v>0</v>
      </c>
      <c r="V622" s="184">
        <v>0</v>
      </c>
      <c r="W622" s="184">
        <v>0</v>
      </c>
      <c r="Z622" s="178" t="s">
        <v>697</v>
      </c>
      <c r="AT622" s="178">
        <f t="shared" si="9"/>
        <v>445</v>
      </c>
    </row>
    <row r="623" spans="1:46" ht="22.5">
      <c r="A623" s="178" t="s">
        <v>24</v>
      </c>
      <c r="B623" s="178" t="s">
        <v>1205</v>
      </c>
      <c r="C623" s="178" t="s">
        <v>577</v>
      </c>
      <c r="D623" s="178" t="s">
        <v>775</v>
      </c>
      <c r="E623" s="178" t="s">
        <v>25</v>
      </c>
      <c r="F623" s="178" t="s">
        <v>23</v>
      </c>
      <c r="G623" s="178">
        <v>601015</v>
      </c>
      <c r="H623" s="178" t="s">
        <v>578</v>
      </c>
      <c r="L623" s="178">
        <v>445</v>
      </c>
      <c r="M623" s="178">
        <v>103976</v>
      </c>
      <c r="N623" s="178">
        <v>4.2798338078018005E-3</v>
      </c>
      <c r="O623" s="178" t="s">
        <v>1217</v>
      </c>
      <c r="P623" s="178" t="s">
        <v>1218</v>
      </c>
      <c r="Q623" s="184">
        <v>801.25587499999995</v>
      </c>
      <c r="R623" s="184">
        <v>0</v>
      </c>
      <c r="S623" s="184">
        <v>0</v>
      </c>
      <c r="T623" s="184">
        <v>0</v>
      </c>
      <c r="V623" s="184">
        <v>0</v>
      </c>
      <c r="W623" s="184">
        <v>0</v>
      </c>
      <c r="Z623" s="178" t="s">
        <v>697</v>
      </c>
      <c r="AT623" s="178">
        <f t="shared" si="9"/>
        <v>445</v>
      </c>
    </row>
    <row r="624" spans="1:46" ht="22.5">
      <c r="A624" s="178" t="s">
        <v>24</v>
      </c>
      <c r="B624" s="178" t="s">
        <v>1205</v>
      </c>
      <c r="C624" s="178" t="s">
        <v>577</v>
      </c>
      <c r="E624" s="178" t="s">
        <v>25</v>
      </c>
      <c r="F624" s="178" t="s">
        <v>23</v>
      </c>
      <c r="G624" s="178">
        <v>601381</v>
      </c>
      <c r="H624" s="178" t="s">
        <v>578</v>
      </c>
      <c r="M624" s="178">
        <v>103976</v>
      </c>
      <c r="N624" s="178">
        <v>0</v>
      </c>
      <c r="O624" s="178" t="s">
        <v>1217</v>
      </c>
      <c r="P624" s="178" t="s">
        <v>1218</v>
      </c>
      <c r="Q624" s="184">
        <v>0</v>
      </c>
      <c r="R624" s="184">
        <v>0</v>
      </c>
      <c r="S624" s="184">
        <v>0</v>
      </c>
      <c r="T624" s="184">
        <v>0</v>
      </c>
      <c r="V624" s="184">
        <v>0</v>
      </c>
      <c r="W624" s="184">
        <v>0</v>
      </c>
      <c r="Z624" s="178" t="s">
        <v>697</v>
      </c>
      <c r="AT624" s="178">
        <f t="shared" si="9"/>
        <v>0</v>
      </c>
    </row>
    <row r="625" spans="1:46" ht="22.5">
      <c r="A625" s="178" t="s">
        <v>24</v>
      </c>
      <c r="B625" s="178" t="s">
        <v>1205</v>
      </c>
      <c r="C625" s="178" t="s">
        <v>577</v>
      </c>
      <c r="D625" s="178" t="s">
        <v>34</v>
      </c>
      <c r="E625" s="178" t="s">
        <v>25</v>
      </c>
      <c r="F625" s="178" t="s">
        <v>23</v>
      </c>
      <c r="G625" s="178">
        <v>601752</v>
      </c>
      <c r="H625" s="178" t="s">
        <v>578</v>
      </c>
      <c r="L625" s="178">
        <v>445</v>
      </c>
      <c r="M625" s="178">
        <v>103976</v>
      </c>
      <c r="N625" s="178">
        <v>4.2798338078018005E-3</v>
      </c>
      <c r="O625" s="178" t="s">
        <v>1217</v>
      </c>
      <c r="P625" s="178" t="s">
        <v>1218</v>
      </c>
      <c r="Q625" s="184">
        <v>801.25587499999995</v>
      </c>
      <c r="R625" s="184">
        <v>0</v>
      </c>
      <c r="S625" s="184">
        <v>0</v>
      </c>
      <c r="T625" s="184">
        <v>0</v>
      </c>
      <c r="V625" s="184">
        <v>0</v>
      </c>
      <c r="W625" s="184">
        <v>0</v>
      </c>
      <c r="Z625" s="178" t="s">
        <v>697</v>
      </c>
      <c r="AT625" s="178">
        <f t="shared" si="9"/>
        <v>445</v>
      </c>
    </row>
    <row r="626" spans="1:46" ht="22.5">
      <c r="A626" s="178" t="s">
        <v>24</v>
      </c>
      <c r="B626" s="178" t="s">
        <v>1205</v>
      </c>
      <c r="C626" s="178" t="s">
        <v>577</v>
      </c>
      <c r="D626" s="178" t="s">
        <v>35</v>
      </c>
      <c r="E626" s="178" t="s">
        <v>25</v>
      </c>
      <c r="F626" s="178" t="s">
        <v>23</v>
      </c>
      <c r="G626" s="178">
        <v>604002</v>
      </c>
      <c r="H626" s="178" t="s">
        <v>578</v>
      </c>
      <c r="L626" s="178">
        <v>445</v>
      </c>
      <c r="M626" s="178">
        <v>103976</v>
      </c>
      <c r="N626" s="178">
        <v>4.2798338078018005E-3</v>
      </c>
      <c r="O626" s="178" t="s">
        <v>1217</v>
      </c>
      <c r="P626" s="178" t="s">
        <v>1218</v>
      </c>
      <c r="Q626" s="184">
        <v>801.25587499999995</v>
      </c>
      <c r="R626" s="184">
        <v>0</v>
      </c>
      <c r="S626" s="184">
        <v>0</v>
      </c>
      <c r="T626" s="184">
        <v>0</v>
      </c>
      <c r="V626" s="184">
        <v>0</v>
      </c>
      <c r="W626" s="184">
        <v>0</v>
      </c>
      <c r="Z626" s="178" t="s">
        <v>697</v>
      </c>
      <c r="AT626" s="178">
        <f t="shared" si="9"/>
        <v>445</v>
      </c>
    </row>
    <row r="627" spans="1:46" ht="22.5">
      <c r="A627" s="178" t="s">
        <v>30</v>
      </c>
      <c r="B627" s="178" t="s">
        <v>1205</v>
      </c>
      <c r="C627" s="178" t="s">
        <v>577</v>
      </c>
      <c r="D627" s="178" t="s">
        <v>36</v>
      </c>
      <c r="E627" s="178" t="s">
        <v>25</v>
      </c>
      <c r="F627" s="178" t="s">
        <v>23</v>
      </c>
      <c r="G627" s="178">
        <v>601400</v>
      </c>
      <c r="H627" s="178" t="s">
        <v>578</v>
      </c>
      <c r="L627" s="178">
        <v>445</v>
      </c>
      <c r="M627" s="178">
        <v>103976</v>
      </c>
      <c r="N627" s="178">
        <v>4.2798338078018005E-3</v>
      </c>
      <c r="O627" s="178" t="s">
        <v>1217</v>
      </c>
      <c r="P627" s="178" t="s">
        <v>1218</v>
      </c>
      <c r="Q627" s="184">
        <v>801.25587499999995</v>
      </c>
      <c r="R627" s="184">
        <v>0</v>
      </c>
      <c r="S627" s="184">
        <v>0</v>
      </c>
      <c r="T627" s="184">
        <v>0</v>
      </c>
      <c r="V627" s="184">
        <v>0</v>
      </c>
      <c r="W627" s="184">
        <v>0</v>
      </c>
      <c r="Z627" s="178" t="s">
        <v>697</v>
      </c>
      <c r="AT627" s="178">
        <f t="shared" si="9"/>
        <v>445</v>
      </c>
    </row>
    <row r="628" spans="1:46" ht="22.5">
      <c r="A628" s="178" t="s">
        <v>30</v>
      </c>
      <c r="B628" s="178" t="s">
        <v>1205</v>
      </c>
      <c r="C628" s="178" t="s">
        <v>577</v>
      </c>
      <c r="D628" s="178" t="s">
        <v>37</v>
      </c>
      <c r="E628" s="178" t="s">
        <v>25</v>
      </c>
      <c r="F628" s="178" t="s">
        <v>23</v>
      </c>
      <c r="G628" s="178">
        <v>601400</v>
      </c>
      <c r="H628" s="178" t="s">
        <v>578</v>
      </c>
      <c r="L628" s="178">
        <v>445</v>
      </c>
      <c r="M628" s="178">
        <v>103976</v>
      </c>
      <c r="N628" s="178">
        <v>4.2798338078018005E-3</v>
      </c>
      <c r="O628" s="178" t="s">
        <v>1217</v>
      </c>
      <c r="P628" s="178" t="s">
        <v>1218</v>
      </c>
      <c r="Q628" s="184">
        <v>801.25587499999995</v>
      </c>
      <c r="R628" s="184">
        <v>0</v>
      </c>
      <c r="S628" s="184">
        <v>0</v>
      </c>
      <c r="T628" s="184">
        <v>0</v>
      </c>
      <c r="V628" s="184">
        <v>0</v>
      </c>
      <c r="W628" s="184">
        <v>0</v>
      </c>
      <c r="Z628" s="178" t="s">
        <v>697</v>
      </c>
      <c r="AT628" s="178">
        <f t="shared" si="9"/>
        <v>445</v>
      </c>
    </row>
    <row r="629" spans="1:46" ht="22.5">
      <c r="A629" s="178" t="s">
        <v>24</v>
      </c>
      <c r="B629" s="178" t="s">
        <v>1205</v>
      </c>
      <c r="C629" s="178" t="s">
        <v>577</v>
      </c>
      <c r="D629" s="178" t="s">
        <v>38</v>
      </c>
      <c r="E629" s="178" t="s">
        <v>31</v>
      </c>
      <c r="F629" s="178" t="s">
        <v>23</v>
      </c>
      <c r="G629" s="178">
        <v>102101</v>
      </c>
      <c r="H629" s="178" t="s">
        <v>19</v>
      </c>
      <c r="L629" s="178">
        <v>445</v>
      </c>
      <c r="M629" s="178">
        <v>103976</v>
      </c>
      <c r="N629" s="178">
        <v>4.2798338078018005E-3</v>
      </c>
      <c r="O629" s="178" t="s">
        <v>1217</v>
      </c>
      <c r="P629" s="178" t="s">
        <v>1218</v>
      </c>
      <c r="Q629" s="184">
        <v>2174.8373750000001</v>
      </c>
      <c r="R629" s="184">
        <v>0</v>
      </c>
      <c r="S629" s="184">
        <v>0</v>
      </c>
      <c r="T629" s="184">
        <v>0</v>
      </c>
      <c r="V629" s="184">
        <v>0</v>
      </c>
      <c r="W629" s="184">
        <v>0</v>
      </c>
      <c r="Y629" s="178" t="s">
        <v>959</v>
      </c>
      <c r="Z629" s="178" t="s">
        <v>697</v>
      </c>
      <c r="AT629" s="178">
        <f t="shared" si="9"/>
        <v>445</v>
      </c>
    </row>
    <row r="630" spans="1:46" ht="22.5">
      <c r="A630" s="178" t="s">
        <v>17</v>
      </c>
      <c r="B630" s="178" t="s">
        <v>1205</v>
      </c>
      <c r="C630" s="178" t="s">
        <v>577</v>
      </c>
      <c r="D630" s="178" t="s">
        <v>39</v>
      </c>
      <c r="E630" s="178" t="s">
        <v>31</v>
      </c>
      <c r="F630" s="178" t="s">
        <v>23</v>
      </c>
      <c r="G630" s="178">
        <v>102210</v>
      </c>
      <c r="H630" s="178" t="s">
        <v>19</v>
      </c>
      <c r="L630" s="178">
        <v>445</v>
      </c>
      <c r="M630" s="178">
        <v>103976</v>
      </c>
      <c r="N630" s="178">
        <v>4.2798338078018005E-3</v>
      </c>
      <c r="O630" s="178" t="s">
        <v>1217</v>
      </c>
      <c r="P630" s="178" t="s">
        <v>1218</v>
      </c>
      <c r="Q630" s="184">
        <v>2174.8373750000001</v>
      </c>
      <c r="R630" s="184">
        <v>0</v>
      </c>
      <c r="S630" s="184">
        <v>0</v>
      </c>
      <c r="T630" s="184">
        <v>0</v>
      </c>
      <c r="V630" s="184">
        <v>0</v>
      </c>
      <c r="W630" s="184">
        <v>0</v>
      </c>
      <c r="Y630" s="178" t="s">
        <v>806</v>
      </c>
      <c r="Z630" s="178" t="s">
        <v>697</v>
      </c>
      <c r="AT630" s="178">
        <f t="shared" si="9"/>
        <v>445</v>
      </c>
    </row>
    <row r="631" spans="1:46" ht="22.5">
      <c r="A631" s="178" t="s">
        <v>24</v>
      </c>
      <c r="B631" s="178">
        <v>507</v>
      </c>
      <c r="C631" s="178" t="s">
        <v>1159</v>
      </c>
      <c r="D631" s="178" t="s">
        <v>18</v>
      </c>
      <c r="E631" s="178" t="s">
        <v>958</v>
      </c>
      <c r="G631" s="178" t="s">
        <v>229</v>
      </c>
      <c r="H631" s="178" t="s">
        <v>42</v>
      </c>
      <c r="I631" s="178">
        <v>4520</v>
      </c>
      <c r="J631" s="178">
        <v>0</v>
      </c>
      <c r="K631" s="178">
        <v>0</v>
      </c>
      <c r="L631" s="178">
        <v>4520</v>
      </c>
      <c r="M631" s="178">
        <v>4520</v>
      </c>
      <c r="N631" s="178">
        <v>1</v>
      </c>
      <c r="O631" s="178" t="s">
        <v>720</v>
      </c>
      <c r="P631" s="178" t="s">
        <v>720</v>
      </c>
      <c r="Q631" s="184">
        <v>22090.483</v>
      </c>
      <c r="R631" s="184">
        <v>0</v>
      </c>
      <c r="S631" s="184">
        <v>0</v>
      </c>
      <c r="T631" s="184">
        <v>0</v>
      </c>
      <c r="V631" s="184">
        <v>0</v>
      </c>
      <c r="W631" s="184">
        <v>0</v>
      </c>
      <c r="Y631" s="178" t="s">
        <v>1163</v>
      </c>
      <c r="Z631" s="178" t="s">
        <v>699</v>
      </c>
      <c r="AB631" s="178" t="s">
        <v>1252</v>
      </c>
      <c r="AC631" s="178" t="s">
        <v>1159</v>
      </c>
      <c r="AD631" s="178" t="s">
        <v>1225</v>
      </c>
      <c r="AF631" s="178" t="s">
        <v>1230</v>
      </c>
      <c r="AG631" s="178" t="s">
        <v>1227</v>
      </c>
      <c r="AH631" s="178">
        <v>0</v>
      </c>
      <c r="AI631" s="178">
        <v>78</v>
      </c>
      <c r="AJ631" s="178" t="s">
        <v>799</v>
      </c>
      <c r="AK631" s="178" t="s">
        <v>25</v>
      </c>
      <c r="AL631" s="178" t="s">
        <v>958</v>
      </c>
      <c r="AM631" s="178" t="s">
        <v>229</v>
      </c>
      <c r="AN631" s="178" t="s">
        <v>18</v>
      </c>
      <c r="AO631" s="178" t="s">
        <v>42</v>
      </c>
      <c r="AQ631" s="178">
        <v>4520</v>
      </c>
      <c r="AR631" s="178">
        <v>103976</v>
      </c>
      <c r="AS631" s="178">
        <v>4.3471570362391319E-2</v>
      </c>
      <c r="AT631" s="178">
        <f t="shared" si="9"/>
        <v>0</v>
      </c>
    </row>
    <row r="632" spans="1:46" ht="22.5">
      <c r="A632" s="178" t="s">
        <v>24</v>
      </c>
      <c r="B632" s="178">
        <v>508</v>
      </c>
      <c r="C632" s="178" t="s">
        <v>1160</v>
      </c>
      <c r="D632" s="178" t="s">
        <v>18</v>
      </c>
      <c r="E632" s="178" t="s">
        <v>762</v>
      </c>
      <c r="G632" s="178" t="s">
        <v>1161</v>
      </c>
      <c r="H632" s="178" t="s">
        <v>41</v>
      </c>
      <c r="I632" s="178">
        <v>51</v>
      </c>
      <c r="J632" s="178">
        <v>0</v>
      </c>
      <c r="K632" s="178">
        <v>0</v>
      </c>
      <c r="L632" s="178">
        <v>51</v>
      </c>
      <c r="M632" s="178">
        <v>51</v>
      </c>
      <c r="N632" s="178">
        <v>1</v>
      </c>
      <c r="O632" s="178" t="s">
        <v>709</v>
      </c>
      <c r="P632" s="178" t="s">
        <v>709</v>
      </c>
      <c r="Q632" s="184">
        <v>0</v>
      </c>
      <c r="R632" s="184">
        <v>0</v>
      </c>
      <c r="S632" s="184">
        <v>0</v>
      </c>
      <c r="T632" s="184">
        <v>0</v>
      </c>
      <c r="V632" s="184">
        <v>0</v>
      </c>
      <c r="W632" s="184">
        <v>0</v>
      </c>
      <c r="Y632" s="178" t="s">
        <v>1163</v>
      </c>
      <c r="Z632" s="178" t="s">
        <v>699</v>
      </c>
      <c r="AB632" s="178" t="s">
        <v>1253</v>
      </c>
      <c r="AC632" s="178" t="s">
        <v>1160</v>
      </c>
      <c r="AD632" s="178" t="s">
        <v>1225</v>
      </c>
      <c r="AF632" s="178" t="s">
        <v>1230</v>
      </c>
      <c r="AG632" s="178" t="s">
        <v>1227</v>
      </c>
      <c r="AH632" s="178">
        <v>0</v>
      </c>
      <c r="AI632" s="178">
        <v>78</v>
      </c>
      <c r="AJ632" s="178" t="s">
        <v>796</v>
      </c>
      <c r="AK632" s="178" t="s">
        <v>1228</v>
      </c>
      <c r="AL632" s="178" t="s">
        <v>1017</v>
      </c>
      <c r="AM632" s="178" t="s">
        <v>1018</v>
      </c>
      <c r="AN632" s="178" t="s">
        <v>18</v>
      </c>
      <c r="AO632" s="178" t="s">
        <v>41</v>
      </c>
      <c r="AQ632" s="178">
        <v>51</v>
      </c>
      <c r="AR632" s="178">
        <v>103976</v>
      </c>
      <c r="AS632" s="178">
        <v>4.9049780718627377E-4</v>
      </c>
      <c r="AT632" s="178">
        <f t="shared" si="9"/>
        <v>0</v>
      </c>
    </row>
    <row r="633" spans="1:46" ht="33.75">
      <c r="A633" s="178" t="s">
        <v>63</v>
      </c>
      <c r="B633" s="178">
        <v>509</v>
      </c>
      <c r="C633" s="178" t="s">
        <v>584</v>
      </c>
      <c r="D633" s="178" t="s">
        <v>18</v>
      </c>
      <c r="E633" s="178" t="s">
        <v>1162</v>
      </c>
      <c r="F633" s="178" t="s">
        <v>23</v>
      </c>
      <c r="G633" s="178" t="s">
        <v>585</v>
      </c>
      <c r="H633" s="178" t="s">
        <v>41</v>
      </c>
      <c r="I633" s="178">
        <v>1775</v>
      </c>
      <c r="J633" s="178">
        <v>0</v>
      </c>
      <c r="K633" s="178">
        <v>0</v>
      </c>
      <c r="L633" s="178">
        <v>1775</v>
      </c>
      <c r="M633" s="178">
        <v>2107</v>
      </c>
      <c r="N633" s="178">
        <v>0.84242999525391549</v>
      </c>
      <c r="O633" s="178" t="s">
        <v>720</v>
      </c>
      <c r="P633" s="178" t="s">
        <v>709</v>
      </c>
      <c r="Q633" s="184">
        <v>12966.712249999997</v>
      </c>
      <c r="R633" s="184">
        <v>0</v>
      </c>
      <c r="S633" s="184">
        <v>0</v>
      </c>
      <c r="T633" s="184">
        <v>0</v>
      </c>
      <c r="V633" s="184">
        <v>0</v>
      </c>
      <c r="W633" s="184">
        <v>0</v>
      </c>
      <c r="Y633" s="178" t="s">
        <v>1166</v>
      </c>
      <c r="Z633" s="178" t="s">
        <v>697</v>
      </c>
      <c r="AB633" s="178" t="s">
        <v>583</v>
      </c>
      <c r="AC633" s="178" t="s">
        <v>584</v>
      </c>
      <c r="AD633" s="178" t="s">
        <v>1225</v>
      </c>
      <c r="AF633" s="178" t="s">
        <v>1230</v>
      </c>
      <c r="AG633" s="178" t="s">
        <v>1227</v>
      </c>
      <c r="AH633" s="178">
        <v>0</v>
      </c>
      <c r="AI633" s="178">
        <v>95</v>
      </c>
      <c r="AJ633" s="178" t="s">
        <v>799</v>
      </c>
      <c r="AK633" s="178" t="s">
        <v>25</v>
      </c>
      <c r="AL633" s="178" t="s">
        <v>1162</v>
      </c>
      <c r="AM633" s="178" t="s">
        <v>585</v>
      </c>
      <c r="AN633" s="178" t="s">
        <v>18</v>
      </c>
      <c r="AO633" s="178" t="s">
        <v>41</v>
      </c>
      <c r="AQ633" s="178">
        <v>1775</v>
      </c>
      <c r="AR633" s="178">
        <v>103976</v>
      </c>
      <c r="AS633" s="178">
        <v>1.707124721089482E-2</v>
      </c>
      <c r="AT633" s="178">
        <f t="shared" si="9"/>
        <v>0</v>
      </c>
    </row>
    <row r="634" spans="1:46" ht="33.75">
      <c r="A634" s="178" t="s">
        <v>1215</v>
      </c>
      <c r="B634" s="178">
        <v>509</v>
      </c>
      <c r="C634" s="178" t="s">
        <v>584</v>
      </c>
      <c r="D634" s="178" t="s">
        <v>134</v>
      </c>
      <c r="E634" s="178" t="s">
        <v>1162</v>
      </c>
      <c r="F634" s="178" t="s">
        <v>23</v>
      </c>
      <c r="G634" s="178" t="s">
        <v>585</v>
      </c>
      <c r="H634" s="178" t="s">
        <v>41</v>
      </c>
      <c r="I634" s="178">
        <v>332</v>
      </c>
      <c r="J634" s="178">
        <v>0</v>
      </c>
      <c r="K634" s="178">
        <v>0</v>
      </c>
      <c r="L634" s="178">
        <v>332</v>
      </c>
      <c r="M634" s="178">
        <v>2107</v>
      </c>
      <c r="N634" s="178">
        <v>0.15757000474608449</v>
      </c>
      <c r="O634" s="178" t="s">
        <v>720</v>
      </c>
      <c r="P634" s="178" t="s">
        <v>709</v>
      </c>
      <c r="Q634" s="184">
        <v>2425.3230799999997</v>
      </c>
      <c r="R634" s="184">
        <v>0</v>
      </c>
      <c r="S634" s="184">
        <v>0</v>
      </c>
      <c r="T634" s="184">
        <v>0</v>
      </c>
      <c r="V634" s="184">
        <v>0</v>
      </c>
      <c r="W634" s="184">
        <v>0</v>
      </c>
      <c r="Y634" s="178" t="s">
        <v>806</v>
      </c>
      <c r="Z634" s="178" t="s">
        <v>696</v>
      </c>
      <c r="AB634" s="178" t="s">
        <v>583</v>
      </c>
      <c r="AC634" s="178" t="s">
        <v>584</v>
      </c>
      <c r="AD634" s="178" t="s">
        <v>1225</v>
      </c>
      <c r="AF634" s="178" t="s">
        <v>1230</v>
      </c>
      <c r="AG634" s="178" t="s">
        <v>1227</v>
      </c>
      <c r="AH634" s="178">
        <v>0</v>
      </c>
      <c r="AI634" s="178">
        <v>50</v>
      </c>
      <c r="AJ634" s="178" t="s">
        <v>799</v>
      </c>
      <c r="AK634" s="178" t="s">
        <v>25</v>
      </c>
      <c r="AL634" s="178" t="s">
        <v>1162</v>
      </c>
      <c r="AM634" s="178" t="s">
        <v>585</v>
      </c>
      <c r="AN634" s="178" t="s">
        <v>134</v>
      </c>
      <c r="AO634" s="178" t="s">
        <v>41</v>
      </c>
      <c r="AQ634" s="178">
        <v>332</v>
      </c>
      <c r="AR634" s="178">
        <v>103976</v>
      </c>
      <c r="AS634" s="178">
        <v>3.1930445487420175E-3</v>
      </c>
      <c r="AT634" s="178">
        <f t="shared" si="9"/>
        <v>0</v>
      </c>
    </row>
    <row r="635" spans="1:46" ht="22.5">
      <c r="A635" s="178" t="s">
        <v>1215</v>
      </c>
      <c r="B635" s="178">
        <v>525</v>
      </c>
      <c r="C635" s="178" t="s">
        <v>587</v>
      </c>
      <c r="D635" s="178" t="s">
        <v>18</v>
      </c>
      <c r="E635" s="178" t="s">
        <v>1164</v>
      </c>
      <c r="F635" s="178" t="s">
        <v>23</v>
      </c>
      <c r="G635" s="178" t="s">
        <v>1165</v>
      </c>
      <c r="H635" s="178" t="s">
        <v>65</v>
      </c>
      <c r="I635" s="178">
        <v>605</v>
      </c>
      <c r="J635" s="178">
        <v>0</v>
      </c>
      <c r="K635" s="178">
        <v>0</v>
      </c>
      <c r="L635" s="178">
        <v>605</v>
      </c>
      <c r="M635" s="178">
        <v>605</v>
      </c>
      <c r="N635" s="178">
        <v>1</v>
      </c>
      <c r="O635" s="178" t="s">
        <v>709</v>
      </c>
      <c r="P635" s="178" t="s">
        <v>720</v>
      </c>
      <c r="Q635" s="184">
        <v>0</v>
      </c>
      <c r="R635" s="184">
        <v>0</v>
      </c>
      <c r="S635" s="184">
        <v>0</v>
      </c>
      <c r="T635" s="184">
        <v>0</v>
      </c>
      <c r="V635" s="184">
        <v>0</v>
      </c>
      <c r="W635" s="184">
        <v>0</v>
      </c>
      <c r="Y635" s="178" t="s">
        <v>806</v>
      </c>
      <c r="Z635" s="178" t="s">
        <v>696</v>
      </c>
      <c r="AB635" s="178" t="s">
        <v>586</v>
      </c>
      <c r="AC635" s="178" t="s">
        <v>587</v>
      </c>
      <c r="AD635" s="178" t="s">
        <v>1225</v>
      </c>
      <c r="AF635" s="178" t="s">
        <v>1230</v>
      </c>
      <c r="AG635" s="178" t="s">
        <v>1227</v>
      </c>
      <c r="AH635" s="178">
        <v>0</v>
      </c>
      <c r="AI635" s="178">
        <v>50</v>
      </c>
      <c r="AJ635" s="178" t="s">
        <v>816</v>
      </c>
      <c r="AK635" s="178" t="s">
        <v>64</v>
      </c>
      <c r="AL635" s="178" t="s">
        <v>1164</v>
      </c>
      <c r="AM635" s="178" t="s">
        <v>1165</v>
      </c>
      <c r="AN635" s="178" t="s">
        <v>18</v>
      </c>
      <c r="AO635" s="178" t="s">
        <v>65</v>
      </c>
      <c r="AQ635" s="178">
        <v>605</v>
      </c>
      <c r="AR635" s="178">
        <v>103976</v>
      </c>
      <c r="AS635" s="178">
        <v>5.8186504577979531E-3</v>
      </c>
      <c r="AT635" s="178">
        <f t="shared" si="9"/>
        <v>0</v>
      </c>
    </row>
    <row r="636" spans="1:46" ht="22.5">
      <c r="A636" s="178" t="s">
        <v>754</v>
      </c>
      <c r="B636" s="178">
        <v>588</v>
      </c>
      <c r="C636" s="178" t="s">
        <v>1167</v>
      </c>
      <c r="D636" s="178" t="s">
        <v>18</v>
      </c>
      <c r="E636" s="178" t="s">
        <v>771</v>
      </c>
      <c r="G636" s="178" t="s">
        <v>77</v>
      </c>
      <c r="H636" s="178" t="s">
        <v>41</v>
      </c>
      <c r="I636" s="178">
        <v>2216</v>
      </c>
      <c r="J636" s="178">
        <v>30</v>
      </c>
      <c r="K636" s="178">
        <v>0</v>
      </c>
      <c r="L636" s="178">
        <v>2246</v>
      </c>
      <c r="M636" s="178">
        <v>2622</v>
      </c>
      <c r="N636" s="178">
        <v>0.85659801678108316</v>
      </c>
      <c r="O636" s="178" t="s">
        <v>709</v>
      </c>
      <c r="P636" s="178" t="s">
        <v>709</v>
      </c>
      <c r="Q636" s="184">
        <v>0</v>
      </c>
      <c r="R636" s="184">
        <v>14035.149683770256</v>
      </c>
      <c r="S636" s="184">
        <v>25922.300680456879</v>
      </c>
      <c r="T636" s="184">
        <v>0</v>
      </c>
      <c r="V636" s="184">
        <v>0</v>
      </c>
      <c r="W636" s="184">
        <v>16893.911742756154</v>
      </c>
      <c r="Y636" s="178" t="s">
        <v>1169</v>
      </c>
      <c r="Z636" s="178" t="s">
        <v>701</v>
      </c>
      <c r="AB636" s="178" t="s">
        <v>1254</v>
      </c>
      <c r="AC636" s="178" t="s">
        <v>1167</v>
      </c>
      <c r="AD636" s="178" t="s">
        <v>1225</v>
      </c>
      <c r="AF636" s="178" t="s">
        <v>1230</v>
      </c>
      <c r="AG636" s="178" t="s">
        <v>1227</v>
      </c>
      <c r="AH636" s="178">
        <v>0</v>
      </c>
      <c r="AI636" s="178">
        <v>60</v>
      </c>
      <c r="AJ636" s="178" t="s">
        <v>796</v>
      </c>
      <c r="AK636" s="178" t="s">
        <v>1228</v>
      </c>
      <c r="AL636" s="178" t="s">
        <v>771</v>
      </c>
      <c r="AM636" s="178" t="s">
        <v>77</v>
      </c>
      <c r="AN636" s="178" t="s">
        <v>18</v>
      </c>
      <c r="AO636" s="178" t="s">
        <v>41</v>
      </c>
      <c r="AQ636" s="178">
        <v>2246</v>
      </c>
      <c r="AR636" s="178">
        <v>103976</v>
      </c>
      <c r="AS636" s="178">
        <v>2.1601138724320998E-2</v>
      </c>
      <c r="AT636" s="178">
        <f t="shared" si="9"/>
        <v>0</v>
      </c>
    </row>
    <row r="637" spans="1:46" ht="22.5">
      <c r="A637" s="178" t="s">
        <v>754</v>
      </c>
      <c r="B637" s="178">
        <v>588</v>
      </c>
      <c r="C637" s="178" t="s">
        <v>1167</v>
      </c>
      <c r="D637" s="178" t="s">
        <v>34</v>
      </c>
      <c r="E637" s="178" t="s">
        <v>771</v>
      </c>
      <c r="G637" s="178" t="s">
        <v>77</v>
      </c>
      <c r="H637" s="178" t="s">
        <v>41</v>
      </c>
      <c r="I637" s="178">
        <v>334</v>
      </c>
      <c r="J637" s="178">
        <v>42</v>
      </c>
      <c r="K637" s="178">
        <v>0</v>
      </c>
      <c r="L637" s="178">
        <v>376</v>
      </c>
      <c r="M637" s="178">
        <v>2622</v>
      </c>
      <c r="N637" s="178">
        <v>0.14340198321891687</v>
      </c>
      <c r="O637" s="178" t="s">
        <v>709</v>
      </c>
      <c r="P637" s="178" t="s">
        <v>709</v>
      </c>
      <c r="Q637" s="184">
        <v>0</v>
      </c>
      <c r="R637" s="184">
        <v>32322.77003986351</v>
      </c>
      <c r="S637" s="184">
        <v>59698.726602645365</v>
      </c>
      <c r="T637" s="184">
        <v>0</v>
      </c>
      <c r="V637" s="184">
        <v>0</v>
      </c>
      <c r="W637" s="184">
        <v>38906.462463047246</v>
      </c>
      <c r="Y637" s="178" t="s">
        <v>1169</v>
      </c>
      <c r="Z637" s="178" t="s">
        <v>701</v>
      </c>
      <c r="AB637" s="178" t="s">
        <v>1254</v>
      </c>
      <c r="AC637" s="178" t="s">
        <v>1167</v>
      </c>
      <c r="AD637" s="178" t="s">
        <v>1225</v>
      </c>
      <c r="AF637" s="178" t="s">
        <v>1230</v>
      </c>
      <c r="AG637" s="178" t="s">
        <v>1227</v>
      </c>
      <c r="AH637" s="178">
        <v>0</v>
      </c>
      <c r="AI637" s="178">
        <v>60</v>
      </c>
      <c r="AJ637" s="178" t="s">
        <v>796</v>
      </c>
      <c r="AK637" s="178" t="s">
        <v>1228</v>
      </c>
      <c r="AL637" s="178" t="s">
        <v>771</v>
      </c>
      <c r="AM637" s="178" t="s">
        <v>77</v>
      </c>
      <c r="AN637" s="178" t="s">
        <v>34</v>
      </c>
      <c r="AO637" s="178" t="s">
        <v>41</v>
      </c>
      <c r="AQ637" s="178">
        <v>376</v>
      </c>
      <c r="AR637" s="178">
        <v>103976</v>
      </c>
      <c r="AS637" s="178">
        <v>3.6162191274909596E-3</v>
      </c>
      <c r="AT637" s="178">
        <f t="shared" si="9"/>
        <v>0</v>
      </c>
    </row>
    <row r="638" spans="1:46" ht="33.75">
      <c r="A638" s="178" t="s">
        <v>754</v>
      </c>
      <c r="B638" s="178">
        <v>601</v>
      </c>
      <c r="C638" s="178" t="s">
        <v>589</v>
      </c>
      <c r="D638" s="178" t="s">
        <v>18</v>
      </c>
      <c r="E638" s="178" t="s">
        <v>1168</v>
      </c>
      <c r="F638" s="178" t="s">
        <v>23</v>
      </c>
      <c r="G638" s="178" t="s">
        <v>590</v>
      </c>
      <c r="H638" s="178" t="s">
        <v>41</v>
      </c>
      <c r="I638" s="178">
        <v>4921</v>
      </c>
      <c r="J638" s="178">
        <v>118.98320413436693</v>
      </c>
      <c r="K638" s="178">
        <v>1360.5848651142462</v>
      </c>
      <c r="L638" s="178">
        <v>6400.568069248613</v>
      </c>
      <c r="M638" s="178">
        <v>106713</v>
      </c>
      <c r="N638" s="178">
        <v>5.9979272152864346E-2</v>
      </c>
      <c r="O638" s="178" t="s">
        <v>720</v>
      </c>
      <c r="P638" s="178" t="s">
        <v>720</v>
      </c>
      <c r="Q638" s="184">
        <v>46757.365853794268</v>
      </c>
      <c r="R638" s="184">
        <v>5135.855484058854</v>
      </c>
      <c r="S638" s="184">
        <v>9485.697916217985</v>
      </c>
      <c r="T638" s="184">
        <v>0</v>
      </c>
      <c r="V638" s="184">
        <v>0</v>
      </c>
      <c r="W638" s="184">
        <v>6181.9568174304568</v>
      </c>
      <c r="Y638" s="178" t="s">
        <v>1169</v>
      </c>
      <c r="Z638" s="178" t="s">
        <v>701</v>
      </c>
      <c r="AB638" s="178" t="s">
        <v>588</v>
      </c>
      <c r="AC638" s="178" t="s">
        <v>589</v>
      </c>
      <c r="AD638" s="178" t="s">
        <v>1225</v>
      </c>
      <c r="AF638" s="178" t="s">
        <v>1230</v>
      </c>
      <c r="AG638" s="178" t="s">
        <v>1227</v>
      </c>
      <c r="AH638" s="178">
        <v>0</v>
      </c>
      <c r="AI638" s="178">
        <v>60</v>
      </c>
      <c r="AJ638" s="178" t="s">
        <v>942</v>
      </c>
      <c r="AK638" s="178" t="s">
        <v>678</v>
      </c>
      <c r="AL638" s="178" t="s">
        <v>1168</v>
      </c>
      <c r="AM638" s="178" t="s">
        <v>590</v>
      </c>
      <c r="AN638" s="178" t="s">
        <v>18</v>
      </c>
      <c r="AO638" s="178" t="s">
        <v>41</v>
      </c>
      <c r="AQ638" s="178">
        <v>6400.568069248613</v>
      </c>
      <c r="AR638" s="178">
        <v>103976</v>
      </c>
      <c r="AS638" s="178">
        <v>6.1558129464959345E-2</v>
      </c>
      <c r="AT638" s="178">
        <f t="shared" si="9"/>
        <v>0</v>
      </c>
    </row>
    <row r="639" spans="1:46" ht="33.75">
      <c r="A639" s="178" t="s">
        <v>754</v>
      </c>
      <c r="B639" s="178">
        <v>601</v>
      </c>
      <c r="C639" s="178" t="s">
        <v>589</v>
      </c>
      <c r="D639" s="178" t="s">
        <v>18</v>
      </c>
      <c r="E639" s="178" t="s">
        <v>1168</v>
      </c>
      <c r="F639" s="178" t="s">
        <v>23</v>
      </c>
      <c r="G639" s="178" t="s">
        <v>590</v>
      </c>
      <c r="H639" s="178" t="s">
        <v>591</v>
      </c>
      <c r="I639" s="178">
        <v>11333</v>
      </c>
      <c r="J639" s="178">
        <v>274.01679586563307</v>
      </c>
      <c r="K639" s="178">
        <v>3133.4095257751987</v>
      </c>
      <c r="L639" s="178">
        <v>14740.426321640833</v>
      </c>
      <c r="M639" s="178">
        <v>106713</v>
      </c>
      <c r="N639" s="178">
        <v>0.13813149589685261</v>
      </c>
      <c r="O639" s="178" t="s">
        <v>720</v>
      </c>
      <c r="P639" s="178" t="s">
        <v>720</v>
      </c>
      <c r="Q639" s="184">
        <v>134981.17931679264</v>
      </c>
      <c r="R639" s="184">
        <v>50497.385470950438</v>
      </c>
      <c r="S639" s="184">
        <v>93266.437426641918</v>
      </c>
      <c r="T639" s="184">
        <v>0</v>
      </c>
      <c r="V639" s="184">
        <v>0</v>
      </c>
      <c r="W639" s="184">
        <v>60782.990748767421</v>
      </c>
      <c r="Y639" s="178" t="s">
        <v>1169</v>
      </c>
      <c r="Z639" s="178" t="s">
        <v>701</v>
      </c>
      <c r="AB639" s="178" t="s">
        <v>588</v>
      </c>
      <c r="AC639" s="178" t="s">
        <v>589</v>
      </c>
      <c r="AD639" s="178" t="s">
        <v>1225</v>
      </c>
      <c r="AF639" s="178" t="s">
        <v>1230</v>
      </c>
      <c r="AG639" s="178" t="s">
        <v>1227</v>
      </c>
      <c r="AH639" s="178">
        <v>0</v>
      </c>
      <c r="AI639" s="178">
        <v>60</v>
      </c>
      <c r="AJ639" s="178" t="s">
        <v>942</v>
      </c>
      <c r="AK639" s="178" t="s">
        <v>678</v>
      </c>
      <c r="AL639" s="178" t="s">
        <v>1168</v>
      </c>
      <c r="AM639" s="178" t="s">
        <v>590</v>
      </c>
      <c r="AN639" s="178" t="s">
        <v>18</v>
      </c>
      <c r="AO639" s="178" t="s">
        <v>591</v>
      </c>
      <c r="AQ639" s="178">
        <v>14740.426321640833</v>
      </c>
      <c r="AR639" s="178">
        <v>103976</v>
      </c>
      <c r="AS639" s="178">
        <v>0.14176758407364037</v>
      </c>
      <c r="AT639" s="178">
        <f t="shared" si="9"/>
        <v>0</v>
      </c>
    </row>
    <row r="640" spans="1:46" ht="33.75">
      <c r="A640" s="178" t="s">
        <v>754</v>
      </c>
      <c r="B640" s="178">
        <v>601</v>
      </c>
      <c r="C640" s="178" t="s">
        <v>589</v>
      </c>
      <c r="D640" s="178" t="s">
        <v>34</v>
      </c>
      <c r="E640" s="178" t="s">
        <v>1168</v>
      </c>
      <c r="F640" s="178" t="s">
        <v>23</v>
      </c>
      <c r="G640" s="178" t="s">
        <v>590</v>
      </c>
      <c r="H640" s="178" t="s">
        <v>41</v>
      </c>
      <c r="I640" s="178">
        <v>1813</v>
      </c>
      <c r="J640" s="178">
        <v>27.879525434085238</v>
      </c>
      <c r="K640" s="178">
        <v>501.26810819998542</v>
      </c>
      <c r="L640" s="178">
        <v>2342.1476336340706</v>
      </c>
      <c r="M640" s="178">
        <v>106713</v>
      </c>
      <c r="N640" s="178">
        <v>2.1948100359225873E-2</v>
      </c>
      <c r="O640" s="178" t="s">
        <v>720</v>
      </c>
      <c r="P640" s="178" t="s">
        <v>720</v>
      </c>
      <c r="Q640" s="184">
        <v>17109.833471747275</v>
      </c>
      <c r="R640" s="184">
        <v>15683.212142080396</v>
      </c>
      <c r="S640" s="184">
        <v>28966.199145885435</v>
      </c>
      <c r="T640" s="184">
        <v>0</v>
      </c>
      <c r="V640" s="184">
        <v>0</v>
      </c>
      <c r="W640" s="184">
        <v>18877.661281917604</v>
      </c>
      <c r="Y640" s="178" t="s">
        <v>1169</v>
      </c>
      <c r="Z640" s="178" t="s">
        <v>701</v>
      </c>
      <c r="AB640" s="178" t="s">
        <v>588</v>
      </c>
      <c r="AC640" s="178" t="s">
        <v>589</v>
      </c>
      <c r="AD640" s="178" t="s">
        <v>1225</v>
      </c>
      <c r="AF640" s="178" t="s">
        <v>1230</v>
      </c>
      <c r="AG640" s="178" t="s">
        <v>1227</v>
      </c>
      <c r="AH640" s="178">
        <v>0</v>
      </c>
      <c r="AI640" s="178">
        <v>60</v>
      </c>
      <c r="AJ640" s="178" t="s">
        <v>942</v>
      </c>
      <c r="AK640" s="178" t="s">
        <v>678</v>
      </c>
      <c r="AL640" s="178" t="s">
        <v>1168</v>
      </c>
      <c r="AM640" s="178" t="s">
        <v>590</v>
      </c>
      <c r="AN640" s="178" t="s">
        <v>34</v>
      </c>
      <c r="AO640" s="178" t="s">
        <v>41</v>
      </c>
      <c r="AQ640" s="178">
        <v>2342.1476336340706</v>
      </c>
      <c r="AR640" s="178">
        <v>103976</v>
      </c>
      <c r="AS640" s="178">
        <v>2.2525848596157486E-2</v>
      </c>
      <c r="AT640" s="178">
        <f t="shared" si="9"/>
        <v>0</v>
      </c>
    </row>
    <row r="641" spans="1:46" ht="33.75">
      <c r="A641" s="178" t="s">
        <v>754</v>
      </c>
      <c r="B641" s="178">
        <v>601</v>
      </c>
      <c r="C641" s="178" t="s">
        <v>589</v>
      </c>
      <c r="D641" s="178" t="s">
        <v>34</v>
      </c>
      <c r="E641" s="178" t="s">
        <v>1168</v>
      </c>
      <c r="F641" s="178" t="s">
        <v>23</v>
      </c>
      <c r="G641" s="178" t="s">
        <v>590</v>
      </c>
      <c r="H641" s="178" t="s">
        <v>591</v>
      </c>
      <c r="I641" s="178">
        <v>17826</v>
      </c>
      <c r="J641" s="178">
        <v>274.12047456591478</v>
      </c>
      <c r="K641" s="178">
        <v>4928.6295073209822</v>
      </c>
      <c r="L641" s="178">
        <v>23028.749981886896</v>
      </c>
      <c r="M641" s="178">
        <v>106713</v>
      </c>
      <c r="N641" s="178">
        <v>0.21580079261089929</v>
      </c>
      <c r="O641" s="178" t="s">
        <v>720</v>
      </c>
      <c r="P641" s="178" t="s">
        <v>720</v>
      </c>
      <c r="Q641" s="184">
        <v>210879.09962163449</v>
      </c>
      <c r="R641" s="184">
        <v>6896.9185647128497</v>
      </c>
      <c r="S641" s="184">
        <v>12738.303533011192</v>
      </c>
      <c r="T641" s="184">
        <v>0</v>
      </c>
      <c r="V641" s="184">
        <v>0</v>
      </c>
      <c r="W641" s="184">
        <v>8301.723612108688</v>
      </c>
      <c r="Y641" s="178" t="s">
        <v>1169</v>
      </c>
      <c r="Z641" s="178" t="s">
        <v>701</v>
      </c>
      <c r="AB641" s="178" t="s">
        <v>588</v>
      </c>
      <c r="AC641" s="178" t="s">
        <v>589</v>
      </c>
      <c r="AD641" s="178" t="s">
        <v>1225</v>
      </c>
      <c r="AF641" s="178" t="s">
        <v>1230</v>
      </c>
      <c r="AG641" s="178" t="s">
        <v>1227</v>
      </c>
      <c r="AH641" s="178">
        <v>0</v>
      </c>
      <c r="AI641" s="178">
        <v>60</v>
      </c>
      <c r="AJ641" s="178" t="s">
        <v>942</v>
      </c>
      <c r="AK641" s="178" t="s">
        <v>678</v>
      </c>
      <c r="AL641" s="178" t="s">
        <v>1168</v>
      </c>
      <c r="AM641" s="178" t="s">
        <v>590</v>
      </c>
      <c r="AN641" s="178" t="s">
        <v>34</v>
      </c>
      <c r="AO641" s="178" t="s">
        <v>591</v>
      </c>
      <c r="AQ641" s="178">
        <v>23028.749981886896</v>
      </c>
      <c r="AR641" s="178">
        <v>103976</v>
      </c>
      <c r="AS641" s="178">
        <v>0.22148139937953851</v>
      </c>
      <c r="AT641" s="178">
        <f t="shared" si="9"/>
        <v>0</v>
      </c>
    </row>
    <row r="642" spans="1:46" ht="33.75">
      <c r="A642" s="178" t="s">
        <v>754</v>
      </c>
      <c r="B642" s="178">
        <v>601</v>
      </c>
      <c r="C642" s="178" t="s">
        <v>589</v>
      </c>
      <c r="D642" s="178" t="s">
        <v>273</v>
      </c>
      <c r="E642" s="178" t="s">
        <v>1168</v>
      </c>
      <c r="F642" s="178" t="s">
        <v>23</v>
      </c>
      <c r="G642" s="178" t="s">
        <v>590</v>
      </c>
      <c r="H642" s="178" t="s">
        <v>41</v>
      </c>
      <c r="I642" s="178">
        <v>5603</v>
      </c>
      <c r="J642" s="178">
        <v>0</v>
      </c>
      <c r="K642" s="178">
        <v>1549.1479372556637</v>
      </c>
      <c r="L642" s="178">
        <v>7152.1479372556641</v>
      </c>
      <c r="M642" s="178">
        <v>106713</v>
      </c>
      <c r="N642" s="178">
        <v>6.7022274111454685E-2</v>
      </c>
      <c r="O642" s="178" t="s">
        <v>720</v>
      </c>
      <c r="P642" s="178" t="s">
        <v>720</v>
      </c>
      <c r="Q642" s="184">
        <v>52247.799589760696</v>
      </c>
      <c r="R642" s="184">
        <v>14758.811080386437</v>
      </c>
      <c r="S642" s="184">
        <v>27258.87127190673</v>
      </c>
      <c r="T642" s="184">
        <v>0</v>
      </c>
      <c r="V642" s="184">
        <v>0</v>
      </c>
      <c r="W642" s="184">
        <v>17764.972760381814</v>
      </c>
      <c r="Y642" s="178" t="s">
        <v>1169</v>
      </c>
      <c r="Z642" s="178" t="s">
        <v>701</v>
      </c>
      <c r="AB642" s="178" t="s">
        <v>588</v>
      </c>
      <c r="AC642" s="178" t="s">
        <v>589</v>
      </c>
      <c r="AD642" s="178" t="s">
        <v>1225</v>
      </c>
      <c r="AF642" s="178" t="s">
        <v>1230</v>
      </c>
      <c r="AG642" s="178" t="s">
        <v>1227</v>
      </c>
      <c r="AH642" s="178">
        <v>0</v>
      </c>
      <c r="AI642" s="178">
        <v>60</v>
      </c>
      <c r="AJ642" s="178" t="s">
        <v>942</v>
      </c>
      <c r="AK642" s="178" t="s">
        <v>678</v>
      </c>
      <c r="AL642" s="178" t="s">
        <v>1168</v>
      </c>
      <c r="AM642" s="178" t="s">
        <v>590</v>
      </c>
      <c r="AN642" s="178" t="s">
        <v>273</v>
      </c>
      <c r="AO642" s="178" t="s">
        <v>41</v>
      </c>
      <c r="AQ642" s="178">
        <v>7152.1479372556641</v>
      </c>
      <c r="AR642" s="178">
        <v>103976</v>
      </c>
      <c r="AS642" s="178">
        <v>6.8786527056779109E-2</v>
      </c>
      <c r="AT642" s="178">
        <f t="shared" si="9"/>
        <v>0</v>
      </c>
    </row>
    <row r="643" spans="1:46" ht="33.75">
      <c r="A643" s="178" t="s">
        <v>754</v>
      </c>
      <c r="B643" s="178">
        <v>601</v>
      </c>
      <c r="C643" s="178" t="s">
        <v>589</v>
      </c>
      <c r="D643" s="178" t="s">
        <v>273</v>
      </c>
      <c r="E643" s="178" t="s">
        <v>1168</v>
      </c>
      <c r="F643" s="178" t="s">
        <v>23</v>
      </c>
      <c r="G643" s="178" t="s">
        <v>590</v>
      </c>
      <c r="H643" s="178" t="s">
        <v>591</v>
      </c>
      <c r="I643" s="178">
        <v>2464</v>
      </c>
      <c r="J643" s="178">
        <v>0</v>
      </c>
      <c r="K643" s="178">
        <v>681.26013160770219</v>
      </c>
      <c r="L643" s="178">
        <v>3145.2601316077021</v>
      </c>
      <c r="M643" s="178">
        <v>106713</v>
      </c>
      <c r="N643" s="178">
        <v>2.9474010960311322E-2</v>
      </c>
      <c r="O643" s="178" t="s">
        <v>720</v>
      </c>
      <c r="P643" s="178" t="s">
        <v>720</v>
      </c>
      <c r="Q643" s="184">
        <v>28801.807529759364</v>
      </c>
      <c r="R643" s="184">
        <v>40520.160018012968</v>
      </c>
      <c r="S643" s="184">
        <v>74838.943315422992</v>
      </c>
      <c r="T643" s="184">
        <v>0</v>
      </c>
      <c r="V643" s="184">
        <v>0</v>
      </c>
      <c r="W643" s="184">
        <v>48773.54517552811</v>
      </c>
      <c r="Y643" s="178" t="s">
        <v>1169</v>
      </c>
      <c r="Z643" s="178" t="s">
        <v>701</v>
      </c>
      <c r="AB643" s="178" t="s">
        <v>588</v>
      </c>
      <c r="AC643" s="178" t="s">
        <v>589</v>
      </c>
      <c r="AD643" s="178" t="s">
        <v>1225</v>
      </c>
      <c r="AF643" s="178" t="s">
        <v>1230</v>
      </c>
      <c r="AG643" s="178" t="s">
        <v>1227</v>
      </c>
      <c r="AH643" s="178">
        <v>0</v>
      </c>
      <c r="AI643" s="178">
        <v>60</v>
      </c>
      <c r="AJ643" s="178" t="s">
        <v>942</v>
      </c>
      <c r="AK643" s="178" t="s">
        <v>678</v>
      </c>
      <c r="AL643" s="178" t="s">
        <v>1168</v>
      </c>
      <c r="AM643" s="178" t="s">
        <v>590</v>
      </c>
      <c r="AN643" s="178" t="s">
        <v>273</v>
      </c>
      <c r="AO643" s="178" t="s">
        <v>591</v>
      </c>
      <c r="AQ643" s="178">
        <v>3145.2601316077021</v>
      </c>
      <c r="AR643" s="178">
        <v>103976</v>
      </c>
      <c r="AS643" s="178">
        <v>3.0249866619293894E-2</v>
      </c>
      <c r="AT643" s="178">
        <f t="shared" ref="AT643:AT698" si="10">L643-AQ643</f>
        <v>0</v>
      </c>
    </row>
    <row r="644" spans="1:46" ht="33.75">
      <c r="A644" s="178" t="s">
        <v>754</v>
      </c>
      <c r="B644" s="178">
        <v>601</v>
      </c>
      <c r="C644" s="178" t="s">
        <v>589</v>
      </c>
      <c r="D644" s="178" t="s">
        <v>35</v>
      </c>
      <c r="E644" s="178" t="s">
        <v>1168</v>
      </c>
      <c r="F644" s="178" t="s">
        <v>23</v>
      </c>
      <c r="G644" s="178" t="s">
        <v>590</v>
      </c>
      <c r="H644" s="178" t="s">
        <v>41</v>
      </c>
      <c r="I644" s="178">
        <v>5210</v>
      </c>
      <c r="J644" s="178">
        <v>80.096341088449307</v>
      </c>
      <c r="K644" s="178">
        <v>1440.4891581477793</v>
      </c>
      <c r="L644" s="178">
        <v>6730.5854992362292</v>
      </c>
      <c r="M644" s="178">
        <v>106713</v>
      </c>
      <c r="N644" s="178">
        <v>6.3071842223873659E-2</v>
      </c>
      <c r="O644" s="178" t="s">
        <v>720</v>
      </c>
      <c r="P644" s="178" t="s">
        <v>720</v>
      </c>
      <c r="Q644" s="184">
        <v>49168.205883165501</v>
      </c>
      <c r="R644" s="184">
        <v>11721.751922409623</v>
      </c>
      <c r="S644" s="184">
        <v>21649.55733858631</v>
      </c>
      <c r="T644" s="184">
        <v>0</v>
      </c>
      <c r="V644" s="184">
        <v>0</v>
      </c>
      <c r="W644" s="184">
        <v>14109.307482246582</v>
      </c>
      <c r="Y644" s="178" t="s">
        <v>1169</v>
      </c>
      <c r="Z644" s="178" t="s">
        <v>701</v>
      </c>
      <c r="AB644" s="178" t="s">
        <v>588</v>
      </c>
      <c r="AC644" s="178" t="s">
        <v>589</v>
      </c>
      <c r="AD644" s="178" t="s">
        <v>1225</v>
      </c>
      <c r="AF644" s="178" t="s">
        <v>1230</v>
      </c>
      <c r="AG644" s="178" t="s">
        <v>1227</v>
      </c>
      <c r="AH644" s="178">
        <v>0</v>
      </c>
      <c r="AI644" s="178">
        <v>60</v>
      </c>
      <c r="AJ644" s="178" t="s">
        <v>942</v>
      </c>
      <c r="AK644" s="178" t="s">
        <v>678</v>
      </c>
      <c r="AL644" s="178" t="s">
        <v>1168</v>
      </c>
      <c r="AM644" s="178" t="s">
        <v>590</v>
      </c>
      <c r="AN644" s="178" t="s">
        <v>35</v>
      </c>
      <c r="AO644" s="178" t="s">
        <v>41</v>
      </c>
      <c r="AQ644" s="178">
        <v>6730.5854992362292</v>
      </c>
      <c r="AR644" s="178">
        <v>103976</v>
      </c>
      <c r="AS644" s="178">
        <v>6.4732106440296117E-2</v>
      </c>
      <c r="AT644" s="178">
        <f t="shared" si="10"/>
        <v>0</v>
      </c>
    </row>
    <row r="645" spans="1:46" ht="33.75">
      <c r="A645" s="178" t="s">
        <v>754</v>
      </c>
      <c r="B645" s="178">
        <v>601</v>
      </c>
      <c r="C645" s="178" t="s">
        <v>589</v>
      </c>
      <c r="D645" s="178" t="s">
        <v>35</v>
      </c>
      <c r="E645" s="178" t="s">
        <v>1168</v>
      </c>
      <c r="F645" s="178" t="s">
        <v>23</v>
      </c>
      <c r="G645" s="178" t="s">
        <v>590</v>
      </c>
      <c r="H645" s="178" t="s">
        <v>591</v>
      </c>
      <c r="I645" s="178">
        <v>14304</v>
      </c>
      <c r="J645" s="178">
        <v>219.90365891155068</v>
      </c>
      <c r="K645" s="178">
        <v>3954.8477769953624</v>
      </c>
      <c r="L645" s="178">
        <v>18478.751435906914</v>
      </c>
      <c r="M645" s="178">
        <v>106713</v>
      </c>
      <c r="N645" s="178">
        <v>0.17316307700005543</v>
      </c>
      <c r="O645" s="178" t="s">
        <v>720</v>
      </c>
      <c r="P645" s="178" t="s">
        <v>720</v>
      </c>
      <c r="Q645" s="184">
        <v>169213.80743640114</v>
      </c>
      <c r="R645" s="184">
        <v>5816.4759648836443</v>
      </c>
      <c r="S645" s="184">
        <v>10742.773839933952</v>
      </c>
      <c r="T645" s="184">
        <v>0</v>
      </c>
      <c r="V645" s="184">
        <v>0</v>
      </c>
      <c r="W645" s="184">
        <v>7001.2100917052967</v>
      </c>
      <c r="Y645" s="178" t="s">
        <v>1169</v>
      </c>
      <c r="Z645" s="178" t="s">
        <v>701</v>
      </c>
      <c r="AB645" s="178" t="s">
        <v>588</v>
      </c>
      <c r="AC645" s="178" t="s">
        <v>589</v>
      </c>
      <c r="AD645" s="178" t="s">
        <v>1225</v>
      </c>
      <c r="AF645" s="178" t="s">
        <v>1230</v>
      </c>
      <c r="AG645" s="178" t="s">
        <v>1227</v>
      </c>
      <c r="AH645" s="178">
        <v>0</v>
      </c>
      <c r="AI645" s="178">
        <v>60</v>
      </c>
      <c r="AJ645" s="178" t="s">
        <v>942</v>
      </c>
      <c r="AK645" s="178" t="s">
        <v>678</v>
      </c>
      <c r="AL645" s="178" t="s">
        <v>1168</v>
      </c>
      <c r="AM645" s="178" t="s">
        <v>590</v>
      </c>
      <c r="AN645" s="178" t="s">
        <v>35</v>
      </c>
      <c r="AO645" s="178" t="s">
        <v>591</v>
      </c>
      <c r="AQ645" s="178">
        <v>18478.751435906914</v>
      </c>
      <c r="AR645" s="178">
        <v>103976</v>
      </c>
      <c r="AS645" s="178">
        <v>0.17772131487946174</v>
      </c>
      <c r="AT645" s="178">
        <f t="shared" si="10"/>
        <v>0</v>
      </c>
    </row>
    <row r="646" spans="1:46" ht="33.75">
      <c r="A646" s="178" t="s">
        <v>17</v>
      </c>
      <c r="B646" s="178">
        <v>601</v>
      </c>
      <c r="C646" s="178" t="s">
        <v>589</v>
      </c>
      <c r="D646" s="178" t="s">
        <v>36</v>
      </c>
      <c r="E646" s="178" t="s">
        <v>1168</v>
      </c>
      <c r="F646" s="178" t="s">
        <v>23</v>
      </c>
      <c r="G646" s="178" t="s">
        <v>590</v>
      </c>
      <c r="H646" s="178" t="s">
        <v>41</v>
      </c>
      <c r="I646" s="178">
        <v>3901</v>
      </c>
      <c r="J646" s="178">
        <v>366</v>
      </c>
      <c r="K646" s="178">
        <v>1078.5697132311877</v>
      </c>
      <c r="L646" s="178">
        <v>5345.569713231188</v>
      </c>
      <c r="M646" s="178">
        <v>106713</v>
      </c>
      <c r="N646" s="178">
        <v>5.0092956933374455E-2</v>
      </c>
      <c r="O646" s="178" t="s">
        <v>720</v>
      </c>
      <c r="P646" s="178" t="s">
        <v>720</v>
      </c>
      <c r="Q646" s="184">
        <v>39050.402413399337</v>
      </c>
      <c r="R646" s="184">
        <v>8068.7274572155866</v>
      </c>
      <c r="S646" s="184">
        <v>14902.582727455041</v>
      </c>
      <c r="T646" s="184">
        <v>0</v>
      </c>
      <c r="V646" s="184">
        <v>0</v>
      </c>
      <c r="W646" s="184">
        <v>7724.7720880458191</v>
      </c>
      <c r="Y646" s="178" t="s">
        <v>811</v>
      </c>
      <c r="Z646" s="178" t="s">
        <v>701</v>
      </c>
      <c r="AB646" s="178" t="s">
        <v>588</v>
      </c>
      <c r="AC646" s="178" t="s">
        <v>589</v>
      </c>
      <c r="AD646" s="178" t="s">
        <v>1225</v>
      </c>
      <c r="AF646" s="178" t="s">
        <v>1230</v>
      </c>
      <c r="AG646" s="178" t="s">
        <v>1227</v>
      </c>
      <c r="AH646" s="178">
        <v>0</v>
      </c>
      <c r="AI646" s="178">
        <v>60</v>
      </c>
      <c r="AJ646" s="178" t="s">
        <v>942</v>
      </c>
      <c r="AK646" s="178" t="s">
        <v>678</v>
      </c>
      <c r="AL646" s="178" t="s">
        <v>1168</v>
      </c>
      <c r="AM646" s="178" t="s">
        <v>590</v>
      </c>
      <c r="AN646" s="178" t="s">
        <v>36</v>
      </c>
      <c r="AO646" s="178" t="s">
        <v>41</v>
      </c>
      <c r="AQ646" s="178">
        <v>5345.569713231188</v>
      </c>
      <c r="AR646" s="178">
        <v>103976</v>
      </c>
      <c r="AS646" s="178">
        <v>5.1411572990220707E-2</v>
      </c>
      <c r="AT646" s="178">
        <f t="shared" si="10"/>
        <v>0</v>
      </c>
    </row>
    <row r="647" spans="1:46" ht="33.75">
      <c r="A647" s="178" t="s">
        <v>754</v>
      </c>
      <c r="B647" s="178">
        <v>601</v>
      </c>
      <c r="C647" s="178" t="s">
        <v>589</v>
      </c>
      <c r="D647" s="178" t="s">
        <v>37</v>
      </c>
      <c r="E647" s="178" t="s">
        <v>1168</v>
      </c>
      <c r="F647" s="178" t="s">
        <v>23</v>
      </c>
      <c r="G647" s="178" t="s">
        <v>590</v>
      </c>
      <c r="H647" s="178" t="s">
        <v>41</v>
      </c>
      <c r="I647" s="178">
        <v>2078</v>
      </c>
      <c r="J647" s="178">
        <v>0</v>
      </c>
      <c r="K647" s="178">
        <v>574.53675060097612</v>
      </c>
      <c r="L647" s="178">
        <v>2652.5367506009761</v>
      </c>
      <c r="M647" s="178">
        <v>106713</v>
      </c>
      <c r="N647" s="178">
        <v>2.4856734892665149E-2</v>
      </c>
      <c r="O647" s="178" t="s">
        <v>720</v>
      </c>
      <c r="P647" s="178" t="s">
        <v>720</v>
      </c>
      <c r="Q647" s="184">
        <v>19377.284945122741</v>
      </c>
      <c r="R647" s="184">
        <v>19610.93674146117</v>
      </c>
      <c r="S647" s="184">
        <v>36220.532754661363</v>
      </c>
      <c r="T647" s="184">
        <v>0</v>
      </c>
      <c r="V647" s="184">
        <v>0</v>
      </c>
      <c r="W647" s="184">
        <v>23605.407991204298</v>
      </c>
      <c r="Y647" s="178" t="s">
        <v>1169</v>
      </c>
      <c r="Z647" s="178" t="s">
        <v>701</v>
      </c>
      <c r="AB647" s="178" t="s">
        <v>588</v>
      </c>
      <c r="AC647" s="178" t="s">
        <v>589</v>
      </c>
      <c r="AD647" s="178" t="s">
        <v>1225</v>
      </c>
      <c r="AF647" s="178" t="s">
        <v>1230</v>
      </c>
      <c r="AG647" s="178" t="s">
        <v>1227</v>
      </c>
      <c r="AH647" s="178">
        <v>0</v>
      </c>
      <c r="AI647" s="178">
        <v>60</v>
      </c>
      <c r="AJ647" s="178" t="s">
        <v>942</v>
      </c>
      <c r="AK647" s="178" t="s">
        <v>678</v>
      </c>
      <c r="AL647" s="178" t="s">
        <v>1168</v>
      </c>
      <c r="AM647" s="178" t="s">
        <v>590</v>
      </c>
      <c r="AN647" s="178" t="s">
        <v>37</v>
      </c>
      <c r="AO647" s="178" t="s">
        <v>41</v>
      </c>
      <c r="AQ647" s="178">
        <v>2652.5367506009761</v>
      </c>
      <c r="AR647" s="178">
        <v>103976</v>
      </c>
      <c r="AS647" s="178">
        <v>2.5511048228446721E-2</v>
      </c>
      <c r="AT647" s="178">
        <f t="shared" si="10"/>
        <v>0</v>
      </c>
    </row>
    <row r="648" spans="1:46" ht="22.5">
      <c r="A648" s="178" t="s">
        <v>754</v>
      </c>
      <c r="B648" s="178">
        <v>601</v>
      </c>
      <c r="C648" s="178" t="s">
        <v>589</v>
      </c>
      <c r="D648" s="178" t="s">
        <v>72</v>
      </c>
      <c r="E648" s="178" t="s">
        <v>810</v>
      </c>
      <c r="F648" s="178" t="s">
        <v>23</v>
      </c>
      <c r="G648" s="178" t="s">
        <v>757</v>
      </c>
      <c r="H648" s="178" t="s">
        <v>41</v>
      </c>
      <c r="I648" s="178">
        <v>2834</v>
      </c>
      <c r="J648" s="178">
        <v>62.090310635671671</v>
      </c>
      <c r="K648" s="178">
        <v>783.55974552606665</v>
      </c>
      <c r="L648" s="178">
        <v>3679.6500561617386</v>
      </c>
      <c r="M648" s="178">
        <v>106713</v>
      </c>
      <c r="N648" s="178">
        <v>3.4481741270152078E-2</v>
      </c>
      <c r="O648" s="178" t="s">
        <v>720</v>
      </c>
      <c r="P648" s="178" t="s">
        <v>720</v>
      </c>
      <c r="Q648" s="184">
        <v>26880.542793772165</v>
      </c>
      <c r="R648" s="184">
        <v>8931.8454301942784</v>
      </c>
      <c r="S648" s="184">
        <v>16496.723447174802</v>
      </c>
      <c r="T648" s="184">
        <v>0</v>
      </c>
      <c r="V648" s="184">
        <v>0</v>
      </c>
      <c r="W648" s="184">
        <v>10751.136382402119</v>
      </c>
      <c r="Y648" s="178" t="s">
        <v>1169</v>
      </c>
      <c r="Z648" s="178" t="s">
        <v>701</v>
      </c>
      <c r="AB648" s="178" t="s">
        <v>588</v>
      </c>
      <c r="AC648" s="178" t="s">
        <v>589</v>
      </c>
      <c r="AD648" s="178" t="s">
        <v>1225</v>
      </c>
      <c r="AF648" s="178" t="s">
        <v>1230</v>
      </c>
      <c r="AG648" s="178" t="s">
        <v>1227</v>
      </c>
      <c r="AH648" s="178">
        <v>0</v>
      </c>
      <c r="AI648" s="178">
        <v>10</v>
      </c>
      <c r="AJ648" s="178" t="s">
        <v>796</v>
      </c>
      <c r="AK648" s="178" t="s">
        <v>1228</v>
      </c>
      <c r="AL648" s="178" t="s">
        <v>810</v>
      </c>
      <c r="AM648" s="178" t="s">
        <v>757</v>
      </c>
      <c r="AN648" s="178" t="s">
        <v>72</v>
      </c>
      <c r="AO648" s="178" t="s">
        <v>41</v>
      </c>
      <c r="AQ648" s="178">
        <v>3679.6500561617386</v>
      </c>
      <c r="AR648" s="178">
        <v>103976</v>
      </c>
      <c r="AS648" s="178">
        <v>3.5389417328631018E-2</v>
      </c>
      <c r="AT648" s="178">
        <f t="shared" si="10"/>
        <v>0</v>
      </c>
    </row>
    <row r="649" spans="1:46" ht="33.75">
      <c r="A649" s="178" t="s">
        <v>754</v>
      </c>
      <c r="B649" s="178">
        <v>601</v>
      </c>
      <c r="C649" s="178" t="s">
        <v>589</v>
      </c>
      <c r="D649" s="178" t="s">
        <v>72</v>
      </c>
      <c r="E649" s="178" t="s">
        <v>1168</v>
      </c>
      <c r="F649" s="178" t="s">
        <v>23</v>
      </c>
      <c r="G649" s="178" t="s">
        <v>590</v>
      </c>
      <c r="H649" s="178" t="s">
        <v>42</v>
      </c>
      <c r="I649" s="178">
        <v>6888</v>
      </c>
      <c r="J649" s="178">
        <v>150.90968936432833</v>
      </c>
      <c r="K649" s="178">
        <v>1904.4317315397129</v>
      </c>
      <c r="L649" s="178">
        <v>8943.341420904042</v>
      </c>
      <c r="M649" s="178">
        <v>106713</v>
      </c>
      <c r="N649" s="178">
        <v>8.3807421972056276E-2</v>
      </c>
      <c r="O649" s="178" t="s">
        <v>720</v>
      </c>
      <c r="P649" s="178" t="s">
        <v>720</v>
      </c>
      <c r="Q649" s="184">
        <v>43708.568942848797</v>
      </c>
      <c r="R649" s="184">
        <v>587.747287811104</v>
      </c>
      <c r="S649" s="184">
        <v>2758.0629227823865</v>
      </c>
      <c r="T649" s="184">
        <v>0</v>
      </c>
      <c r="V649" s="184">
        <v>15070.356586423377</v>
      </c>
      <c r="W649" s="184">
        <v>2790.8200382897253</v>
      </c>
      <c r="X649" s="184" t="s">
        <v>710</v>
      </c>
      <c r="Y649" s="178" t="s">
        <v>1171</v>
      </c>
      <c r="Z649" s="178" t="s">
        <v>701</v>
      </c>
      <c r="AB649" s="178" t="s">
        <v>588</v>
      </c>
      <c r="AC649" s="178" t="s">
        <v>589</v>
      </c>
      <c r="AD649" s="178" t="s">
        <v>1225</v>
      </c>
      <c r="AF649" s="178" t="s">
        <v>1230</v>
      </c>
      <c r="AG649" s="178" t="s">
        <v>1227</v>
      </c>
      <c r="AH649" s="178">
        <v>0</v>
      </c>
      <c r="AI649" s="178">
        <v>10</v>
      </c>
      <c r="AJ649" s="178" t="s">
        <v>942</v>
      </c>
      <c r="AK649" s="178" t="s">
        <v>678</v>
      </c>
      <c r="AL649" s="178" t="s">
        <v>1168</v>
      </c>
      <c r="AM649" s="178" t="s">
        <v>590</v>
      </c>
      <c r="AN649" s="178" t="s">
        <v>72</v>
      </c>
      <c r="AO649" s="178" t="s">
        <v>42</v>
      </c>
      <c r="AQ649" s="178">
        <v>8943.341420904042</v>
      </c>
      <c r="AR649" s="178">
        <v>103976</v>
      </c>
      <c r="AS649" s="178">
        <v>8.6013516781796209E-2</v>
      </c>
      <c r="AT649" s="178">
        <f t="shared" si="10"/>
        <v>0</v>
      </c>
    </row>
    <row r="650" spans="1:46" ht="33.75">
      <c r="A650" s="178" t="s">
        <v>754</v>
      </c>
      <c r="B650" s="178">
        <v>601</v>
      </c>
      <c r="C650" s="178" t="s">
        <v>589</v>
      </c>
      <c r="D650" s="178" t="s">
        <v>78</v>
      </c>
      <c r="E650" s="178" t="s">
        <v>1168</v>
      </c>
      <c r="F650" s="178" t="s">
        <v>23</v>
      </c>
      <c r="G650" s="178" t="s">
        <v>590</v>
      </c>
      <c r="H650" s="178" t="s">
        <v>42</v>
      </c>
      <c r="I650" s="178">
        <v>3191</v>
      </c>
      <c r="J650" s="178">
        <v>0</v>
      </c>
      <c r="K650" s="178">
        <v>882.26504868513712</v>
      </c>
      <c r="L650" s="178">
        <v>4073.2650486851371</v>
      </c>
      <c r="M650" s="178">
        <v>106713</v>
      </c>
      <c r="N650" s="178">
        <v>3.8170279616214865E-2</v>
      </c>
      <c r="O650" s="178" t="s">
        <v>720</v>
      </c>
      <c r="P650" s="178" t="s">
        <v>720</v>
      </c>
      <c r="Q650" s="184">
        <v>19907.166440812653</v>
      </c>
      <c r="R650" s="184">
        <v>2412.2527121888961</v>
      </c>
      <c r="S650" s="184">
        <v>11319.737077217615</v>
      </c>
      <c r="T650" s="184">
        <v>0</v>
      </c>
      <c r="V650" s="184">
        <v>61852.2778465585</v>
      </c>
      <c r="W650" s="184">
        <v>11454.179961710275</v>
      </c>
      <c r="X650" s="184" t="s">
        <v>710</v>
      </c>
      <c r="Y650" s="178" t="s">
        <v>1171</v>
      </c>
      <c r="Z650" s="178" t="s">
        <v>701</v>
      </c>
      <c r="AB650" s="178" t="s">
        <v>588</v>
      </c>
      <c r="AC650" s="178" t="s">
        <v>589</v>
      </c>
      <c r="AD650" s="178" t="s">
        <v>1225</v>
      </c>
      <c r="AF650" s="178" t="s">
        <v>1230</v>
      </c>
      <c r="AG650" s="178" t="s">
        <v>1227</v>
      </c>
      <c r="AH650" s="178">
        <v>0</v>
      </c>
      <c r="AI650" s="178">
        <v>60</v>
      </c>
      <c r="AJ650" s="178" t="s">
        <v>942</v>
      </c>
      <c r="AK650" s="178" t="s">
        <v>678</v>
      </c>
      <c r="AL650" s="178" t="s">
        <v>1168</v>
      </c>
      <c r="AM650" s="178" t="s">
        <v>590</v>
      </c>
      <c r="AN650" s="178" t="s">
        <v>78</v>
      </c>
      <c r="AO650" s="178" t="s">
        <v>42</v>
      </c>
      <c r="AQ650" s="178">
        <v>4073.2650486851371</v>
      </c>
      <c r="AR650" s="178">
        <v>4520</v>
      </c>
      <c r="AS650" s="178">
        <v>0.90116483377989764</v>
      </c>
      <c r="AT650" s="178">
        <f t="shared" si="10"/>
        <v>0</v>
      </c>
    </row>
    <row r="651" spans="1:46" ht="22.5">
      <c r="A651" s="178" t="s">
        <v>754</v>
      </c>
      <c r="B651" s="178">
        <v>602</v>
      </c>
      <c r="C651" s="178" t="s">
        <v>593</v>
      </c>
      <c r="D651" s="178" t="s">
        <v>18</v>
      </c>
      <c r="E651" s="178" t="s">
        <v>1170</v>
      </c>
      <c r="F651" s="178" t="s">
        <v>23</v>
      </c>
      <c r="G651" s="178" t="s">
        <v>594</v>
      </c>
      <c r="H651" s="178" t="s">
        <v>41</v>
      </c>
      <c r="I651" s="178">
        <v>614</v>
      </c>
      <c r="J651" s="178">
        <v>22.726228462029354</v>
      </c>
      <c r="K651" s="178">
        <v>44.276962348436498</v>
      </c>
      <c r="L651" s="178">
        <v>681.00319081046587</v>
      </c>
      <c r="M651" s="178">
        <v>3476</v>
      </c>
      <c r="N651" s="178">
        <v>0.19591576260370133</v>
      </c>
      <c r="O651" s="178" t="s">
        <v>720</v>
      </c>
      <c r="P651" s="178" t="s">
        <v>720</v>
      </c>
      <c r="Q651" s="184">
        <v>4974.8576994767063</v>
      </c>
      <c r="R651" s="184">
        <v>274.53994319040066</v>
      </c>
      <c r="S651" s="184">
        <v>3316.2022912897482</v>
      </c>
      <c r="T651" s="184">
        <v>0</v>
      </c>
      <c r="V651" s="184">
        <v>0</v>
      </c>
      <c r="W651" s="184">
        <v>3270.868883170433</v>
      </c>
      <c r="Y651" s="178" t="s">
        <v>1171</v>
      </c>
      <c r="Z651" s="178" t="s">
        <v>701</v>
      </c>
      <c r="AB651" s="178" t="s">
        <v>592</v>
      </c>
      <c r="AC651" s="178" t="s">
        <v>593</v>
      </c>
      <c r="AD651" s="178" t="s">
        <v>1225</v>
      </c>
      <c r="AF651" s="178" t="s">
        <v>1230</v>
      </c>
      <c r="AG651" s="178" t="s">
        <v>1227</v>
      </c>
      <c r="AH651" s="178">
        <v>0</v>
      </c>
      <c r="AI651" s="178">
        <v>95</v>
      </c>
      <c r="AJ651" s="178" t="s">
        <v>942</v>
      </c>
      <c r="AK651" s="178" t="s">
        <v>678</v>
      </c>
      <c r="AL651" s="178" t="s">
        <v>1170</v>
      </c>
      <c r="AM651" s="178" t="s">
        <v>594</v>
      </c>
      <c r="AN651" s="178" t="s">
        <v>18</v>
      </c>
      <c r="AO651" s="178" t="s">
        <v>41</v>
      </c>
      <c r="AQ651" s="178">
        <v>681.00319081046587</v>
      </c>
      <c r="AR651" s="178">
        <v>51</v>
      </c>
      <c r="AS651" s="178">
        <v>13.353003741381684</v>
      </c>
      <c r="AT651" s="178">
        <f t="shared" si="10"/>
        <v>0</v>
      </c>
    </row>
    <row r="652" spans="1:46" ht="22.5">
      <c r="A652" s="178" t="s">
        <v>754</v>
      </c>
      <c r="B652" s="178">
        <v>602</v>
      </c>
      <c r="C652" s="178" t="s">
        <v>593</v>
      </c>
      <c r="D652" s="178" t="s">
        <v>18</v>
      </c>
      <c r="E652" s="178" t="s">
        <v>1170</v>
      </c>
      <c r="F652" s="178" t="s">
        <v>23</v>
      </c>
      <c r="G652" s="178" t="s">
        <v>594</v>
      </c>
      <c r="H652" s="178" t="s">
        <v>591</v>
      </c>
      <c r="I652" s="178">
        <v>2520</v>
      </c>
      <c r="J652" s="178">
        <v>93.273771537970646</v>
      </c>
      <c r="K652" s="178">
        <v>181.72303765156349</v>
      </c>
      <c r="L652" s="178">
        <v>2794.9968091895344</v>
      </c>
      <c r="M652" s="178">
        <v>3476</v>
      </c>
      <c r="N652" s="178">
        <v>0.80408423739629875</v>
      </c>
      <c r="O652" s="178" t="s">
        <v>720</v>
      </c>
      <c r="P652" s="178" t="s">
        <v>720</v>
      </c>
      <c r="Q652" s="184">
        <v>25594.372731078493</v>
      </c>
      <c r="R652" s="184">
        <v>1617.4077598036042</v>
      </c>
      <c r="S652" s="184">
        <v>19536.870506637712</v>
      </c>
      <c r="T652" s="184">
        <v>0</v>
      </c>
      <c r="V652" s="184">
        <v>0</v>
      </c>
      <c r="W652" s="184">
        <v>19269.796050300141</v>
      </c>
      <c r="Y652" s="178" t="s">
        <v>1171</v>
      </c>
      <c r="Z652" s="178" t="s">
        <v>701</v>
      </c>
      <c r="AB652" s="178" t="s">
        <v>592</v>
      </c>
      <c r="AC652" s="178" t="s">
        <v>593</v>
      </c>
      <c r="AD652" s="178" t="s">
        <v>1225</v>
      </c>
      <c r="AF652" s="178" t="s">
        <v>1230</v>
      </c>
      <c r="AG652" s="178" t="s">
        <v>1227</v>
      </c>
      <c r="AH652" s="178">
        <v>0</v>
      </c>
      <c r="AI652" s="178">
        <v>60</v>
      </c>
      <c r="AJ652" s="178" t="s">
        <v>942</v>
      </c>
      <c r="AK652" s="178" t="s">
        <v>678</v>
      </c>
      <c r="AL652" s="178" t="s">
        <v>1170</v>
      </c>
      <c r="AM652" s="178" t="s">
        <v>594</v>
      </c>
      <c r="AN652" s="178" t="s">
        <v>18</v>
      </c>
      <c r="AO652" s="178" t="s">
        <v>591</v>
      </c>
      <c r="AQ652" s="178">
        <v>2794.9968091895344</v>
      </c>
      <c r="AR652" s="178">
        <v>2107</v>
      </c>
      <c r="AS652" s="178">
        <v>1.326529097859295</v>
      </c>
      <c r="AT652" s="178">
        <f t="shared" si="10"/>
        <v>0</v>
      </c>
    </row>
    <row r="653" spans="1:46" ht="22.5">
      <c r="A653" s="178" t="s">
        <v>754</v>
      </c>
      <c r="B653" s="178">
        <v>603</v>
      </c>
      <c r="C653" s="178" t="s">
        <v>596</v>
      </c>
      <c r="D653" s="178" t="s">
        <v>18</v>
      </c>
      <c r="E653" s="178" t="s">
        <v>1172</v>
      </c>
      <c r="F653" s="178" t="s">
        <v>23</v>
      </c>
      <c r="G653" s="178" t="s">
        <v>597</v>
      </c>
      <c r="H653" s="178" t="s">
        <v>41</v>
      </c>
      <c r="I653" s="178">
        <v>635</v>
      </c>
      <c r="J653" s="178">
        <v>19.444698354661792</v>
      </c>
      <c r="K653" s="178">
        <v>164.37068221070811</v>
      </c>
      <c r="L653" s="178">
        <v>818.81538056536988</v>
      </c>
      <c r="M653" s="178">
        <v>5965</v>
      </c>
      <c r="N653" s="178">
        <v>0.13726997159520032</v>
      </c>
      <c r="O653" s="178" t="s">
        <v>720</v>
      </c>
      <c r="P653" s="178" t="s">
        <v>720</v>
      </c>
      <c r="Q653" s="184">
        <v>5981.6019299523332</v>
      </c>
      <c r="R653" s="184">
        <v>108.05229700599494</v>
      </c>
      <c r="S653" s="184">
        <v>1305.1772020725386</v>
      </c>
      <c r="T653" s="184">
        <v>0</v>
      </c>
      <c r="V653" s="184">
        <v>0</v>
      </c>
      <c r="W653" s="184">
        <v>1287.3350665294236</v>
      </c>
      <c r="Y653" s="178" t="s">
        <v>1171</v>
      </c>
      <c r="Z653" s="178" t="s">
        <v>701</v>
      </c>
      <c r="AB653" s="178" t="s">
        <v>595</v>
      </c>
      <c r="AC653" s="178" t="s">
        <v>596</v>
      </c>
      <c r="AD653" s="178" t="s">
        <v>1225</v>
      </c>
      <c r="AF653" s="178" t="s">
        <v>1230</v>
      </c>
      <c r="AG653" s="178" t="s">
        <v>1227</v>
      </c>
      <c r="AH653" s="178">
        <v>0</v>
      </c>
      <c r="AI653" s="178">
        <v>60</v>
      </c>
      <c r="AJ653" s="178" t="s">
        <v>942</v>
      </c>
      <c r="AK653" s="178" t="s">
        <v>678</v>
      </c>
      <c r="AL653" s="178" t="s">
        <v>1172</v>
      </c>
      <c r="AM653" s="178" t="s">
        <v>597</v>
      </c>
      <c r="AN653" s="178" t="s">
        <v>18</v>
      </c>
      <c r="AO653" s="178" t="s">
        <v>41</v>
      </c>
      <c r="AQ653" s="178">
        <v>818.81538056536988</v>
      </c>
      <c r="AR653" s="178">
        <v>2107</v>
      </c>
      <c r="AS653" s="178">
        <v>0.38861669699353102</v>
      </c>
      <c r="AT653" s="178">
        <f t="shared" si="10"/>
        <v>0</v>
      </c>
    </row>
    <row r="654" spans="1:46" ht="22.5">
      <c r="A654" s="178" t="s">
        <v>754</v>
      </c>
      <c r="B654" s="178">
        <v>603</v>
      </c>
      <c r="C654" s="178" t="s">
        <v>596</v>
      </c>
      <c r="D654" s="178" t="s">
        <v>18</v>
      </c>
      <c r="E654" s="178" t="s">
        <v>1172</v>
      </c>
      <c r="F654" s="178" t="s">
        <v>23</v>
      </c>
      <c r="G654" s="178" t="s">
        <v>597</v>
      </c>
      <c r="H654" s="178" t="s">
        <v>591</v>
      </c>
      <c r="I654" s="178">
        <v>3741</v>
      </c>
      <c r="J654" s="178">
        <v>114.5553016453382</v>
      </c>
      <c r="K654" s="178">
        <v>968.36334196891187</v>
      </c>
      <c r="L654" s="178">
        <v>4823.91864361425</v>
      </c>
      <c r="M654" s="178">
        <v>5965</v>
      </c>
      <c r="N654" s="178">
        <v>0.80870387990180215</v>
      </c>
      <c r="O654" s="178" t="s">
        <v>720</v>
      </c>
      <c r="P654" s="178" t="s">
        <v>720</v>
      </c>
      <c r="Q654" s="184">
        <v>44173.636042490842</v>
      </c>
      <c r="R654" s="184">
        <v>534.60713589393629</v>
      </c>
      <c r="S654" s="184">
        <v>4649.3178787287961</v>
      </c>
      <c r="T654" s="184">
        <v>0</v>
      </c>
      <c r="V654" s="184">
        <v>0</v>
      </c>
      <c r="W654" s="184">
        <v>5423.1438876974053</v>
      </c>
      <c r="Y654" s="178" t="s">
        <v>1171</v>
      </c>
      <c r="Z654" s="178" t="s">
        <v>701</v>
      </c>
      <c r="AB654" s="178" t="s">
        <v>595</v>
      </c>
      <c r="AC654" s="178" t="s">
        <v>596</v>
      </c>
      <c r="AD654" s="178" t="s">
        <v>1225</v>
      </c>
      <c r="AF654" s="178" t="s">
        <v>1230</v>
      </c>
      <c r="AG654" s="178" t="s">
        <v>1227</v>
      </c>
      <c r="AH654" s="178">
        <v>0</v>
      </c>
      <c r="AI654" s="178">
        <v>40</v>
      </c>
      <c r="AJ654" s="178" t="s">
        <v>942</v>
      </c>
      <c r="AK654" s="178" t="s">
        <v>678</v>
      </c>
      <c r="AL654" s="178" t="s">
        <v>1172</v>
      </c>
      <c r="AM654" s="178" t="s">
        <v>597</v>
      </c>
      <c r="AN654" s="178" t="s">
        <v>18</v>
      </c>
      <c r="AO654" s="178" t="s">
        <v>591</v>
      </c>
      <c r="AQ654" s="178">
        <v>4823.91864361425</v>
      </c>
      <c r="AR654" s="178">
        <v>605</v>
      </c>
      <c r="AS654" s="178">
        <v>7.9734192456433881</v>
      </c>
      <c r="AT654" s="178">
        <f t="shared" si="10"/>
        <v>0</v>
      </c>
    </row>
    <row r="655" spans="1:46" ht="22.5">
      <c r="A655" s="178" t="s">
        <v>754</v>
      </c>
      <c r="B655" s="178">
        <v>603</v>
      </c>
      <c r="C655" s="178" t="s">
        <v>596</v>
      </c>
      <c r="D655" s="178" t="s">
        <v>40</v>
      </c>
      <c r="E655" s="178" t="s">
        <v>1172</v>
      </c>
      <c r="F655" s="178" t="s">
        <v>23</v>
      </c>
      <c r="G655" s="178" t="s">
        <v>597</v>
      </c>
      <c r="H655" s="178" t="s">
        <v>41</v>
      </c>
      <c r="I655" s="178">
        <v>256</v>
      </c>
      <c r="J655" s="178">
        <v>0</v>
      </c>
      <c r="K655" s="178">
        <v>66.265975820379964</v>
      </c>
      <c r="L655" s="178">
        <v>322.26597582037994</v>
      </c>
      <c r="M655" s="178">
        <v>5965</v>
      </c>
      <c r="N655" s="178">
        <v>5.4026148502997473E-2</v>
      </c>
      <c r="O655" s="178" t="s">
        <v>720</v>
      </c>
      <c r="P655" s="178" t="s">
        <v>720</v>
      </c>
      <c r="Q655" s="184">
        <v>2354.2141839032811</v>
      </c>
      <c r="R655" s="184">
        <v>2465.3928641060634</v>
      </c>
      <c r="S655" s="184">
        <v>21440.782121271201</v>
      </c>
      <c r="T655" s="184">
        <v>0</v>
      </c>
      <c r="V655" s="184">
        <v>0</v>
      </c>
      <c r="W655" s="184">
        <v>25009.35611230259</v>
      </c>
      <c r="Y655" s="178" t="s">
        <v>1171</v>
      </c>
      <c r="Z655" s="178" t="s">
        <v>701</v>
      </c>
      <c r="AB655" s="178" t="s">
        <v>595</v>
      </c>
      <c r="AC655" s="178" t="s">
        <v>596</v>
      </c>
      <c r="AD655" s="178" t="s">
        <v>1225</v>
      </c>
      <c r="AF655" s="178" t="s">
        <v>1230</v>
      </c>
      <c r="AG655" s="178" t="s">
        <v>1227</v>
      </c>
      <c r="AH655" s="178">
        <v>0</v>
      </c>
      <c r="AI655" s="178">
        <v>99</v>
      </c>
      <c r="AJ655" s="178" t="s">
        <v>942</v>
      </c>
      <c r="AK655" s="178" t="s">
        <v>678</v>
      </c>
      <c r="AL655" s="178" t="s">
        <v>1172</v>
      </c>
      <c r="AM655" s="178" t="s">
        <v>597</v>
      </c>
      <c r="AN655" s="178" t="s">
        <v>40</v>
      </c>
      <c r="AO655" s="178" t="s">
        <v>41</v>
      </c>
      <c r="AQ655" s="178">
        <v>322.26597582037994</v>
      </c>
      <c r="AR655" s="178">
        <v>2851</v>
      </c>
      <c r="AS655" s="178">
        <v>0.11303611919339879</v>
      </c>
      <c r="AT655" s="178">
        <f t="shared" si="10"/>
        <v>0</v>
      </c>
    </row>
    <row r="656" spans="1:46" ht="22.5">
      <c r="A656" s="178" t="s">
        <v>754</v>
      </c>
      <c r="B656" s="178">
        <v>605</v>
      </c>
      <c r="C656" s="178" t="s">
        <v>599</v>
      </c>
      <c r="D656" s="178" t="s">
        <v>18</v>
      </c>
      <c r="E656" s="178" t="s">
        <v>1173</v>
      </c>
      <c r="F656" s="178" t="s">
        <v>23</v>
      </c>
      <c r="G656" s="178" t="s">
        <v>600</v>
      </c>
      <c r="H656" s="178" t="s">
        <v>41</v>
      </c>
      <c r="I656" s="178">
        <v>914</v>
      </c>
      <c r="J656" s="178">
        <v>29.22519009553519</v>
      </c>
      <c r="K656" s="178">
        <v>204.75453304737763</v>
      </c>
      <c r="L656" s="178">
        <v>1147.9797231429127</v>
      </c>
      <c r="M656" s="178">
        <v>6442</v>
      </c>
      <c r="N656" s="178">
        <v>0.17820237863131211</v>
      </c>
      <c r="O656" s="178" t="s">
        <v>720</v>
      </c>
      <c r="P656" s="178" t="s">
        <v>720</v>
      </c>
      <c r="Q656" s="184">
        <v>8386.2099937063722</v>
      </c>
      <c r="R656" s="184">
        <v>345.02331238597202</v>
      </c>
      <c r="S656" s="184">
        <v>4099.8085140887888</v>
      </c>
      <c r="T656" s="184">
        <v>0</v>
      </c>
      <c r="V656" s="184">
        <v>0</v>
      </c>
      <c r="W656" s="184">
        <v>4155.2882627204535</v>
      </c>
      <c r="Y656" s="178" t="s">
        <v>1171</v>
      </c>
      <c r="Z656" s="178" t="s">
        <v>701</v>
      </c>
      <c r="AB656" s="178" t="s">
        <v>598</v>
      </c>
      <c r="AC656" s="178" t="s">
        <v>599</v>
      </c>
      <c r="AD656" s="178" t="s">
        <v>1225</v>
      </c>
      <c r="AF656" s="178" t="s">
        <v>1230</v>
      </c>
      <c r="AG656" s="178" t="s">
        <v>1227</v>
      </c>
      <c r="AH656" s="178">
        <v>0</v>
      </c>
      <c r="AI656" s="178">
        <v>99</v>
      </c>
      <c r="AJ656" s="178" t="s">
        <v>942</v>
      </c>
      <c r="AK656" s="178" t="s">
        <v>678</v>
      </c>
      <c r="AL656" s="178" t="s">
        <v>1173</v>
      </c>
      <c r="AM656" s="178" t="s">
        <v>600</v>
      </c>
      <c r="AN656" s="178" t="s">
        <v>18</v>
      </c>
      <c r="AO656" s="178" t="s">
        <v>41</v>
      </c>
      <c r="AQ656" s="178">
        <v>1147.9797231429127</v>
      </c>
      <c r="AR656" s="178">
        <v>2851</v>
      </c>
      <c r="AS656" s="178">
        <v>0.40265861913115142</v>
      </c>
      <c r="AT656" s="178">
        <f t="shared" si="10"/>
        <v>0</v>
      </c>
    </row>
    <row r="657" spans="1:46" ht="22.5">
      <c r="A657" s="178" t="s">
        <v>754</v>
      </c>
      <c r="B657" s="178">
        <v>605</v>
      </c>
      <c r="C657" s="178" t="s">
        <v>599</v>
      </c>
      <c r="D657" s="178" t="s">
        <v>18</v>
      </c>
      <c r="E657" s="178" t="s">
        <v>1173</v>
      </c>
      <c r="F657" s="178" t="s">
        <v>23</v>
      </c>
      <c r="G657" s="178" t="s">
        <v>600</v>
      </c>
      <c r="H657" s="178" t="s">
        <v>591</v>
      </c>
      <c r="I657" s="178">
        <v>4215</v>
      </c>
      <c r="J657" s="178">
        <v>134.7748099044648</v>
      </c>
      <c r="K657" s="178">
        <v>944.24546695262234</v>
      </c>
      <c r="L657" s="178">
        <v>5294.0202768570871</v>
      </c>
      <c r="M657" s="178">
        <v>6442</v>
      </c>
      <c r="N657" s="178">
        <v>0.82179762136868784</v>
      </c>
      <c r="O657" s="178" t="s">
        <v>720</v>
      </c>
      <c r="P657" s="178" t="s">
        <v>720</v>
      </c>
      <c r="Q657" s="184">
        <v>48478.455419438484</v>
      </c>
      <c r="R657" s="184">
        <v>1654.9766876140282</v>
      </c>
      <c r="S657" s="184">
        <v>19665.591485911209</v>
      </c>
      <c r="T657" s="184">
        <v>0</v>
      </c>
      <c r="V657" s="184">
        <v>0</v>
      </c>
      <c r="W657" s="184">
        <v>19931.711737279547</v>
      </c>
      <c r="Y657" s="178" t="s">
        <v>1171</v>
      </c>
      <c r="Z657" s="178" t="s">
        <v>701</v>
      </c>
      <c r="AB657" s="178" t="s">
        <v>598</v>
      </c>
      <c r="AC657" s="178" t="s">
        <v>599</v>
      </c>
      <c r="AD657" s="178" t="s">
        <v>1225</v>
      </c>
      <c r="AF657" s="178" t="s">
        <v>1230</v>
      </c>
      <c r="AG657" s="178" t="s">
        <v>1227</v>
      </c>
      <c r="AH657" s="178">
        <v>0</v>
      </c>
      <c r="AI657" s="178">
        <v>80</v>
      </c>
      <c r="AJ657" s="178" t="s">
        <v>942</v>
      </c>
      <c r="AK657" s="178" t="s">
        <v>678</v>
      </c>
      <c r="AL657" s="178" t="s">
        <v>1173</v>
      </c>
      <c r="AM657" s="178" t="s">
        <v>600</v>
      </c>
      <c r="AN657" s="178" t="s">
        <v>18</v>
      </c>
      <c r="AO657" s="178" t="s">
        <v>591</v>
      </c>
      <c r="AQ657" s="178">
        <v>5294.0202768570871</v>
      </c>
      <c r="AR657" s="178">
        <v>106713</v>
      </c>
      <c r="AS657" s="178">
        <v>4.9609890799219278E-2</v>
      </c>
      <c r="AT657" s="178">
        <f t="shared" si="10"/>
        <v>0</v>
      </c>
    </row>
    <row r="658" spans="1:46" ht="22.5">
      <c r="A658" s="178" t="s">
        <v>754</v>
      </c>
      <c r="B658" s="178">
        <v>606</v>
      </c>
      <c r="C658" s="178" t="s">
        <v>602</v>
      </c>
      <c r="D658" s="178" t="s">
        <v>18</v>
      </c>
      <c r="E658" s="178" t="s">
        <v>1174</v>
      </c>
      <c r="F658" s="178" t="s">
        <v>23</v>
      </c>
      <c r="G658" s="178" t="s">
        <v>603</v>
      </c>
      <c r="H658" s="178" t="s">
        <v>41</v>
      </c>
      <c r="I658" s="178">
        <v>851</v>
      </c>
      <c r="J658" s="178">
        <v>25.014190147982969</v>
      </c>
      <c r="K658" s="178">
        <v>136.28420839245894</v>
      </c>
      <c r="L658" s="178">
        <v>1012.2983985404419</v>
      </c>
      <c r="M658" s="178">
        <v>5868</v>
      </c>
      <c r="N658" s="178">
        <v>0.172511656192986</v>
      </c>
      <c r="O658" s="178" t="s">
        <v>720</v>
      </c>
      <c r="P658" s="178" t="s">
        <v>720</v>
      </c>
      <c r="Q658" s="184">
        <v>7395.0321380336491</v>
      </c>
      <c r="R658" s="184">
        <v>741.32226245473839</v>
      </c>
      <c r="S658" s="184">
        <v>10542.087801223624</v>
      </c>
      <c r="T658" s="184">
        <v>0</v>
      </c>
      <c r="V658" s="184">
        <v>0</v>
      </c>
      <c r="W658" s="184">
        <v>6283.7170682981641</v>
      </c>
      <c r="Y658" s="178" t="s">
        <v>1171</v>
      </c>
      <c r="Z658" s="178" t="s">
        <v>701</v>
      </c>
      <c r="AB658" s="178" t="s">
        <v>601</v>
      </c>
      <c r="AC658" s="178" t="s">
        <v>602</v>
      </c>
      <c r="AD658" s="178" t="s">
        <v>1225</v>
      </c>
      <c r="AF658" s="178" t="s">
        <v>1230</v>
      </c>
      <c r="AG658" s="178" t="s">
        <v>1227</v>
      </c>
      <c r="AH658" s="178">
        <v>0</v>
      </c>
      <c r="AI658" s="178">
        <v>80</v>
      </c>
      <c r="AJ658" s="178" t="s">
        <v>942</v>
      </c>
      <c r="AK658" s="178" t="s">
        <v>678</v>
      </c>
      <c r="AL658" s="178" t="s">
        <v>1174</v>
      </c>
      <c r="AM658" s="178" t="s">
        <v>603</v>
      </c>
      <c r="AN658" s="178" t="s">
        <v>18</v>
      </c>
      <c r="AO658" s="178" t="s">
        <v>41</v>
      </c>
      <c r="AQ658" s="178">
        <v>1012.2983985404419</v>
      </c>
      <c r="AR658" s="178">
        <v>106713</v>
      </c>
      <c r="AS658" s="178">
        <v>9.4861769282134495E-3</v>
      </c>
      <c r="AT658" s="178">
        <f t="shared" si="10"/>
        <v>0</v>
      </c>
    </row>
    <row r="659" spans="1:46" ht="22.5">
      <c r="A659" s="178" t="s">
        <v>754</v>
      </c>
      <c r="B659" s="178">
        <v>606</v>
      </c>
      <c r="C659" s="178" t="s">
        <v>602</v>
      </c>
      <c r="D659" s="178" t="s">
        <v>18</v>
      </c>
      <c r="E659" s="178" t="s">
        <v>1174</v>
      </c>
      <c r="F659" s="178" t="s">
        <v>23</v>
      </c>
      <c r="G659" s="178" t="s">
        <v>603</v>
      </c>
      <c r="H659" s="178" t="s">
        <v>591</v>
      </c>
      <c r="I659" s="178">
        <v>4082</v>
      </c>
      <c r="J659" s="178">
        <v>119.98580985201703</v>
      </c>
      <c r="K659" s="178">
        <v>653.71579160754106</v>
      </c>
      <c r="L659" s="178">
        <v>4855.7016014595583</v>
      </c>
      <c r="M659" s="178">
        <v>5868</v>
      </c>
      <c r="N659" s="178">
        <v>0.82748834380701408</v>
      </c>
      <c r="O659" s="178" t="s">
        <v>720</v>
      </c>
      <c r="P659" s="178" t="s">
        <v>720</v>
      </c>
      <c r="Q659" s="184">
        <v>44464.679261901481</v>
      </c>
      <c r="R659" s="184">
        <v>4758.6777375452612</v>
      </c>
      <c r="S659" s="184">
        <v>67671.51219877637</v>
      </c>
      <c r="T659" s="184">
        <v>0</v>
      </c>
      <c r="V659" s="184">
        <v>0</v>
      </c>
      <c r="W659" s="184">
        <v>40336.282931701833</v>
      </c>
      <c r="Y659" s="178" t="s">
        <v>1171</v>
      </c>
      <c r="Z659" s="178" t="s">
        <v>701</v>
      </c>
      <c r="AB659" s="178" t="s">
        <v>601</v>
      </c>
      <c r="AC659" s="178" t="s">
        <v>602</v>
      </c>
      <c r="AD659" s="178" t="s">
        <v>1225</v>
      </c>
      <c r="AF659" s="178" t="s">
        <v>1230</v>
      </c>
      <c r="AG659" s="178" t="s">
        <v>1227</v>
      </c>
      <c r="AH659" s="178">
        <v>0</v>
      </c>
      <c r="AI659" s="178">
        <v>80</v>
      </c>
      <c r="AJ659" s="178" t="s">
        <v>942</v>
      </c>
      <c r="AK659" s="178" t="s">
        <v>678</v>
      </c>
      <c r="AL659" s="178" t="s">
        <v>1174</v>
      </c>
      <c r="AM659" s="178" t="s">
        <v>603</v>
      </c>
      <c r="AN659" s="178" t="s">
        <v>18</v>
      </c>
      <c r="AO659" s="178" t="s">
        <v>591</v>
      </c>
      <c r="AQ659" s="178">
        <v>4855.7016014595583</v>
      </c>
      <c r="AR659" s="178">
        <v>106713</v>
      </c>
      <c r="AS659" s="178">
        <v>4.5502437392441017E-2</v>
      </c>
      <c r="AT659" s="178">
        <f t="shared" si="10"/>
        <v>0</v>
      </c>
    </row>
    <row r="660" spans="1:46" ht="22.5">
      <c r="A660" s="178" t="s">
        <v>754</v>
      </c>
      <c r="B660" s="178">
        <v>607</v>
      </c>
      <c r="C660" s="178" t="s">
        <v>605</v>
      </c>
      <c r="D660" s="178" t="s">
        <v>18</v>
      </c>
      <c r="E660" s="178" t="s">
        <v>1175</v>
      </c>
      <c r="F660" s="178" t="s">
        <v>23</v>
      </c>
      <c r="G660" s="178" t="s">
        <v>606</v>
      </c>
      <c r="H660" s="178" t="s">
        <v>41</v>
      </c>
      <c r="I660" s="178">
        <v>2159</v>
      </c>
      <c r="J660" s="178">
        <v>45.288050942689473</v>
      </c>
      <c r="K660" s="178">
        <v>398.6965913347484</v>
      </c>
      <c r="L660" s="178">
        <v>2602.9846422774381</v>
      </c>
      <c r="M660" s="178">
        <v>19312.000000000004</v>
      </c>
      <c r="N660" s="178">
        <v>0.13478586590086153</v>
      </c>
      <c r="O660" s="178" t="s">
        <v>720</v>
      </c>
      <c r="P660" s="178" t="s">
        <v>720</v>
      </c>
      <c r="Q660" s="184">
        <v>19015.297378918716</v>
      </c>
      <c r="R660" s="184">
        <v>482.94679399727147</v>
      </c>
      <c r="S660" s="184">
        <v>4499.3479341259008</v>
      </c>
      <c r="T660" s="184">
        <v>0</v>
      </c>
      <c r="V660" s="184">
        <v>0</v>
      </c>
      <c r="W660" s="184">
        <v>5874.4440654843102</v>
      </c>
      <c r="Y660" s="178" t="s">
        <v>1171</v>
      </c>
      <c r="Z660" s="178" t="s">
        <v>701</v>
      </c>
      <c r="AB660" s="178" t="s">
        <v>604</v>
      </c>
      <c r="AC660" s="178" t="s">
        <v>605</v>
      </c>
      <c r="AD660" s="178" t="s">
        <v>1225</v>
      </c>
      <c r="AF660" s="178" t="s">
        <v>1230</v>
      </c>
      <c r="AG660" s="178" t="s">
        <v>1227</v>
      </c>
      <c r="AH660" s="178">
        <v>0</v>
      </c>
      <c r="AI660" s="178">
        <v>80</v>
      </c>
      <c r="AJ660" s="178" t="s">
        <v>942</v>
      </c>
      <c r="AK660" s="178" t="s">
        <v>678</v>
      </c>
      <c r="AL660" s="178" t="s">
        <v>1175</v>
      </c>
      <c r="AM660" s="178" t="s">
        <v>606</v>
      </c>
      <c r="AN660" s="178" t="s">
        <v>18</v>
      </c>
      <c r="AO660" s="178" t="s">
        <v>41</v>
      </c>
      <c r="AQ660" s="178">
        <v>2602.9846422774381</v>
      </c>
      <c r="AR660" s="178">
        <v>106713</v>
      </c>
      <c r="AS660" s="178">
        <v>2.4392385578865163E-2</v>
      </c>
      <c r="AT660" s="178">
        <f t="shared" si="10"/>
        <v>0</v>
      </c>
    </row>
    <row r="661" spans="1:46" ht="22.5">
      <c r="A661" s="178" t="s">
        <v>754</v>
      </c>
      <c r="B661" s="178">
        <v>607</v>
      </c>
      <c r="C661" s="178" t="s">
        <v>605</v>
      </c>
      <c r="D661" s="178" t="s">
        <v>18</v>
      </c>
      <c r="E661" s="178" t="s">
        <v>1175</v>
      </c>
      <c r="F661" s="178" t="s">
        <v>23</v>
      </c>
      <c r="G661" s="178" t="s">
        <v>606</v>
      </c>
      <c r="H661" s="178" t="s">
        <v>591</v>
      </c>
      <c r="I661" s="178">
        <v>13859</v>
      </c>
      <c r="J661" s="178">
        <v>290.71194905731056</v>
      </c>
      <c r="K661" s="178">
        <v>2559.3034086652515</v>
      </c>
      <c r="L661" s="178">
        <v>16709.015357722565</v>
      </c>
      <c r="M661" s="178">
        <v>19312.000000000004</v>
      </c>
      <c r="N661" s="178">
        <v>0.86521413409913839</v>
      </c>
      <c r="O661" s="178" t="s">
        <v>720</v>
      </c>
      <c r="P661" s="178" t="s">
        <v>720</v>
      </c>
      <c r="Q661" s="184">
        <v>153007.96252389063</v>
      </c>
      <c r="R661" s="184">
        <v>2317.0532060027285</v>
      </c>
      <c r="S661" s="184">
        <v>21586.702065874098</v>
      </c>
      <c r="T661" s="184">
        <v>0</v>
      </c>
      <c r="V661" s="184">
        <v>0</v>
      </c>
      <c r="W661" s="184">
        <v>28184.055934515687</v>
      </c>
      <c r="Y661" s="178" t="s">
        <v>1171</v>
      </c>
      <c r="Z661" s="178" t="s">
        <v>701</v>
      </c>
      <c r="AB661" s="178" t="s">
        <v>604</v>
      </c>
      <c r="AC661" s="178" t="s">
        <v>605</v>
      </c>
      <c r="AD661" s="178" t="s">
        <v>1225</v>
      </c>
      <c r="AF661" s="178" t="s">
        <v>1230</v>
      </c>
      <c r="AG661" s="178" t="s">
        <v>1227</v>
      </c>
      <c r="AH661" s="178">
        <v>0</v>
      </c>
      <c r="AI661" s="178">
        <v>80</v>
      </c>
      <c r="AJ661" s="178" t="s">
        <v>942</v>
      </c>
      <c r="AK661" s="178" t="s">
        <v>678</v>
      </c>
      <c r="AL661" s="178" t="s">
        <v>1175</v>
      </c>
      <c r="AM661" s="178" t="s">
        <v>606</v>
      </c>
      <c r="AN661" s="178" t="s">
        <v>18</v>
      </c>
      <c r="AO661" s="178" t="s">
        <v>591</v>
      </c>
      <c r="AQ661" s="178">
        <v>16709.015357722565</v>
      </c>
      <c r="AR661" s="178">
        <v>106713</v>
      </c>
      <c r="AS661" s="178">
        <v>0.15657900497336374</v>
      </c>
      <c r="AT661" s="178">
        <f t="shared" si="10"/>
        <v>0</v>
      </c>
    </row>
    <row r="662" spans="1:46" ht="22.5">
      <c r="A662" s="178" t="s">
        <v>754</v>
      </c>
      <c r="B662" s="178">
        <v>609</v>
      </c>
      <c r="C662" s="178" t="s">
        <v>608</v>
      </c>
      <c r="D662" s="178" t="s">
        <v>18</v>
      </c>
      <c r="E662" s="178" t="s">
        <v>1176</v>
      </c>
      <c r="F662" s="178" t="s">
        <v>23</v>
      </c>
      <c r="G662" s="178" t="s">
        <v>609</v>
      </c>
      <c r="H662" s="178" t="s">
        <v>41</v>
      </c>
      <c r="I662" s="178">
        <v>885</v>
      </c>
      <c r="J662" s="178">
        <v>24.66478269343208</v>
      </c>
      <c r="K662" s="178">
        <v>201.2853244981485</v>
      </c>
      <c r="L662" s="178">
        <v>1110.9501071915806</v>
      </c>
      <c r="M662" s="178">
        <v>6441</v>
      </c>
      <c r="N662" s="178">
        <v>0.17248099785616838</v>
      </c>
      <c r="O662" s="178" t="s">
        <v>720</v>
      </c>
      <c r="P662" s="178" t="s">
        <v>720</v>
      </c>
      <c r="Q662" s="184">
        <v>8115.7016135548611</v>
      </c>
      <c r="R662" s="184">
        <v>1215.5372598691151</v>
      </c>
      <c r="S662" s="184">
        <v>14998.92449335022</v>
      </c>
      <c r="T662" s="184">
        <v>0</v>
      </c>
      <c r="V662" s="184">
        <v>0</v>
      </c>
      <c r="W662" s="184">
        <v>15780.560534093303</v>
      </c>
      <c r="Y662" s="178" t="s">
        <v>1171</v>
      </c>
      <c r="Z662" s="178" t="s">
        <v>701</v>
      </c>
      <c r="AB662" s="178" t="s">
        <v>607</v>
      </c>
      <c r="AC662" s="178" t="s">
        <v>608</v>
      </c>
      <c r="AD662" s="178" t="s">
        <v>1225</v>
      </c>
      <c r="AF662" s="178" t="s">
        <v>1230</v>
      </c>
      <c r="AG662" s="178" t="s">
        <v>1227</v>
      </c>
      <c r="AH662" s="178">
        <v>0</v>
      </c>
      <c r="AI662" s="178">
        <v>80</v>
      </c>
      <c r="AJ662" s="178" t="s">
        <v>942</v>
      </c>
      <c r="AK662" s="178" t="s">
        <v>678</v>
      </c>
      <c r="AL662" s="178" t="s">
        <v>1176</v>
      </c>
      <c r="AM662" s="178" t="s">
        <v>609</v>
      </c>
      <c r="AN662" s="178" t="s">
        <v>18</v>
      </c>
      <c r="AO662" s="178" t="s">
        <v>41</v>
      </c>
      <c r="AQ662" s="178">
        <v>1110.9501071915806</v>
      </c>
      <c r="AR662" s="178">
        <v>106713</v>
      </c>
      <c r="AS662" s="178">
        <v>1.0410635135284179E-2</v>
      </c>
      <c r="AT662" s="178">
        <f t="shared" si="10"/>
        <v>0</v>
      </c>
    </row>
    <row r="663" spans="1:46" ht="22.5">
      <c r="A663" s="178" t="s">
        <v>754</v>
      </c>
      <c r="B663" s="178">
        <v>609</v>
      </c>
      <c r="C663" s="178" t="s">
        <v>608</v>
      </c>
      <c r="D663" s="178" t="s">
        <v>18</v>
      </c>
      <c r="E663" s="178" t="s">
        <v>1176</v>
      </c>
      <c r="F663" s="178" t="s">
        <v>23</v>
      </c>
      <c r="G663" s="178" t="s">
        <v>609</v>
      </c>
      <c r="H663" s="178" t="s">
        <v>591</v>
      </c>
      <c r="I663" s="178">
        <v>4246</v>
      </c>
      <c r="J663" s="178">
        <v>118.33521730656791</v>
      </c>
      <c r="K663" s="178">
        <v>965.71467550185139</v>
      </c>
      <c r="L663" s="178">
        <v>5330.0498928084189</v>
      </c>
      <c r="M663" s="178">
        <v>6441</v>
      </c>
      <c r="N663" s="178">
        <v>0.82751900214383156</v>
      </c>
      <c r="O663" s="178" t="s">
        <v>720</v>
      </c>
      <c r="P663" s="178" t="s">
        <v>720</v>
      </c>
      <c r="Q663" s="184">
        <v>48808.386178924178</v>
      </c>
      <c r="R663" s="184">
        <v>6784.4627401308844</v>
      </c>
      <c r="S663" s="184">
        <v>83715.775506649778</v>
      </c>
      <c r="T663" s="184">
        <v>0</v>
      </c>
      <c r="V663" s="184">
        <v>0</v>
      </c>
      <c r="W663" s="184">
        <v>88078.439465906675</v>
      </c>
      <c r="Y663" s="178" t="s">
        <v>1171</v>
      </c>
      <c r="Z663" s="178" t="s">
        <v>701</v>
      </c>
      <c r="AB663" s="178" t="s">
        <v>607</v>
      </c>
      <c r="AC663" s="178" t="s">
        <v>608</v>
      </c>
      <c r="AD663" s="178" t="s">
        <v>1225</v>
      </c>
      <c r="AF663" s="178" t="s">
        <v>1230</v>
      </c>
      <c r="AG663" s="178" t="s">
        <v>1227</v>
      </c>
      <c r="AH663" s="178">
        <v>0</v>
      </c>
      <c r="AI663" s="178">
        <v>80</v>
      </c>
      <c r="AJ663" s="178" t="s">
        <v>942</v>
      </c>
      <c r="AK663" s="178" t="s">
        <v>678</v>
      </c>
      <c r="AL663" s="178" t="s">
        <v>1176</v>
      </c>
      <c r="AM663" s="178" t="s">
        <v>609</v>
      </c>
      <c r="AN663" s="178" t="s">
        <v>18</v>
      </c>
      <c r="AO663" s="178" t="s">
        <v>591</v>
      </c>
      <c r="AQ663" s="178">
        <v>5330.0498928084189</v>
      </c>
      <c r="AR663" s="178">
        <v>106713</v>
      </c>
      <c r="AS663" s="178">
        <v>4.9947521790301264E-2</v>
      </c>
      <c r="AT663" s="178">
        <f t="shared" si="10"/>
        <v>0</v>
      </c>
    </row>
    <row r="664" spans="1:46" ht="22.5">
      <c r="A664" s="178" t="s">
        <v>754</v>
      </c>
      <c r="B664" s="178">
        <v>611</v>
      </c>
      <c r="C664" s="178" t="s">
        <v>611</v>
      </c>
      <c r="D664" s="178" t="s">
        <v>18</v>
      </c>
      <c r="E664" s="178" t="s">
        <v>1177</v>
      </c>
      <c r="F664" s="178" t="s">
        <v>23</v>
      </c>
      <c r="G664" s="178" t="s">
        <v>612</v>
      </c>
      <c r="H664" s="178" t="s">
        <v>41</v>
      </c>
      <c r="I664" s="178">
        <v>2879</v>
      </c>
      <c r="J664" s="178">
        <v>77.186616001688833</v>
      </c>
      <c r="K664" s="178">
        <v>747.25153050453866</v>
      </c>
      <c r="L664" s="178">
        <v>3703.4381465062274</v>
      </c>
      <c r="M664" s="178">
        <v>24374.000000000004</v>
      </c>
      <c r="N664" s="178">
        <v>0.1519421574836394</v>
      </c>
      <c r="O664" s="178" t="s">
        <v>720</v>
      </c>
      <c r="P664" s="178" t="s">
        <v>720</v>
      </c>
      <c r="Q664" s="184">
        <v>27054.319313475822</v>
      </c>
      <c r="R664" s="184">
        <v>239.64556705314797</v>
      </c>
      <c r="S664" s="184">
        <v>3387.6584933313466</v>
      </c>
      <c r="T664" s="184">
        <v>0</v>
      </c>
      <c r="V664" s="184">
        <v>0</v>
      </c>
      <c r="W664" s="184">
        <v>3202.7192163250907</v>
      </c>
      <c r="Y664" s="178" t="s">
        <v>1171</v>
      </c>
      <c r="Z664" s="178" t="s">
        <v>701</v>
      </c>
      <c r="AB664" s="178" t="s">
        <v>610</v>
      </c>
      <c r="AC664" s="178" t="s">
        <v>611</v>
      </c>
      <c r="AD664" s="178" t="s">
        <v>1225</v>
      </c>
      <c r="AF664" s="178" t="s">
        <v>1230</v>
      </c>
      <c r="AG664" s="178" t="s">
        <v>1227</v>
      </c>
      <c r="AH664" s="178">
        <v>0</v>
      </c>
      <c r="AI664" s="178">
        <v>80</v>
      </c>
      <c r="AJ664" s="178" t="s">
        <v>942</v>
      </c>
      <c r="AK664" s="178" t="s">
        <v>678</v>
      </c>
      <c r="AL664" s="178" t="s">
        <v>1177</v>
      </c>
      <c r="AM664" s="178" t="s">
        <v>612</v>
      </c>
      <c r="AN664" s="178" t="s">
        <v>18</v>
      </c>
      <c r="AO664" s="178" t="s">
        <v>41</v>
      </c>
      <c r="AQ664" s="178">
        <v>3703.4381465062274</v>
      </c>
      <c r="AR664" s="178">
        <v>106713</v>
      </c>
      <c r="AS664" s="178">
        <v>3.4704657787769322E-2</v>
      </c>
      <c r="AT664" s="178">
        <f t="shared" si="10"/>
        <v>0</v>
      </c>
    </row>
    <row r="665" spans="1:46" ht="22.5">
      <c r="A665" s="178" t="s">
        <v>754</v>
      </c>
      <c r="B665" s="178">
        <v>611</v>
      </c>
      <c r="C665" s="178" t="s">
        <v>611</v>
      </c>
      <c r="D665" s="178" t="s">
        <v>18</v>
      </c>
      <c r="E665" s="178" t="s">
        <v>1177</v>
      </c>
      <c r="F665" s="178" t="s">
        <v>23</v>
      </c>
      <c r="G665" s="178" t="s">
        <v>612</v>
      </c>
      <c r="H665" s="178" t="s">
        <v>591</v>
      </c>
      <c r="I665" s="178">
        <v>16069</v>
      </c>
      <c r="J665" s="178">
        <v>430.81338399831117</v>
      </c>
      <c r="K665" s="178">
        <v>4170.748469495461</v>
      </c>
      <c r="L665" s="178">
        <v>20670.561853493775</v>
      </c>
      <c r="M665" s="178">
        <v>24374.000000000004</v>
      </c>
      <c r="N665" s="178">
        <v>0.84805784251636052</v>
      </c>
      <c r="O665" s="178" t="s">
        <v>720</v>
      </c>
      <c r="P665" s="178" t="s">
        <v>720</v>
      </c>
      <c r="Q665" s="184">
        <v>189284.67571043171</v>
      </c>
      <c r="R665" s="184">
        <v>2062.0665072015063</v>
      </c>
      <c r="S665" s="184">
        <v>29149.619593781357</v>
      </c>
      <c r="T665" s="184">
        <v>0</v>
      </c>
      <c r="V665" s="184">
        <v>0</v>
      </c>
      <c r="W665" s="184">
        <v>27558.281628843808</v>
      </c>
      <c r="Y665" s="178" t="s">
        <v>1171</v>
      </c>
      <c r="Z665" s="178" t="s">
        <v>701</v>
      </c>
      <c r="AB665" s="178" t="s">
        <v>610</v>
      </c>
      <c r="AC665" s="178" t="s">
        <v>611</v>
      </c>
      <c r="AD665" s="178" t="s">
        <v>1225</v>
      </c>
      <c r="AF665" s="178" t="s">
        <v>1230</v>
      </c>
      <c r="AG665" s="178" t="s">
        <v>1227</v>
      </c>
      <c r="AH665" s="178">
        <v>0</v>
      </c>
      <c r="AI665" s="178">
        <v>80</v>
      </c>
      <c r="AJ665" s="178" t="s">
        <v>942</v>
      </c>
      <c r="AK665" s="178" t="s">
        <v>678</v>
      </c>
      <c r="AL665" s="178" t="s">
        <v>1177</v>
      </c>
      <c r="AM665" s="178" t="s">
        <v>612</v>
      </c>
      <c r="AN665" s="178" t="s">
        <v>18</v>
      </c>
      <c r="AO665" s="178" t="s">
        <v>591</v>
      </c>
      <c r="AQ665" s="178">
        <v>20670.561853493775</v>
      </c>
      <c r="AR665" s="178">
        <v>106713</v>
      </c>
      <c r="AS665" s="178">
        <v>0.19370237790610118</v>
      </c>
      <c r="AT665" s="178">
        <f t="shared" si="10"/>
        <v>0</v>
      </c>
    </row>
    <row r="666" spans="1:46" ht="22.5">
      <c r="A666" s="178" t="s">
        <v>754</v>
      </c>
      <c r="B666" s="178">
        <v>612</v>
      </c>
      <c r="C666" s="178" t="s">
        <v>614</v>
      </c>
      <c r="D666" s="178" t="s">
        <v>18</v>
      </c>
      <c r="E666" s="178" t="s">
        <v>1178</v>
      </c>
      <c r="F666" s="178" t="s">
        <v>23</v>
      </c>
      <c r="G666" s="178" t="s">
        <v>615</v>
      </c>
      <c r="H666" s="178" t="s">
        <v>41</v>
      </c>
      <c r="I666" s="178">
        <v>430</v>
      </c>
      <c r="J666" s="178">
        <v>5.5181598062954</v>
      </c>
      <c r="K666" s="178">
        <v>400.94072743601254</v>
      </c>
      <c r="L666" s="178">
        <v>836.45888724230792</v>
      </c>
      <c r="M666" s="178">
        <v>8726.0000000000018</v>
      </c>
      <c r="N666" s="178">
        <v>9.585822682125919E-2</v>
      </c>
      <c r="O666" s="178" t="s">
        <v>720</v>
      </c>
      <c r="P666" s="178" t="s">
        <v>720</v>
      </c>
      <c r="Q666" s="184">
        <v>6110.4910984936341</v>
      </c>
      <c r="R666" s="184">
        <v>161.74777574536083</v>
      </c>
      <c r="S666" s="184">
        <v>2286.4859676695105</v>
      </c>
      <c r="T666" s="184">
        <v>0</v>
      </c>
      <c r="V666" s="184">
        <v>0</v>
      </c>
      <c r="W666" s="184">
        <v>2161.6619741713002</v>
      </c>
      <c r="Y666" s="178" t="s">
        <v>1171</v>
      </c>
      <c r="Z666" s="178" t="s">
        <v>701</v>
      </c>
      <c r="AB666" s="178" t="s">
        <v>613</v>
      </c>
      <c r="AC666" s="178" t="s">
        <v>614</v>
      </c>
      <c r="AD666" s="178" t="s">
        <v>1225</v>
      </c>
      <c r="AF666" s="178" t="s">
        <v>1230</v>
      </c>
      <c r="AG666" s="178" t="s">
        <v>1227</v>
      </c>
      <c r="AH666" s="178">
        <v>0</v>
      </c>
      <c r="AI666" s="178">
        <v>80</v>
      </c>
      <c r="AJ666" s="178" t="s">
        <v>942</v>
      </c>
      <c r="AK666" s="178" t="s">
        <v>678</v>
      </c>
      <c r="AL666" s="178" t="s">
        <v>1178</v>
      </c>
      <c r="AM666" s="178" t="s">
        <v>615</v>
      </c>
      <c r="AN666" s="178" t="s">
        <v>18</v>
      </c>
      <c r="AO666" s="178" t="s">
        <v>41</v>
      </c>
      <c r="AQ666" s="178">
        <v>836.45888724230792</v>
      </c>
      <c r="AR666" s="178">
        <v>106713</v>
      </c>
      <c r="AS666" s="178">
        <v>7.8383972640850494E-3</v>
      </c>
      <c r="AT666" s="178">
        <f t="shared" si="10"/>
        <v>0</v>
      </c>
    </row>
    <row r="667" spans="1:46" ht="22.5">
      <c r="A667" s="178" t="s">
        <v>754</v>
      </c>
      <c r="B667" s="178">
        <v>612</v>
      </c>
      <c r="C667" s="178" t="s">
        <v>614</v>
      </c>
      <c r="D667" s="178" t="s">
        <v>18</v>
      </c>
      <c r="E667" s="178" t="s">
        <v>1178</v>
      </c>
      <c r="F667" s="178" t="s">
        <v>23</v>
      </c>
      <c r="G667" s="178" t="s">
        <v>615</v>
      </c>
      <c r="H667" s="178" t="s">
        <v>591</v>
      </c>
      <c r="I667" s="178">
        <v>3700</v>
      </c>
      <c r="J667" s="178">
        <v>47.481840193704599</v>
      </c>
      <c r="K667" s="178">
        <v>3449.9550965424341</v>
      </c>
      <c r="L667" s="178">
        <v>7197.4369367361387</v>
      </c>
      <c r="M667" s="178">
        <v>8726.0000000000018</v>
      </c>
      <c r="N667" s="178">
        <v>0.8248266028806025</v>
      </c>
      <c r="O667" s="178" t="s">
        <v>720</v>
      </c>
      <c r="P667" s="178" t="s">
        <v>720</v>
      </c>
      <c r="Q667" s="184">
        <v>65908.441491449528</v>
      </c>
      <c r="R667" s="184">
        <v>36.54014999998455</v>
      </c>
      <c r="S667" s="184">
        <v>516.53594521778166</v>
      </c>
      <c r="T667" s="184">
        <v>0</v>
      </c>
      <c r="V667" s="184">
        <v>0</v>
      </c>
      <c r="W667" s="184">
        <v>488.33718065979355</v>
      </c>
      <c r="Y667" s="178" t="s">
        <v>1171</v>
      </c>
      <c r="Z667" s="178" t="s">
        <v>701</v>
      </c>
      <c r="AB667" s="178" t="s">
        <v>613</v>
      </c>
      <c r="AC667" s="178" t="s">
        <v>614</v>
      </c>
      <c r="AD667" s="178" t="s">
        <v>1225</v>
      </c>
      <c r="AF667" s="178" t="s">
        <v>1230</v>
      </c>
      <c r="AG667" s="178" t="s">
        <v>1227</v>
      </c>
      <c r="AH667" s="178">
        <v>0</v>
      </c>
      <c r="AI667" s="178">
        <v>78</v>
      </c>
      <c r="AJ667" s="178" t="s">
        <v>942</v>
      </c>
      <c r="AK667" s="178" t="s">
        <v>678</v>
      </c>
      <c r="AL667" s="178" t="s">
        <v>1178</v>
      </c>
      <c r="AM667" s="178" t="s">
        <v>615</v>
      </c>
      <c r="AN667" s="178" t="s">
        <v>18</v>
      </c>
      <c r="AO667" s="178" t="s">
        <v>591</v>
      </c>
      <c r="AQ667" s="178">
        <v>7197.4369367361387</v>
      </c>
      <c r="AR667" s="178">
        <v>106713</v>
      </c>
      <c r="AS667" s="178">
        <v>6.744667413282486E-2</v>
      </c>
      <c r="AT667" s="178">
        <f t="shared" si="10"/>
        <v>0</v>
      </c>
    </row>
    <row r="668" spans="1:46" ht="22.5">
      <c r="A668" s="178" t="s">
        <v>754</v>
      </c>
      <c r="B668" s="178">
        <v>612</v>
      </c>
      <c r="C668" s="178" t="s">
        <v>614</v>
      </c>
      <c r="D668" s="178" t="s">
        <v>34</v>
      </c>
      <c r="E668" s="178" t="s">
        <v>1178</v>
      </c>
      <c r="F668" s="178" t="s">
        <v>23</v>
      </c>
      <c r="G668" s="178" t="s">
        <v>615</v>
      </c>
      <c r="H668" s="178" t="s">
        <v>41</v>
      </c>
      <c r="I668" s="178">
        <v>258</v>
      </c>
      <c r="J668" s="178">
        <v>66</v>
      </c>
      <c r="K668" s="178">
        <v>240.56443646160756</v>
      </c>
      <c r="L668" s="178">
        <v>564.56443646160756</v>
      </c>
      <c r="M668" s="178">
        <v>8726.0000000000018</v>
      </c>
      <c r="N668" s="178">
        <v>6.4699110298144333E-2</v>
      </c>
      <c r="O668" s="178" t="s">
        <v>720</v>
      </c>
      <c r="P668" s="178" t="s">
        <v>720</v>
      </c>
      <c r="Q668" s="184">
        <v>4124.2504755949703</v>
      </c>
      <c r="R668" s="184">
        <v>514.47726389428681</v>
      </c>
      <c r="S668" s="184">
        <v>5279.0923630003872</v>
      </c>
      <c r="T668" s="184">
        <v>0</v>
      </c>
      <c r="V668" s="184">
        <v>0</v>
      </c>
      <c r="W668" s="184">
        <v>4530.4867858530888</v>
      </c>
      <c r="Y668" s="178" t="s">
        <v>1171</v>
      </c>
      <c r="Z668" s="178" t="s">
        <v>701</v>
      </c>
      <c r="AB668" s="178" t="s">
        <v>613</v>
      </c>
      <c r="AC668" s="178" t="s">
        <v>614</v>
      </c>
      <c r="AD668" s="178" t="s">
        <v>1225</v>
      </c>
      <c r="AF668" s="178" t="s">
        <v>1230</v>
      </c>
      <c r="AG668" s="178" t="s">
        <v>1227</v>
      </c>
      <c r="AH668" s="178">
        <v>0</v>
      </c>
      <c r="AI668" s="178">
        <v>80</v>
      </c>
      <c r="AJ668" s="178" t="s">
        <v>942</v>
      </c>
      <c r="AK668" s="178" t="s">
        <v>678</v>
      </c>
      <c r="AL668" s="178" t="s">
        <v>1178</v>
      </c>
      <c r="AM668" s="178" t="s">
        <v>615</v>
      </c>
      <c r="AN668" s="178" t="s">
        <v>34</v>
      </c>
      <c r="AO668" s="178" t="s">
        <v>41</v>
      </c>
      <c r="AQ668" s="178">
        <v>564.56443646160756</v>
      </c>
      <c r="AR668" s="178">
        <v>106713</v>
      </c>
      <c r="AS668" s="178">
        <v>5.2904935336988701E-3</v>
      </c>
      <c r="AT668" s="178">
        <f t="shared" si="10"/>
        <v>0</v>
      </c>
    </row>
    <row r="669" spans="1:46" ht="22.5">
      <c r="A669" s="178" t="s">
        <v>754</v>
      </c>
      <c r="B669" s="178">
        <v>612</v>
      </c>
      <c r="C669" s="178" t="s">
        <v>614</v>
      </c>
      <c r="D669" s="178" t="s">
        <v>40</v>
      </c>
      <c r="E669" s="178" t="s">
        <v>1178</v>
      </c>
      <c r="F669" s="178" t="s">
        <v>23</v>
      </c>
      <c r="G669" s="178" t="s">
        <v>615</v>
      </c>
      <c r="H669" s="178" t="s">
        <v>41</v>
      </c>
      <c r="I669" s="178">
        <v>66</v>
      </c>
      <c r="J669" s="178">
        <v>0</v>
      </c>
      <c r="K669" s="178">
        <v>61.539739559946113</v>
      </c>
      <c r="L669" s="178">
        <v>127.53973955994611</v>
      </c>
      <c r="M669" s="178">
        <v>8726.0000000000018</v>
      </c>
      <c r="N669" s="178">
        <v>1.4616059999993821E-2</v>
      </c>
      <c r="O669" s="178" t="s">
        <v>720</v>
      </c>
      <c r="P669" s="178" t="s">
        <v>720</v>
      </c>
      <c r="Q669" s="184">
        <v>931.70203003592258</v>
      </c>
      <c r="R669" s="184">
        <v>1985.5227361057132</v>
      </c>
      <c r="S669" s="184">
        <v>20373.607636999608</v>
      </c>
      <c r="T669" s="184">
        <v>0</v>
      </c>
      <c r="V669" s="184">
        <v>0</v>
      </c>
      <c r="W669" s="184">
        <v>17484.513214146911</v>
      </c>
      <c r="Y669" s="178" t="s">
        <v>1171</v>
      </c>
      <c r="Z669" s="178" t="s">
        <v>701</v>
      </c>
      <c r="AB669" s="178" t="s">
        <v>613</v>
      </c>
      <c r="AC669" s="178" t="s">
        <v>614</v>
      </c>
      <c r="AD669" s="178" t="s">
        <v>1229</v>
      </c>
      <c r="AF669" s="178">
        <v>0</v>
      </c>
      <c r="AG669" s="178" t="s">
        <v>1227</v>
      </c>
      <c r="AH669" s="178">
        <v>0</v>
      </c>
      <c r="AI669" s="178">
        <v>80</v>
      </c>
      <c r="AJ669" s="178" t="s">
        <v>942</v>
      </c>
      <c r="AK669" s="178" t="s">
        <v>678</v>
      </c>
      <c r="AL669" s="178" t="s">
        <v>1178</v>
      </c>
      <c r="AM669" s="178" t="s">
        <v>615</v>
      </c>
      <c r="AN669" s="178" t="s">
        <v>40</v>
      </c>
      <c r="AO669" s="178" t="s">
        <v>41</v>
      </c>
      <c r="AQ669" s="178">
        <v>127.53973955994611</v>
      </c>
      <c r="AR669" s="178">
        <v>106713</v>
      </c>
      <c r="AS669" s="178">
        <v>1.1951659081831279E-3</v>
      </c>
      <c r="AT669" s="178">
        <f t="shared" si="10"/>
        <v>0</v>
      </c>
    </row>
    <row r="670" spans="1:46" ht="22.5">
      <c r="A670" s="178" t="s">
        <v>754</v>
      </c>
      <c r="B670" s="178">
        <v>614</v>
      </c>
      <c r="C670" s="178" t="s">
        <v>617</v>
      </c>
      <c r="D670" s="178" t="s">
        <v>18</v>
      </c>
      <c r="E670" s="178" t="s">
        <v>1179</v>
      </c>
      <c r="F670" s="178" t="s">
        <v>23</v>
      </c>
      <c r="G670" s="178" t="s">
        <v>618</v>
      </c>
      <c r="H670" s="178" t="s">
        <v>41</v>
      </c>
      <c r="I670" s="178">
        <v>1059</v>
      </c>
      <c r="J670" s="178">
        <v>31.897590361445783</v>
      </c>
      <c r="K670" s="178">
        <v>212.58200544111932</v>
      </c>
      <c r="L670" s="178">
        <v>1303.479595802565</v>
      </c>
      <c r="M670" s="178">
        <v>6334</v>
      </c>
      <c r="N670" s="178">
        <v>0.2057909055577147</v>
      </c>
      <c r="O670" s="178" t="s">
        <v>720</v>
      </c>
      <c r="P670" s="178" t="s">
        <v>720</v>
      </c>
      <c r="Q670" s="184">
        <v>9522.1661084609386</v>
      </c>
      <c r="R670" s="184">
        <v>340.66787470877557</v>
      </c>
      <c r="S670" s="184">
        <v>3862.48384675123</v>
      </c>
      <c r="T670" s="184">
        <v>0</v>
      </c>
      <c r="V670" s="184">
        <v>0</v>
      </c>
      <c r="W670" s="184">
        <v>3661.6686513072741</v>
      </c>
      <c r="Y670" s="178" t="s">
        <v>1171</v>
      </c>
      <c r="Z670" s="178" t="s">
        <v>701</v>
      </c>
      <c r="AB670" s="178" t="s">
        <v>616</v>
      </c>
      <c r="AC670" s="178" t="s">
        <v>617</v>
      </c>
      <c r="AD670" s="178" t="s">
        <v>1225</v>
      </c>
      <c r="AF670" s="178" t="s">
        <v>1230</v>
      </c>
      <c r="AG670" s="178" t="s">
        <v>1227</v>
      </c>
      <c r="AH670" s="178">
        <v>0</v>
      </c>
      <c r="AI670" s="178">
        <v>80</v>
      </c>
      <c r="AJ670" s="178" t="s">
        <v>942</v>
      </c>
      <c r="AK670" s="178" t="s">
        <v>678</v>
      </c>
      <c r="AL670" s="178" t="s">
        <v>1179</v>
      </c>
      <c r="AM670" s="178" t="s">
        <v>618</v>
      </c>
      <c r="AN670" s="178" t="s">
        <v>18</v>
      </c>
      <c r="AO670" s="178" t="s">
        <v>41</v>
      </c>
      <c r="AQ670" s="178">
        <v>1303.479595802565</v>
      </c>
      <c r="AR670" s="178">
        <v>3476</v>
      </c>
      <c r="AS670" s="178">
        <v>0.37499412997772297</v>
      </c>
      <c r="AT670" s="178">
        <f t="shared" si="10"/>
        <v>0</v>
      </c>
    </row>
    <row r="671" spans="1:46" ht="22.5">
      <c r="A671" s="178" t="s">
        <v>754</v>
      </c>
      <c r="B671" s="178">
        <v>614</v>
      </c>
      <c r="C671" s="178" t="s">
        <v>617</v>
      </c>
      <c r="D671" s="178" t="s">
        <v>18</v>
      </c>
      <c r="E671" s="178" t="s">
        <v>1179</v>
      </c>
      <c r="F671" s="178" t="s">
        <v>23</v>
      </c>
      <c r="G671" s="178" t="s">
        <v>618</v>
      </c>
      <c r="H671" s="178" t="s">
        <v>591</v>
      </c>
      <c r="I671" s="178">
        <v>4087</v>
      </c>
      <c r="J671" s="178">
        <v>123.10240963855422</v>
      </c>
      <c r="K671" s="178">
        <v>820.41799455888065</v>
      </c>
      <c r="L671" s="178">
        <v>5030.5204041974348</v>
      </c>
      <c r="M671" s="178">
        <v>6334</v>
      </c>
      <c r="N671" s="178">
        <v>0.79420909444228527</v>
      </c>
      <c r="O671" s="178" t="s">
        <v>720</v>
      </c>
      <c r="P671" s="178" t="s">
        <v>720</v>
      </c>
      <c r="Q671" s="184">
        <v>46065.531750520786</v>
      </c>
      <c r="R671" s="184">
        <v>1659.3321252912244</v>
      </c>
      <c r="S671" s="184">
        <v>18813.466153248773</v>
      </c>
      <c r="T671" s="184">
        <v>0</v>
      </c>
      <c r="V671" s="184">
        <v>0</v>
      </c>
      <c r="W671" s="184">
        <v>17835.331348692725</v>
      </c>
      <c r="Y671" s="178" t="s">
        <v>1171</v>
      </c>
      <c r="Z671" s="178" t="s">
        <v>701</v>
      </c>
      <c r="AB671" s="178" t="s">
        <v>616</v>
      </c>
      <c r="AC671" s="178" t="s">
        <v>617</v>
      </c>
      <c r="AD671" s="178" t="s">
        <v>1225</v>
      </c>
      <c r="AF671" s="178" t="s">
        <v>1230</v>
      </c>
      <c r="AG671" s="178" t="s">
        <v>1227</v>
      </c>
      <c r="AH671" s="178">
        <v>0</v>
      </c>
      <c r="AI671" s="178">
        <v>80</v>
      </c>
      <c r="AJ671" s="178" t="s">
        <v>942</v>
      </c>
      <c r="AK671" s="178" t="s">
        <v>678</v>
      </c>
      <c r="AL671" s="178" t="s">
        <v>1179</v>
      </c>
      <c r="AM671" s="178" t="s">
        <v>618</v>
      </c>
      <c r="AN671" s="178" t="s">
        <v>18</v>
      </c>
      <c r="AO671" s="178" t="s">
        <v>591</v>
      </c>
      <c r="AQ671" s="178">
        <v>5030.5204041974348</v>
      </c>
      <c r="AR671" s="178">
        <v>3476</v>
      </c>
      <c r="AS671" s="178">
        <v>1.4472153061557638</v>
      </c>
      <c r="AT671" s="178">
        <f t="shared" si="10"/>
        <v>0</v>
      </c>
    </row>
    <row r="672" spans="1:46" ht="22.5">
      <c r="A672" s="178" t="s">
        <v>754</v>
      </c>
      <c r="B672" s="178">
        <v>615</v>
      </c>
      <c r="C672" s="178" t="s">
        <v>620</v>
      </c>
      <c r="D672" s="178" t="s">
        <v>18</v>
      </c>
      <c r="E672" s="178" t="s">
        <v>1180</v>
      </c>
      <c r="F672" s="178" t="s">
        <v>23</v>
      </c>
      <c r="G672" s="178" t="s">
        <v>621</v>
      </c>
      <c r="H672" s="178" t="s">
        <v>41</v>
      </c>
      <c r="I672" s="178">
        <v>658</v>
      </c>
      <c r="J672" s="178">
        <v>30.149106911726637</v>
      </c>
      <c r="K672" s="178">
        <v>265.55060833549055</v>
      </c>
      <c r="L672" s="178">
        <v>953.69971524721723</v>
      </c>
      <c r="M672" s="178">
        <v>5599</v>
      </c>
      <c r="N672" s="178">
        <v>0.17033393735438779</v>
      </c>
      <c r="O672" s="178" t="s">
        <v>720</v>
      </c>
      <c r="P672" s="178" t="s">
        <v>720</v>
      </c>
      <c r="Q672" s="184">
        <v>6966.9576228268179</v>
      </c>
      <c r="R672" s="184">
        <v>84.934587190003597</v>
      </c>
      <c r="S672" s="184">
        <v>0</v>
      </c>
      <c r="T672" s="184">
        <v>9244.2549893838386</v>
      </c>
      <c r="V672" s="184">
        <v>0</v>
      </c>
      <c r="W672" s="184">
        <v>0</v>
      </c>
      <c r="Y672" s="178" t="s">
        <v>945</v>
      </c>
      <c r="Z672" s="178" t="s">
        <v>701</v>
      </c>
      <c r="AB672" s="178" t="s">
        <v>619</v>
      </c>
      <c r="AC672" s="178" t="s">
        <v>620</v>
      </c>
      <c r="AD672" s="178" t="s">
        <v>1225</v>
      </c>
      <c r="AF672" s="178" t="s">
        <v>1230</v>
      </c>
      <c r="AG672" s="178" t="s">
        <v>1227</v>
      </c>
      <c r="AH672" s="178">
        <v>0</v>
      </c>
      <c r="AI672" s="178">
        <v>80</v>
      </c>
      <c r="AJ672" s="178" t="s">
        <v>942</v>
      </c>
      <c r="AK672" s="178" t="s">
        <v>678</v>
      </c>
      <c r="AL672" s="178" t="s">
        <v>1180</v>
      </c>
      <c r="AM672" s="178" t="s">
        <v>621</v>
      </c>
      <c r="AN672" s="178" t="s">
        <v>18</v>
      </c>
      <c r="AO672" s="178" t="s">
        <v>41</v>
      </c>
      <c r="AQ672" s="178">
        <v>953.69971524721723</v>
      </c>
      <c r="AR672" s="178">
        <v>5965</v>
      </c>
      <c r="AS672" s="178">
        <v>0.1598826010473122</v>
      </c>
      <c r="AT672" s="178">
        <f t="shared" si="10"/>
        <v>0</v>
      </c>
    </row>
    <row r="673" spans="1:46" ht="22.5">
      <c r="A673" s="178" t="s">
        <v>754</v>
      </c>
      <c r="B673" s="178">
        <v>615</v>
      </c>
      <c r="C673" s="178" t="s">
        <v>620</v>
      </c>
      <c r="D673" s="178" t="s">
        <v>18</v>
      </c>
      <c r="E673" s="178" t="s">
        <v>1180</v>
      </c>
      <c r="F673" s="178" t="s">
        <v>23</v>
      </c>
      <c r="G673" s="178" t="s">
        <v>621</v>
      </c>
      <c r="H673" s="178" t="s">
        <v>591</v>
      </c>
      <c r="I673" s="178">
        <v>3205</v>
      </c>
      <c r="J673" s="178">
        <v>146.85089308827338</v>
      </c>
      <c r="K673" s="178">
        <v>1293.4493916645094</v>
      </c>
      <c r="L673" s="178">
        <v>4645.3002847527832</v>
      </c>
      <c r="M673" s="178">
        <v>5599</v>
      </c>
      <c r="N673" s="178">
        <v>0.82966606264561227</v>
      </c>
      <c r="O673" s="178" t="s">
        <v>720</v>
      </c>
      <c r="P673" s="178" t="s">
        <v>720</v>
      </c>
      <c r="Q673" s="184">
        <v>42537.990220541033</v>
      </c>
      <c r="R673" s="184">
        <v>117.69677896390455</v>
      </c>
      <c r="S673" s="184">
        <v>0</v>
      </c>
      <c r="T673" s="184">
        <v>12810.082113397688</v>
      </c>
      <c r="V673" s="184">
        <v>0</v>
      </c>
      <c r="W673" s="184">
        <v>0</v>
      </c>
      <c r="Y673" s="178" t="s">
        <v>945</v>
      </c>
      <c r="Z673" s="178" t="s">
        <v>701</v>
      </c>
      <c r="AB673" s="178" t="s">
        <v>619</v>
      </c>
      <c r="AC673" s="178" t="s">
        <v>620</v>
      </c>
      <c r="AD673" s="178" t="s">
        <v>1229</v>
      </c>
      <c r="AF673" s="178" t="s">
        <v>1230</v>
      </c>
      <c r="AG673" s="178" t="s">
        <v>1231</v>
      </c>
      <c r="AH673" s="178">
        <v>0</v>
      </c>
      <c r="AI673" s="178">
        <v>80</v>
      </c>
      <c r="AJ673" s="178" t="s">
        <v>942</v>
      </c>
      <c r="AK673" s="178" t="s">
        <v>678</v>
      </c>
      <c r="AL673" s="178" t="s">
        <v>1180</v>
      </c>
      <c r="AM673" s="178" t="s">
        <v>621</v>
      </c>
      <c r="AN673" s="178" t="s">
        <v>18</v>
      </c>
      <c r="AO673" s="178" t="s">
        <v>591</v>
      </c>
      <c r="AQ673" s="178">
        <v>4645.3002847527832</v>
      </c>
      <c r="AR673" s="178">
        <v>5965</v>
      </c>
      <c r="AS673" s="178">
        <v>0.7787594777456468</v>
      </c>
      <c r="AT673" s="178">
        <f t="shared" si="10"/>
        <v>0</v>
      </c>
    </row>
    <row r="674" spans="1:46" ht="22.5">
      <c r="A674" s="178" t="s">
        <v>754</v>
      </c>
      <c r="B674" s="178">
        <v>617</v>
      </c>
      <c r="C674" s="178" t="s">
        <v>623</v>
      </c>
      <c r="D674" s="178" t="s">
        <v>18</v>
      </c>
      <c r="E674" s="178" t="s">
        <v>944</v>
      </c>
      <c r="F674" s="178" t="s">
        <v>29</v>
      </c>
      <c r="G674" s="178" t="s">
        <v>209</v>
      </c>
      <c r="H674" s="178" t="s">
        <v>41</v>
      </c>
      <c r="I674" s="178">
        <v>2131</v>
      </c>
      <c r="J674" s="178">
        <v>39.400865460267504</v>
      </c>
      <c r="K674" s="178">
        <v>112.13123068388938</v>
      </c>
      <c r="L674" s="178">
        <v>2282.5320961441571</v>
      </c>
      <c r="M674" s="178">
        <v>13437.000000000002</v>
      </c>
      <c r="N674" s="178">
        <v>0.1698691743800072</v>
      </c>
      <c r="O674" s="178" t="s">
        <v>720</v>
      </c>
      <c r="P674" s="178" t="s">
        <v>720</v>
      </c>
      <c r="Q674" s="184">
        <v>16674.330643431331</v>
      </c>
      <c r="R674" s="184">
        <v>114.92090277119092</v>
      </c>
      <c r="S674" s="184">
        <v>0</v>
      </c>
      <c r="T674" s="184">
        <v>12507.956581345594</v>
      </c>
      <c r="V674" s="184">
        <v>0</v>
      </c>
      <c r="W674" s="184">
        <v>0</v>
      </c>
      <c r="Y674" s="178" t="s">
        <v>945</v>
      </c>
      <c r="Z674" s="178" t="s">
        <v>701</v>
      </c>
      <c r="AB674" s="178" t="s">
        <v>622</v>
      </c>
      <c r="AC674" s="178" t="s">
        <v>623</v>
      </c>
      <c r="AD674" s="178" t="s">
        <v>1225</v>
      </c>
      <c r="AF674" s="178" t="s">
        <v>1226</v>
      </c>
      <c r="AG674" s="178" t="s">
        <v>1227</v>
      </c>
      <c r="AH674" s="178">
        <v>0</v>
      </c>
      <c r="AI674" s="178">
        <v>80</v>
      </c>
      <c r="AJ674" s="178" t="s">
        <v>942</v>
      </c>
      <c r="AK674" s="178" t="s">
        <v>678</v>
      </c>
      <c r="AL674" s="178" t="s">
        <v>944</v>
      </c>
      <c r="AM674" s="178" t="s">
        <v>209</v>
      </c>
      <c r="AN674" s="178" t="s">
        <v>18</v>
      </c>
      <c r="AO674" s="178" t="s">
        <v>41</v>
      </c>
      <c r="AQ674" s="178">
        <v>2282.5320961441571</v>
      </c>
      <c r="AR674" s="178">
        <v>5965</v>
      </c>
      <c r="AS674" s="178">
        <v>0.38265416532173629</v>
      </c>
      <c r="AT674" s="178">
        <f t="shared" si="10"/>
        <v>0</v>
      </c>
    </row>
    <row r="675" spans="1:46" ht="22.5">
      <c r="A675" s="178" t="s">
        <v>754</v>
      </c>
      <c r="B675" s="178">
        <v>617</v>
      </c>
      <c r="C675" s="178" t="s">
        <v>623</v>
      </c>
      <c r="D675" s="178" t="s">
        <v>18</v>
      </c>
      <c r="E675" s="178" t="s">
        <v>944</v>
      </c>
      <c r="F675" s="178" t="s">
        <v>29</v>
      </c>
      <c r="G675" s="178" t="s">
        <v>209</v>
      </c>
      <c r="H675" s="178" t="s">
        <v>591</v>
      </c>
      <c r="I675" s="178">
        <v>2953</v>
      </c>
      <c r="J675" s="178">
        <v>54.599134539732489</v>
      </c>
      <c r="K675" s="178">
        <v>155.38410333623901</v>
      </c>
      <c r="L675" s="178">
        <v>3162.9832378759716</v>
      </c>
      <c r="M675" s="178">
        <v>13437.000000000002</v>
      </c>
      <c r="N675" s="178">
        <v>0.23539355792780911</v>
      </c>
      <c r="O675" s="178" t="s">
        <v>720</v>
      </c>
      <c r="P675" s="178" t="s">
        <v>720</v>
      </c>
      <c r="Q675" s="184">
        <v>28964.101735710225</v>
      </c>
      <c r="R675" s="184">
        <v>65.706561702045363</v>
      </c>
      <c r="S675" s="184">
        <v>0</v>
      </c>
      <c r="T675" s="184">
        <v>7151.4824636821095</v>
      </c>
      <c r="V675" s="184">
        <v>0</v>
      </c>
      <c r="W675" s="184">
        <v>0</v>
      </c>
      <c r="Y675" s="178" t="s">
        <v>945</v>
      </c>
      <c r="Z675" s="178" t="s">
        <v>701</v>
      </c>
      <c r="AB675" s="178" t="s">
        <v>622</v>
      </c>
      <c r="AC675" s="178" t="s">
        <v>623</v>
      </c>
      <c r="AD675" s="178" t="s">
        <v>1225</v>
      </c>
      <c r="AF675" s="178" t="s">
        <v>1226</v>
      </c>
      <c r="AG675" s="178" t="s">
        <v>1227</v>
      </c>
      <c r="AH675" s="178">
        <v>0</v>
      </c>
      <c r="AI675" s="178">
        <v>80</v>
      </c>
      <c r="AJ675" s="178" t="s">
        <v>942</v>
      </c>
      <c r="AK675" s="178" t="s">
        <v>678</v>
      </c>
      <c r="AL675" s="178" t="s">
        <v>944</v>
      </c>
      <c r="AM675" s="178" t="s">
        <v>209</v>
      </c>
      <c r="AN675" s="178" t="s">
        <v>18</v>
      </c>
      <c r="AO675" s="178" t="s">
        <v>591</v>
      </c>
      <c r="AQ675" s="178">
        <v>3162.9832378759716</v>
      </c>
      <c r="AR675" s="178">
        <v>2622</v>
      </c>
      <c r="AS675" s="178">
        <v>1.20632465212661</v>
      </c>
      <c r="AT675" s="178">
        <f t="shared" si="10"/>
        <v>0</v>
      </c>
    </row>
    <row r="676" spans="1:46" ht="22.5">
      <c r="A676" s="178" t="s">
        <v>754</v>
      </c>
      <c r="B676" s="178">
        <v>617</v>
      </c>
      <c r="C676" s="178" t="s">
        <v>623</v>
      </c>
      <c r="D676" s="178" t="s">
        <v>72</v>
      </c>
      <c r="E676" s="178" t="s">
        <v>944</v>
      </c>
      <c r="F676" s="178" t="s">
        <v>29</v>
      </c>
      <c r="G676" s="178" t="s">
        <v>209</v>
      </c>
      <c r="H676" s="178" t="s">
        <v>42</v>
      </c>
      <c r="I676" s="178">
        <v>2934</v>
      </c>
      <c r="J676" s="178">
        <v>0</v>
      </c>
      <c r="K676" s="178">
        <v>154.38434107298519</v>
      </c>
      <c r="L676" s="178">
        <v>3088.3843410729851</v>
      </c>
      <c r="M676" s="178">
        <v>13437.000000000002</v>
      </c>
      <c r="N676" s="178">
        <v>0.22984180554238184</v>
      </c>
      <c r="O676" s="178" t="s">
        <v>720</v>
      </c>
      <c r="P676" s="178" t="s">
        <v>720</v>
      </c>
      <c r="Q676" s="184">
        <v>15093.783580517473</v>
      </c>
      <c r="R676" s="184">
        <v>116.7411693728555</v>
      </c>
      <c r="S676" s="184">
        <v>0</v>
      </c>
      <c r="T676" s="184">
        <v>12706.073852190786</v>
      </c>
      <c r="V676" s="184">
        <v>0</v>
      </c>
      <c r="W676" s="184">
        <v>0</v>
      </c>
      <c r="Y676" s="178" t="s">
        <v>945</v>
      </c>
      <c r="Z676" s="178" t="s">
        <v>701</v>
      </c>
      <c r="AB676" s="178" t="s">
        <v>622</v>
      </c>
      <c r="AC676" s="178" t="s">
        <v>623</v>
      </c>
      <c r="AD676" s="178" t="s">
        <v>1225</v>
      </c>
      <c r="AF676" s="178" t="s">
        <v>1230</v>
      </c>
      <c r="AG676" s="178" t="s">
        <v>1231</v>
      </c>
      <c r="AH676" s="178">
        <v>1</v>
      </c>
      <c r="AI676" s="178">
        <v>80</v>
      </c>
      <c r="AJ676" s="178" t="s">
        <v>942</v>
      </c>
      <c r="AK676" s="178" t="s">
        <v>678</v>
      </c>
      <c r="AL676" s="178" t="s">
        <v>944</v>
      </c>
      <c r="AM676" s="178" t="s">
        <v>209</v>
      </c>
      <c r="AN676" s="178" t="s">
        <v>72</v>
      </c>
      <c r="AO676" s="178" t="s">
        <v>42</v>
      </c>
      <c r="AQ676" s="178">
        <v>3088.3843410729851</v>
      </c>
      <c r="AR676" s="178">
        <v>6442</v>
      </c>
      <c r="AS676" s="178">
        <v>0.47941389957668196</v>
      </c>
      <c r="AT676" s="178">
        <f t="shared" si="10"/>
        <v>0</v>
      </c>
    </row>
    <row r="677" spans="1:46" ht="22.5">
      <c r="A677" s="178" t="s">
        <v>754</v>
      </c>
      <c r="B677" s="178">
        <v>617</v>
      </c>
      <c r="C677" s="178" t="s">
        <v>623</v>
      </c>
      <c r="D677" s="178" t="s">
        <v>78</v>
      </c>
      <c r="E677" s="178" t="s">
        <v>944</v>
      </c>
      <c r="F677" s="178" t="s">
        <v>29</v>
      </c>
      <c r="G677" s="178" t="s">
        <v>209</v>
      </c>
      <c r="H677" s="178" t="s">
        <v>41</v>
      </c>
      <c r="I677" s="178">
        <v>1657</v>
      </c>
      <c r="J677" s="178">
        <v>21.608346011736579</v>
      </c>
      <c r="K677" s="178">
        <v>87.189793169030821</v>
      </c>
      <c r="L677" s="178">
        <v>1765.7981391807673</v>
      </c>
      <c r="M677" s="178">
        <v>13437.000000000002</v>
      </c>
      <c r="N677" s="178">
        <v>0.13141312340409073</v>
      </c>
      <c r="O677" s="178" t="s">
        <v>720</v>
      </c>
      <c r="P677" s="178" t="s">
        <v>720</v>
      </c>
      <c r="Q677" s="184">
        <v>12899.490908361948</v>
      </c>
      <c r="R677" s="184">
        <v>503.74404356705247</v>
      </c>
      <c r="S677" s="184">
        <v>5745.916133424098</v>
      </c>
      <c r="T677" s="184">
        <v>0</v>
      </c>
      <c r="V677" s="184">
        <v>0</v>
      </c>
      <c r="W677" s="184">
        <v>5766.7610619469024</v>
      </c>
      <c r="Y677" s="178" t="s">
        <v>1171</v>
      </c>
      <c r="Z677" s="178" t="s">
        <v>701</v>
      </c>
      <c r="AB677" s="178" t="s">
        <v>622</v>
      </c>
      <c r="AC677" s="178" t="s">
        <v>623</v>
      </c>
      <c r="AD677" s="178" t="s">
        <v>1225</v>
      </c>
      <c r="AF677" s="178" t="s">
        <v>1230</v>
      </c>
      <c r="AG677" s="178" t="s">
        <v>1231</v>
      </c>
      <c r="AH677" s="178">
        <v>1</v>
      </c>
      <c r="AI677" s="178">
        <v>80</v>
      </c>
      <c r="AJ677" s="178" t="s">
        <v>942</v>
      </c>
      <c r="AK677" s="178" t="s">
        <v>678</v>
      </c>
      <c r="AL677" s="178" t="s">
        <v>944</v>
      </c>
      <c r="AM677" s="178" t="s">
        <v>209</v>
      </c>
      <c r="AN677" s="178" t="s">
        <v>78</v>
      </c>
      <c r="AO677" s="178" t="s">
        <v>41</v>
      </c>
      <c r="AQ677" s="178">
        <v>1765.7981391807673</v>
      </c>
      <c r="AR677" s="178">
        <v>5868</v>
      </c>
      <c r="AS677" s="178">
        <v>0.30091992828574765</v>
      </c>
      <c r="AT677" s="178">
        <f t="shared" si="10"/>
        <v>0</v>
      </c>
    </row>
    <row r="678" spans="1:46" ht="22.5">
      <c r="A678" s="178" t="s">
        <v>754</v>
      </c>
      <c r="B678" s="178">
        <v>617</v>
      </c>
      <c r="C678" s="178" t="s">
        <v>623</v>
      </c>
      <c r="D678" s="178" t="s">
        <v>78</v>
      </c>
      <c r="E678" s="178" t="s">
        <v>944</v>
      </c>
      <c r="F678" s="178" t="s">
        <v>29</v>
      </c>
      <c r="G678" s="178" t="s">
        <v>209</v>
      </c>
      <c r="H678" s="178" t="s">
        <v>42</v>
      </c>
      <c r="I678" s="178">
        <v>2944</v>
      </c>
      <c r="J678" s="178">
        <v>38.391653988263421</v>
      </c>
      <c r="K678" s="178">
        <v>154.91053173785562</v>
      </c>
      <c r="L678" s="178">
        <v>3137.3021857261192</v>
      </c>
      <c r="M678" s="178">
        <v>13437.000000000002</v>
      </c>
      <c r="N678" s="178">
        <v>0.233482338745711</v>
      </c>
      <c r="O678" s="178" t="s">
        <v>720</v>
      </c>
      <c r="P678" s="178" t="s">
        <v>720</v>
      </c>
      <c r="Q678" s="184">
        <v>15332.858539744619</v>
      </c>
      <c r="R678" s="184">
        <v>1996.2559564329476</v>
      </c>
      <c r="S678" s="184">
        <v>22770.133866575899</v>
      </c>
      <c r="T678" s="184">
        <v>0</v>
      </c>
      <c r="V678" s="184">
        <v>0</v>
      </c>
      <c r="W678" s="184">
        <v>22852.738938053099</v>
      </c>
      <c r="Y678" s="178" t="s">
        <v>1171</v>
      </c>
      <c r="Z678" s="178" t="s">
        <v>701</v>
      </c>
      <c r="AB678" s="178" t="s">
        <v>622</v>
      </c>
      <c r="AC678" s="178" t="s">
        <v>623</v>
      </c>
      <c r="AD678" s="178" t="s">
        <v>1225</v>
      </c>
      <c r="AF678" s="178" t="s">
        <v>1230</v>
      </c>
      <c r="AG678" s="178" t="s">
        <v>1231</v>
      </c>
      <c r="AH678" s="178">
        <v>1</v>
      </c>
      <c r="AI678" s="178">
        <v>80</v>
      </c>
      <c r="AJ678" s="178" t="s">
        <v>942</v>
      </c>
      <c r="AK678" s="178" t="s">
        <v>678</v>
      </c>
      <c r="AL678" s="178" t="s">
        <v>944</v>
      </c>
      <c r="AM678" s="178" t="s">
        <v>209</v>
      </c>
      <c r="AN678" s="178" t="s">
        <v>78</v>
      </c>
      <c r="AO678" s="178" t="s">
        <v>42</v>
      </c>
      <c r="AQ678" s="178">
        <v>3137.3021857261192</v>
      </c>
      <c r="AR678" s="178">
        <v>5868</v>
      </c>
      <c r="AS678" s="178">
        <v>0.53464590758795483</v>
      </c>
      <c r="AT678" s="178">
        <f t="shared" si="10"/>
        <v>0</v>
      </c>
    </row>
    <row r="679" spans="1:46" ht="22.5">
      <c r="A679" s="178" t="s">
        <v>754</v>
      </c>
      <c r="B679" s="178">
        <v>618</v>
      </c>
      <c r="C679" s="178" t="s">
        <v>625</v>
      </c>
      <c r="D679" s="178" t="s">
        <v>18</v>
      </c>
      <c r="E679" s="178" t="s">
        <v>1181</v>
      </c>
      <c r="F679" s="178" t="s">
        <v>23</v>
      </c>
      <c r="G679" s="178" t="s">
        <v>626</v>
      </c>
      <c r="H679" s="178" t="s">
        <v>41</v>
      </c>
      <c r="I679" s="178">
        <v>1184</v>
      </c>
      <c r="J679" s="178">
        <v>49.9714091218516</v>
      </c>
      <c r="K679" s="178">
        <v>184.77331518039483</v>
      </c>
      <c r="L679" s="178">
        <v>1418.7447243022464</v>
      </c>
      <c r="M679" s="178">
        <v>7040.9999999999991</v>
      </c>
      <c r="N679" s="178">
        <v>0.20149761742682099</v>
      </c>
      <c r="O679" s="178" t="s">
        <v>720</v>
      </c>
      <c r="P679" s="178" t="s">
        <v>720</v>
      </c>
      <c r="Q679" s="184">
        <v>10364.199772525526</v>
      </c>
      <c r="R679" s="184">
        <v>465.78306735190694</v>
      </c>
      <c r="S679" s="184">
        <v>4450.0681363267504</v>
      </c>
      <c r="T679" s="184">
        <v>0</v>
      </c>
      <c r="V679" s="184">
        <v>35550.890934929819</v>
      </c>
      <c r="W679" s="184">
        <v>4162.0045983229647</v>
      </c>
      <c r="X679" s="184" t="s">
        <v>718</v>
      </c>
      <c r="Y679" s="178" t="s">
        <v>1171</v>
      </c>
      <c r="Z679" s="178" t="s">
        <v>701</v>
      </c>
      <c r="AB679" s="178" t="s">
        <v>624</v>
      </c>
      <c r="AC679" s="178" t="s">
        <v>625</v>
      </c>
      <c r="AD679" s="178" t="s">
        <v>1225</v>
      </c>
      <c r="AF679" s="178" t="s">
        <v>1230</v>
      </c>
      <c r="AG679" s="178" t="s">
        <v>1231</v>
      </c>
      <c r="AH679" s="178">
        <v>1</v>
      </c>
      <c r="AI679" s="178">
        <v>80</v>
      </c>
      <c r="AJ679" s="178" t="s">
        <v>942</v>
      </c>
      <c r="AK679" s="178" t="s">
        <v>678</v>
      </c>
      <c r="AL679" s="178" t="s">
        <v>1181</v>
      </c>
      <c r="AM679" s="178" t="s">
        <v>626</v>
      </c>
      <c r="AN679" s="178" t="s">
        <v>18</v>
      </c>
      <c r="AO679" s="178" t="s">
        <v>41</v>
      </c>
      <c r="AQ679" s="178">
        <v>1418.7447243022464</v>
      </c>
      <c r="AR679" s="178">
        <v>19312</v>
      </c>
      <c r="AS679" s="178">
        <v>7.3464411987481687E-2</v>
      </c>
      <c r="AT679" s="178">
        <f t="shared" si="10"/>
        <v>0</v>
      </c>
    </row>
    <row r="680" spans="1:46" ht="22.5">
      <c r="A680" s="178" t="s">
        <v>754</v>
      </c>
      <c r="B680" s="178">
        <v>618</v>
      </c>
      <c r="C680" s="178" t="s">
        <v>625</v>
      </c>
      <c r="D680" s="178" t="s">
        <v>18</v>
      </c>
      <c r="E680" s="178" t="s">
        <v>1181</v>
      </c>
      <c r="F680" s="178" t="s">
        <v>23</v>
      </c>
      <c r="G680" s="178" t="s">
        <v>626</v>
      </c>
      <c r="H680" s="178" t="s">
        <v>591</v>
      </c>
      <c r="I680" s="178">
        <v>4692</v>
      </c>
      <c r="J680" s="178">
        <v>198.02859087814841</v>
      </c>
      <c r="K680" s="178">
        <v>732.22668481960523</v>
      </c>
      <c r="L680" s="178">
        <v>5622.2552756977529</v>
      </c>
      <c r="M680" s="178">
        <v>7040.9999999999991</v>
      </c>
      <c r="N680" s="178">
        <v>0.79850238257317907</v>
      </c>
      <c r="O680" s="178" t="s">
        <v>720</v>
      </c>
      <c r="P680" s="178" t="s">
        <v>720</v>
      </c>
      <c r="Q680" s="184">
        <v>51484.172233172212</v>
      </c>
      <c r="R680" s="184">
        <v>1534.216932648093</v>
      </c>
      <c r="S680" s="184">
        <v>14657.831863673246</v>
      </c>
      <c r="T680" s="184">
        <v>0</v>
      </c>
      <c r="V680" s="184">
        <v>117099.10184838672</v>
      </c>
      <c r="W680" s="184">
        <v>13708.995401677033</v>
      </c>
      <c r="X680" s="184" t="s">
        <v>718</v>
      </c>
      <c r="Y680" s="178" t="s">
        <v>1171</v>
      </c>
      <c r="Z680" s="178" t="s">
        <v>701</v>
      </c>
      <c r="AB680" s="178" t="s">
        <v>624</v>
      </c>
      <c r="AC680" s="178" t="s">
        <v>625</v>
      </c>
      <c r="AD680" s="178" t="s">
        <v>1225</v>
      </c>
      <c r="AF680" s="178" t="s">
        <v>1230</v>
      </c>
      <c r="AG680" s="178" t="s">
        <v>1231</v>
      </c>
      <c r="AH680" s="178">
        <v>1</v>
      </c>
      <c r="AI680" s="178">
        <v>80</v>
      </c>
      <c r="AJ680" s="178" t="s">
        <v>942</v>
      </c>
      <c r="AK680" s="178" t="s">
        <v>678</v>
      </c>
      <c r="AL680" s="178" t="s">
        <v>1181</v>
      </c>
      <c r="AM680" s="178" t="s">
        <v>626</v>
      </c>
      <c r="AN680" s="178" t="s">
        <v>18</v>
      </c>
      <c r="AO680" s="178" t="s">
        <v>591</v>
      </c>
      <c r="AQ680" s="178">
        <v>5622.2552756977529</v>
      </c>
      <c r="AR680" s="178">
        <v>19312</v>
      </c>
      <c r="AS680" s="178">
        <v>0.29112755155850006</v>
      </c>
      <c r="AT680" s="178">
        <f t="shared" si="10"/>
        <v>0</v>
      </c>
    </row>
    <row r="681" spans="1:46" ht="22.5">
      <c r="A681" s="178" t="s">
        <v>754</v>
      </c>
      <c r="B681" s="178">
        <v>619</v>
      </c>
      <c r="C681" s="178" t="s">
        <v>628</v>
      </c>
      <c r="D681" s="178" t="s">
        <v>18</v>
      </c>
      <c r="E681" s="178" t="s">
        <v>1182</v>
      </c>
      <c r="F681" s="178" t="s">
        <v>23</v>
      </c>
      <c r="G681" s="178" t="s">
        <v>629</v>
      </c>
      <c r="H681" s="178" t="s">
        <v>41</v>
      </c>
      <c r="I681" s="178">
        <v>861</v>
      </c>
      <c r="J681" s="178">
        <v>33.070597781985391</v>
      </c>
      <c r="K681" s="178">
        <v>204.7116581011631</v>
      </c>
      <c r="L681" s="178">
        <v>1098.7822558831485</v>
      </c>
      <c r="M681" s="178">
        <v>4718</v>
      </c>
      <c r="N681" s="178">
        <v>0.23289153367595347</v>
      </c>
      <c r="O681" s="178" t="s">
        <v>720</v>
      </c>
      <c r="P681" s="178" t="s">
        <v>720</v>
      </c>
      <c r="Q681" s="184">
        <v>8026.8131478550167</v>
      </c>
      <c r="R681" s="184">
        <v>391.50773659589777</v>
      </c>
      <c r="S681" s="184">
        <v>3375.4760705289664</v>
      </c>
      <c r="T681" s="184">
        <v>0</v>
      </c>
      <c r="V681" s="184">
        <v>4314.6059230492947</v>
      </c>
      <c r="W681" s="184">
        <v>0</v>
      </c>
      <c r="X681" s="184" t="s">
        <v>727</v>
      </c>
      <c r="Y681" s="178" t="s">
        <v>1171</v>
      </c>
      <c r="Z681" s="178" t="s">
        <v>701</v>
      </c>
      <c r="AB681" s="178" t="s">
        <v>627</v>
      </c>
      <c r="AC681" s="178" t="s">
        <v>628</v>
      </c>
      <c r="AD681" s="178" t="s">
        <v>1225</v>
      </c>
      <c r="AF681" s="178" t="s">
        <v>1230</v>
      </c>
      <c r="AG681" s="178" t="s">
        <v>1231</v>
      </c>
      <c r="AH681" s="178">
        <v>1</v>
      </c>
      <c r="AI681" s="178">
        <v>80</v>
      </c>
      <c r="AJ681" s="178" t="s">
        <v>942</v>
      </c>
      <c r="AK681" s="178" t="s">
        <v>678</v>
      </c>
      <c r="AL681" s="178" t="s">
        <v>1182</v>
      </c>
      <c r="AM681" s="178" t="s">
        <v>629</v>
      </c>
      <c r="AN681" s="178" t="s">
        <v>18</v>
      </c>
      <c r="AO681" s="178" t="s">
        <v>41</v>
      </c>
      <c r="AQ681" s="178">
        <v>1098.7822558831485</v>
      </c>
      <c r="AR681" s="178">
        <v>6441</v>
      </c>
      <c r="AS681" s="178">
        <v>0.17059187329345576</v>
      </c>
      <c r="AT681" s="178">
        <f t="shared" si="10"/>
        <v>0</v>
      </c>
    </row>
    <row r="682" spans="1:46" ht="22.5">
      <c r="A682" s="178" t="s">
        <v>754</v>
      </c>
      <c r="B682" s="178">
        <v>619</v>
      </c>
      <c r="C682" s="178" t="s">
        <v>628</v>
      </c>
      <c r="D682" s="178" t="s">
        <v>18</v>
      </c>
      <c r="E682" s="178" t="s">
        <v>1182</v>
      </c>
      <c r="F682" s="178" t="s">
        <v>23</v>
      </c>
      <c r="G682" s="178" t="s">
        <v>629</v>
      </c>
      <c r="H682" s="178" t="s">
        <v>591</v>
      </c>
      <c r="I682" s="178">
        <v>2836</v>
      </c>
      <c r="J682" s="178">
        <v>108.9294022180146</v>
      </c>
      <c r="K682" s="178">
        <v>674.28834189883685</v>
      </c>
      <c r="L682" s="178">
        <v>3619.2177441168515</v>
      </c>
      <c r="M682" s="178">
        <v>4718</v>
      </c>
      <c r="N682" s="178">
        <v>0.7671084663240465</v>
      </c>
      <c r="O682" s="178" t="s">
        <v>720</v>
      </c>
      <c r="P682" s="178" t="s">
        <v>720</v>
      </c>
      <c r="Q682" s="184">
        <v>33141.936918604268</v>
      </c>
      <c r="R682" s="184">
        <v>1308.4922634041022</v>
      </c>
      <c r="S682" s="184">
        <v>11281.473929471031</v>
      </c>
      <c r="T682" s="184">
        <v>0</v>
      </c>
      <c r="V682" s="184">
        <v>14420.221983441317</v>
      </c>
      <c r="W682" s="184">
        <v>0</v>
      </c>
      <c r="X682" s="184" t="s">
        <v>727</v>
      </c>
      <c r="Y682" s="178" t="s">
        <v>1171</v>
      </c>
      <c r="Z682" s="178" t="s">
        <v>701</v>
      </c>
      <c r="AB682" s="178" t="s">
        <v>627</v>
      </c>
      <c r="AC682" s="178" t="s">
        <v>628</v>
      </c>
      <c r="AD682" s="178" t="s">
        <v>1225</v>
      </c>
      <c r="AF682" s="178" t="s">
        <v>1230</v>
      </c>
      <c r="AG682" s="178" t="s">
        <v>1231</v>
      </c>
      <c r="AH682" s="178">
        <v>1</v>
      </c>
      <c r="AI682" s="178">
        <v>80</v>
      </c>
      <c r="AJ682" s="178" t="s">
        <v>942</v>
      </c>
      <c r="AK682" s="178" t="s">
        <v>678</v>
      </c>
      <c r="AL682" s="178" t="s">
        <v>1182</v>
      </c>
      <c r="AM682" s="178" t="s">
        <v>629</v>
      </c>
      <c r="AN682" s="178" t="s">
        <v>18</v>
      </c>
      <c r="AO682" s="178" t="s">
        <v>591</v>
      </c>
      <c r="AQ682" s="178">
        <v>3619.2177441168515</v>
      </c>
      <c r="AR682" s="178">
        <v>6441</v>
      </c>
      <c r="AS682" s="178">
        <v>0.56190308090620267</v>
      </c>
      <c r="AT682" s="178">
        <f t="shared" si="10"/>
        <v>0</v>
      </c>
    </row>
    <row r="683" spans="1:46" ht="22.5">
      <c r="A683" s="178" t="s">
        <v>754</v>
      </c>
      <c r="B683" s="178">
        <v>621</v>
      </c>
      <c r="C683" s="178" t="s">
        <v>631</v>
      </c>
      <c r="D683" s="178" t="s">
        <v>18</v>
      </c>
      <c r="E683" s="178" t="s">
        <v>1183</v>
      </c>
      <c r="F683" s="178" t="s">
        <v>23</v>
      </c>
      <c r="G683" s="178" t="s">
        <v>632</v>
      </c>
      <c r="H683" s="178" t="s">
        <v>41</v>
      </c>
      <c r="I683" s="178">
        <v>640</v>
      </c>
      <c r="J683" s="178">
        <v>30.629722921914357</v>
      </c>
      <c r="K683" s="178">
        <v>162.82115869017633</v>
      </c>
      <c r="L683" s="178">
        <v>833.4508816120906</v>
      </c>
      <c r="M683" s="178">
        <v>3619</v>
      </c>
      <c r="N683" s="178">
        <v>0.23029866858582221</v>
      </c>
      <c r="O683" s="178" t="s">
        <v>720</v>
      </c>
      <c r="P683" s="178" t="s">
        <v>720</v>
      </c>
      <c r="Q683" s="184">
        <v>6088.517045843827</v>
      </c>
      <c r="R683" s="184">
        <v>1416.7715364374785</v>
      </c>
      <c r="S683" s="184">
        <v>9366.4448690081208</v>
      </c>
      <c r="T683" s="184">
        <v>0</v>
      </c>
      <c r="V683" s="184">
        <v>0</v>
      </c>
      <c r="W683" s="184">
        <v>6788.4608168401783</v>
      </c>
      <c r="Y683" s="178" t="s">
        <v>1171</v>
      </c>
      <c r="Z683" s="178" t="s">
        <v>701</v>
      </c>
      <c r="AB683" s="178" t="s">
        <v>630</v>
      </c>
      <c r="AC683" s="178" t="s">
        <v>631</v>
      </c>
      <c r="AD683" s="178" t="s">
        <v>1225</v>
      </c>
      <c r="AF683" s="178" t="s">
        <v>1230</v>
      </c>
      <c r="AG683" s="178" t="s">
        <v>1231</v>
      </c>
      <c r="AH683" s="178">
        <v>1</v>
      </c>
      <c r="AI683" s="178">
        <v>80</v>
      </c>
      <c r="AJ683" s="178" t="s">
        <v>942</v>
      </c>
      <c r="AK683" s="178" t="s">
        <v>678</v>
      </c>
      <c r="AL683" s="178" t="s">
        <v>1183</v>
      </c>
      <c r="AM683" s="178" t="s">
        <v>632</v>
      </c>
      <c r="AN683" s="178" t="s">
        <v>18</v>
      </c>
      <c r="AO683" s="178" t="s">
        <v>41</v>
      </c>
      <c r="AQ683" s="178">
        <v>833.4508816120906</v>
      </c>
      <c r="AR683" s="178">
        <v>24374</v>
      </c>
      <c r="AS683" s="178">
        <v>3.4194259522937989E-2</v>
      </c>
      <c r="AT683" s="178">
        <f t="shared" si="10"/>
        <v>0</v>
      </c>
    </row>
    <row r="684" spans="1:46" ht="22.5">
      <c r="A684" s="178" t="s">
        <v>754</v>
      </c>
      <c r="B684" s="178">
        <v>621</v>
      </c>
      <c r="C684" s="178" t="s">
        <v>631</v>
      </c>
      <c r="D684" s="178" t="s">
        <v>18</v>
      </c>
      <c r="E684" s="178" t="s">
        <v>1183</v>
      </c>
      <c r="F684" s="178" t="s">
        <v>23</v>
      </c>
      <c r="G684" s="178" t="s">
        <v>632</v>
      </c>
      <c r="H684" s="178" t="s">
        <v>591</v>
      </c>
      <c r="I684" s="178">
        <v>2139</v>
      </c>
      <c r="J684" s="178">
        <v>102.37027707808564</v>
      </c>
      <c r="K684" s="178">
        <v>544.17884130982361</v>
      </c>
      <c r="L684" s="178">
        <v>2785.5491183879094</v>
      </c>
      <c r="M684" s="178">
        <v>3619</v>
      </c>
      <c r="N684" s="178">
        <v>0.76970133141417774</v>
      </c>
      <c r="O684" s="178" t="s">
        <v>720</v>
      </c>
      <c r="P684" s="178" t="s">
        <v>720</v>
      </c>
      <c r="Q684" s="184">
        <v>25507.858242392944</v>
      </c>
      <c r="R684" s="184">
        <v>6583.228463562521</v>
      </c>
      <c r="S684" s="184">
        <v>43522.505130991871</v>
      </c>
      <c r="T684" s="184">
        <v>0</v>
      </c>
      <c r="V684" s="184">
        <v>0</v>
      </c>
      <c r="W684" s="184">
        <v>31543.539183159817</v>
      </c>
      <c r="Y684" s="178" t="s">
        <v>1171</v>
      </c>
      <c r="Z684" s="178" t="s">
        <v>701</v>
      </c>
      <c r="AB684" s="178" t="s">
        <v>630</v>
      </c>
      <c r="AC684" s="178" t="s">
        <v>631</v>
      </c>
      <c r="AD684" s="178" t="s">
        <v>1225</v>
      </c>
      <c r="AF684" s="178" t="s">
        <v>1230</v>
      </c>
      <c r="AG684" s="178" t="s">
        <v>1231</v>
      </c>
      <c r="AH684" s="178">
        <v>1</v>
      </c>
      <c r="AI684" s="178">
        <v>80</v>
      </c>
      <c r="AJ684" s="178" t="s">
        <v>942</v>
      </c>
      <c r="AK684" s="178" t="s">
        <v>678</v>
      </c>
      <c r="AL684" s="178" t="s">
        <v>1183</v>
      </c>
      <c r="AM684" s="178" t="s">
        <v>632</v>
      </c>
      <c r="AN684" s="178" t="s">
        <v>18</v>
      </c>
      <c r="AO684" s="178" t="s">
        <v>591</v>
      </c>
      <c r="AQ684" s="178">
        <v>2785.5491183879094</v>
      </c>
      <c r="AR684" s="178">
        <v>24374</v>
      </c>
      <c r="AS684" s="178">
        <v>0.11428362674931933</v>
      </c>
      <c r="AT684" s="178">
        <f t="shared" si="10"/>
        <v>0</v>
      </c>
    </row>
    <row r="685" spans="1:46" ht="22.5">
      <c r="A685" s="178" t="s">
        <v>754</v>
      </c>
      <c r="B685" s="178">
        <v>622</v>
      </c>
      <c r="C685" s="178" t="s">
        <v>634</v>
      </c>
      <c r="D685" s="178" t="s">
        <v>18</v>
      </c>
      <c r="E685" s="178" t="s">
        <v>1184</v>
      </c>
      <c r="F685" s="178" t="s">
        <v>23</v>
      </c>
      <c r="G685" s="178" t="s">
        <v>635</v>
      </c>
      <c r="H685" s="178" t="s">
        <v>41</v>
      </c>
      <c r="I685" s="178">
        <v>1548</v>
      </c>
      <c r="J685" s="178">
        <v>76.859855851733201</v>
      </c>
      <c r="K685" s="178">
        <v>687.84258094039581</v>
      </c>
      <c r="L685" s="178">
        <v>2312.702436792129</v>
      </c>
      <c r="M685" s="178">
        <v>13059</v>
      </c>
      <c r="N685" s="178">
        <v>0.17709644205468481</v>
      </c>
      <c r="O685" s="178" t="s">
        <v>720</v>
      </c>
      <c r="P685" s="178" t="s">
        <v>720</v>
      </c>
      <c r="Q685" s="184">
        <v>16894.730714229489</v>
      </c>
      <c r="R685" s="184">
        <v>141.4752399040907</v>
      </c>
      <c r="S685" s="184">
        <v>6427.3439396777567</v>
      </c>
      <c r="T685" s="184">
        <v>0</v>
      </c>
      <c r="V685" s="184">
        <v>0</v>
      </c>
      <c r="W685" s="184">
        <v>2977.1695797317084</v>
      </c>
      <c r="Y685" s="178" t="s">
        <v>1171</v>
      </c>
      <c r="Z685" s="178" t="s">
        <v>701</v>
      </c>
      <c r="AB685" s="178" t="s">
        <v>633</v>
      </c>
      <c r="AC685" s="178" t="s">
        <v>634</v>
      </c>
      <c r="AD685" s="178" t="s">
        <v>1225</v>
      </c>
      <c r="AF685" s="178" t="s">
        <v>1230</v>
      </c>
      <c r="AG685" s="178" t="s">
        <v>1231</v>
      </c>
      <c r="AH685" s="178">
        <v>1</v>
      </c>
      <c r="AI685" s="178">
        <v>80</v>
      </c>
      <c r="AJ685" s="178" t="s">
        <v>942</v>
      </c>
      <c r="AK685" s="178" t="s">
        <v>678</v>
      </c>
      <c r="AL685" s="178" t="s">
        <v>1184</v>
      </c>
      <c r="AM685" s="178" t="s">
        <v>635</v>
      </c>
      <c r="AN685" s="178" t="s">
        <v>18</v>
      </c>
      <c r="AO685" s="178" t="s">
        <v>41</v>
      </c>
      <c r="AQ685" s="178">
        <v>2312.702436792129</v>
      </c>
      <c r="AR685" s="178">
        <v>8726</v>
      </c>
      <c r="AS685" s="178">
        <v>0.26503580527070009</v>
      </c>
      <c r="AT685" s="178">
        <f t="shared" si="10"/>
        <v>0</v>
      </c>
    </row>
    <row r="686" spans="1:46" ht="22.5">
      <c r="A686" s="178" t="s">
        <v>754</v>
      </c>
      <c r="B686" s="178">
        <v>622</v>
      </c>
      <c r="C686" s="178" t="s">
        <v>634</v>
      </c>
      <c r="D686" s="178" t="s">
        <v>18</v>
      </c>
      <c r="E686" s="178" t="s">
        <v>1184</v>
      </c>
      <c r="F686" s="178" t="s">
        <v>23</v>
      </c>
      <c r="G686" s="178" t="s">
        <v>635</v>
      </c>
      <c r="H686" s="178" t="s">
        <v>591</v>
      </c>
      <c r="I686" s="178">
        <v>7193</v>
      </c>
      <c r="J686" s="178">
        <v>357.14014414826681</v>
      </c>
      <c r="K686" s="178">
        <v>3196.1574190596043</v>
      </c>
      <c r="L686" s="178">
        <v>10746.297563207871</v>
      </c>
      <c r="M686" s="178">
        <v>13059</v>
      </c>
      <c r="N686" s="178">
        <v>0.82290355794531511</v>
      </c>
      <c r="O686" s="178" t="s">
        <v>720</v>
      </c>
      <c r="P686" s="178" t="s">
        <v>720</v>
      </c>
      <c r="Q686" s="184">
        <v>98406.103508782733</v>
      </c>
      <c r="R686" s="184">
        <v>795.54348322110729</v>
      </c>
      <c r="S686" s="184">
        <v>36142.236543282728</v>
      </c>
      <c r="T686" s="184">
        <v>0</v>
      </c>
      <c r="V686" s="184">
        <v>0</v>
      </c>
      <c r="W686" s="184">
        <v>16741.218175034177</v>
      </c>
      <c r="Y686" s="178" t="s">
        <v>1171</v>
      </c>
      <c r="Z686" s="178" t="s">
        <v>701</v>
      </c>
      <c r="AB686" s="178" t="s">
        <v>633</v>
      </c>
      <c r="AC686" s="178" t="s">
        <v>634</v>
      </c>
      <c r="AD686" s="178" t="s">
        <v>1225</v>
      </c>
      <c r="AF686" s="178" t="s">
        <v>1230</v>
      </c>
      <c r="AG686" s="178" t="s">
        <v>1231</v>
      </c>
      <c r="AH686" s="178">
        <v>1</v>
      </c>
      <c r="AI686" s="178">
        <v>80</v>
      </c>
      <c r="AJ686" s="178" t="s">
        <v>942</v>
      </c>
      <c r="AK686" s="178" t="s">
        <v>678</v>
      </c>
      <c r="AL686" s="178" t="s">
        <v>1184</v>
      </c>
      <c r="AM686" s="178" t="s">
        <v>635</v>
      </c>
      <c r="AN686" s="178" t="s">
        <v>18</v>
      </c>
      <c r="AO686" s="178" t="s">
        <v>591</v>
      </c>
      <c r="AQ686" s="178">
        <v>10746.297563207871</v>
      </c>
      <c r="AR686" s="178">
        <v>8726</v>
      </c>
      <c r="AS686" s="178">
        <v>1.2315261933540993</v>
      </c>
      <c r="AT686" s="178">
        <f t="shared" si="10"/>
        <v>0</v>
      </c>
    </row>
    <row r="687" spans="1:46" ht="22.5">
      <c r="A687" s="178" t="s">
        <v>754</v>
      </c>
      <c r="B687" s="178">
        <v>623</v>
      </c>
      <c r="C687" s="178" t="s">
        <v>637</v>
      </c>
      <c r="D687" s="178" t="s">
        <v>18</v>
      </c>
      <c r="E687" s="178" t="s">
        <v>1185</v>
      </c>
      <c r="F687" s="178" t="s">
        <v>23</v>
      </c>
      <c r="G687" s="178" t="s">
        <v>638</v>
      </c>
      <c r="H687" s="178" t="s">
        <v>41</v>
      </c>
      <c r="I687" s="178">
        <v>1319</v>
      </c>
      <c r="J687" s="178">
        <v>74.133356227106219</v>
      </c>
      <c r="K687" s="178">
        <v>193.86514739703117</v>
      </c>
      <c r="L687" s="178">
        <v>1586.9985036241374</v>
      </c>
      <c r="M687" s="178">
        <v>22435</v>
      </c>
      <c r="N687" s="178">
        <v>7.0737619952045347E-2</v>
      </c>
      <c r="O687" s="178" t="s">
        <v>720</v>
      </c>
      <c r="P687" s="178" t="s">
        <v>720</v>
      </c>
      <c r="Q687" s="184">
        <v>11593.325598690009</v>
      </c>
      <c r="R687" s="184">
        <v>1062.981276874802</v>
      </c>
      <c r="S687" s="184">
        <v>48292.169517039518</v>
      </c>
      <c r="T687" s="184">
        <v>0</v>
      </c>
      <c r="V687" s="184">
        <v>0</v>
      </c>
      <c r="W687" s="184">
        <v>22369.112245234111</v>
      </c>
      <c r="Y687" s="178" t="s">
        <v>1171</v>
      </c>
      <c r="Z687" s="178" t="s">
        <v>701</v>
      </c>
      <c r="AB687" s="178" t="s">
        <v>636</v>
      </c>
      <c r="AC687" s="178" t="s">
        <v>637</v>
      </c>
      <c r="AD687" s="178" t="s">
        <v>1225</v>
      </c>
      <c r="AF687" s="178" t="s">
        <v>1230</v>
      </c>
      <c r="AG687" s="178" t="s">
        <v>1231</v>
      </c>
      <c r="AH687" s="178">
        <v>1</v>
      </c>
      <c r="AI687" s="178">
        <v>80</v>
      </c>
      <c r="AJ687" s="178" t="s">
        <v>942</v>
      </c>
      <c r="AK687" s="178" t="s">
        <v>678</v>
      </c>
      <c r="AL687" s="178" t="s">
        <v>1185</v>
      </c>
      <c r="AM687" s="178" t="s">
        <v>638</v>
      </c>
      <c r="AN687" s="178" t="s">
        <v>18</v>
      </c>
      <c r="AO687" s="178" t="s">
        <v>41</v>
      </c>
      <c r="AQ687" s="178">
        <v>1586.9985036241374</v>
      </c>
      <c r="AR687" s="178">
        <v>8726</v>
      </c>
      <c r="AS687" s="178">
        <v>0.18187010126336664</v>
      </c>
      <c r="AT687" s="178">
        <f t="shared" si="10"/>
        <v>0</v>
      </c>
    </row>
    <row r="688" spans="1:46" ht="22.5">
      <c r="A688" s="178" t="s">
        <v>754</v>
      </c>
      <c r="B688" s="178">
        <v>623</v>
      </c>
      <c r="C688" s="178" t="s">
        <v>637</v>
      </c>
      <c r="D688" s="178" t="s">
        <v>18</v>
      </c>
      <c r="E688" s="178" t="s">
        <v>1185</v>
      </c>
      <c r="F688" s="178" t="s">
        <v>23</v>
      </c>
      <c r="G688" s="178" t="s">
        <v>638</v>
      </c>
      <c r="H688" s="178" t="s">
        <v>591</v>
      </c>
      <c r="I688" s="178">
        <v>7417</v>
      </c>
      <c r="J688" s="178">
        <v>416.86664377289378</v>
      </c>
      <c r="K688" s="178">
        <v>1090.1423792598787</v>
      </c>
      <c r="L688" s="178">
        <v>8924.0090230327714</v>
      </c>
      <c r="M688" s="178">
        <v>22435</v>
      </c>
      <c r="N688" s="178">
        <v>0.39777174161055368</v>
      </c>
      <c r="O688" s="178" t="s">
        <v>720</v>
      </c>
      <c r="P688" s="178" t="s">
        <v>720</v>
      </c>
      <c r="Q688" s="184">
        <v>81719.024665805919</v>
      </c>
      <c r="R688" s="184">
        <v>372.67790797370674</v>
      </c>
      <c r="S688" s="184">
        <v>3227.7354101171759</v>
      </c>
      <c r="T688" s="184">
        <v>0</v>
      </c>
      <c r="V688" s="184">
        <v>22730.412004869297</v>
      </c>
      <c r="W688" s="184">
        <v>1535.4329808516718</v>
      </c>
      <c r="X688" s="184" t="s">
        <v>721</v>
      </c>
      <c r="Y688" s="178" t="s">
        <v>1171</v>
      </c>
      <c r="Z688" s="178" t="s">
        <v>701</v>
      </c>
      <c r="AB688" s="178" t="s">
        <v>636</v>
      </c>
      <c r="AC688" s="178" t="s">
        <v>637</v>
      </c>
      <c r="AD688" s="178" t="s">
        <v>1225</v>
      </c>
      <c r="AF688" s="178" t="s">
        <v>1230</v>
      </c>
      <c r="AG688" s="178" t="s">
        <v>1231</v>
      </c>
      <c r="AH688" s="178">
        <v>1</v>
      </c>
      <c r="AI688" s="178">
        <v>80</v>
      </c>
      <c r="AJ688" s="178" t="s">
        <v>942</v>
      </c>
      <c r="AK688" s="178" t="s">
        <v>678</v>
      </c>
      <c r="AL688" s="178" t="s">
        <v>1185</v>
      </c>
      <c r="AM688" s="178" t="s">
        <v>638</v>
      </c>
      <c r="AN688" s="178" t="s">
        <v>18</v>
      </c>
      <c r="AO688" s="178" t="s">
        <v>591</v>
      </c>
      <c r="AQ688" s="178">
        <v>8924.0090230327714</v>
      </c>
      <c r="AR688" s="178">
        <v>8726</v>
      </c>
      <c r="AS688" s="178">
        <v>1.0226918431162928</v>
      </c>
      <c r="AT688" s="178">
        <f t="shared" si="10"/>
        <v>0</v>
      </c>
    </row>
    <row r="689" spans="1:46" ht="22.5">
      <c r="A689" s="178" t="s">
        <v>754</v>
      </c>
      <c r="B689" s="178">
        <v>623</v>
      </c>
      <c r="C689" s="178" t="s">
        <v>637</v>
      </c>
      <c r="D689" s="178" t="s">
        <v>40</v>
      </c>
      <c r="E689" s="178" t="s">
        <v>1185</v>
      </c>
      <c r="F689" s="178" t="s">
        <v>23</v>
      </c>
      <c r="G689" s="178" t="s">
        <v>638</v>
      </c>
      <c r="H689" s="178" t="s">
        <v>19</v>
      </c>
      <c r="I689" s="178">
        <v>10396</v>
      </c>
      <c r="J689" s="178">
        <v>0</v>
      </c>
      <c r="K689" s="178">
        <v>1527.9924733430901</v>
      </c>
      <c r="L689" s="178">
        <v>11923.992473343091</v>
      </c>
      <c r="M689" s="178">
        <v>22435</v>
      </c>
      <c r="N689" s="178">
        <v>0.53149063843740096</v>
      </c>
      <c r="O689" s="178" t="s">
        <v>720</v>
      </c>
      <c r="P689" s="178" t="s">
        <v>720</v>
      </c>
      <c r="Q689" s="184">
        <v>58275.830315157851</v>
      </c>
      <c r="R689" s="184">
        <v>1627.3220920262934</v>
      </c>
      <c r="S689" s="184">
        <v>14094.114589882824</v>
      </c>
      <c r="T689" s="184">
        <v>0</v>
      </c>
      <c r="V689" s="184">
        <v>99253.808248255984</v>
      </c>
      <c r="W689" s="184">
        <v>6704.5670191483287</v>
      </c>
      <c r="X689" s="184" t="s">
        <v>721</v>
      </c>
      <c r="Y689" s="178" t="s">
        <v>1171</v>
      </c>
      <c r="Z689" s="178" t="s">
        <v>701</v>
      </c>
      <c r="AB689" s="178" t="s">
        <v>636</v>
      </c>
      <c r="AC689" s="178" t="s">
        <v>637</v>
      </c>
      <c r="AD689" s="178" t="s">
        <v>1229</v>
      </c>
      <c r="AF689" s="178" t="s">
        <v>1230</v>
      </c>
      <c r="AG689" s="178" t="s">
        <v>1231</v>
      </c>
      <c r="AH689" s="178">
        <v>0</v>
      </c>
      <c r="AI689" s="178">
        <v>80</v>
      </c>
      <c r="AJ689" s="178" t="s">
        <v>942</v>
      </c>
      <c r="AK689" s="178" t="s">
        <v>678</v>
      </c>
      <c r="AL689" s="178" t="s">
        <v>1185</v>
      </c>
      <c r="AM689" s="178" t="s">
        <v>638</v>
      </c>
      <c r="AN689" s="178" t="s">
        <v>40</v>
      </c>
      <c r="AO689" s="178" t="s">
        <v>19</v>
      </c>
      <c r="AQ689" s="178">
        <v>11923.992473343091</v>
      </c>
      <c r="AR689" s="178">
        <v>6334</v>
      </c>
      <c r="AS689" s="178">
        <v>1.8825374918445044</v>
      </c>
      <c r="AT689" s="178">
        <f t="shared" si="10"/>
        <v>0</v>
      </c>
    </row>
    <row r="690" spans="1:46" ht="22.5">
      <c r="A690" s="178" t="s">
        <v>754</v>
      </c>
      <c r="B690" s="178">
        <v>625</v>
      </c>
      <c r="C690" s="178" t="s">
        <v>640</v>
      </c>
      <c r="D690" s="178" t="s">
        <v>18</v>
      </c>
      <c r="E690" s="178" t="s">
        <v>1186</v>
      </c>
      <c r="F690" s="178" t="s">
        <v>23</v>
      </c>
      <c r="G690" s="178" t="s">
        <v>641</v>
      </c>
      <c r="H690" s="178" t="s">
        <v>41</v>
      </c>
      <c r="I690" s="178">
        <v>652</v>
      </c>
      <c r="J690" s="178">
        <v>25.528436696198913</v>
      </c>
      <c r="K690" s="178">
        <v>119.44326950557301</v>
      </c>
      <c r="L690" s="178">
        <v>796.97170620177189</v>
      </c>
      <c r="M690" s="178">
        <v>4277</v>
      </c>
      <c r="N690" s="178">
        <v>0.18633895398685338</v>
      </c>
      <c r="O690" s="178" t="s">
        <v>720</v>
      </c>
      <c r="P690" s="178" t="s">
        <v>720</v>
      </c>
      <c r="Q690" s="184">
        <v>5822.0297384281212</v>
      </c>
      <c r="R690" s="184">
        <v>304.4337811900192</v>
      </c>
      <c r="S690" s="184">
        <v>4145.6359692898277</v>
      </c>
      <c r="T690" s="184">
        <v>0</v>
      </c>
      <c r="V690" s="184">
        <v>16086.240091217014</v>
      </c>
      <c r="W690" s="184">
        <v>2877.4364683301346</v>
      </c>
      <c r="X690" s="184" t="s">
        <v>739</v>
      </c>
      <c r="Y690" s="178" t="s">
        <v>1171</v>
      </c>
      <c r="Z690" s="178" t="s">
        <v>701</v>
      </c>
      <c r="AB690" s="178" t="s">
        <v>639</v>
      </c>
      <c r="AC690" s="178" t="s">
        <v>640</v>
      </c>
      <c r="AD690" s="178" t="s">
        <v>1229</v>
      </c>
      <c r="AF690" s="178" t="s">
        <v>1230</v>
      </c>
      <c r="AG690" s="178" t="s">
        <v>1231</v>
      </c>
      <c r="AH690" s="178">
        <v>0</v>
      </c>
      <c r="AI690" s="178">
        <v>80</v>
      </c>
      <c r="AJ690" s="178" t="s">
        <v>942</v>
      </c>
      <c r="AK690" s="178" t="s">
        <v>678</v>
      </c>
      <c r="AL690" s="178" t="s">
        <v>1186</v>
      </c>
      <c r="AM690" s="178" t="s">
        <v>641</v>
      </c>
      <c r="AN690" s="178" t="s">
        <v>18</v>
      </c>
      <c r="AO690" s="178" t="s">
        <v>41</v>
      </c>
      <c r="AQ690" s="178">
        <v>796.97170620177189</v>
      </c>
      <c r="AR690" s="178">
        <v>6334</v>
      </c>
      <c r="AS690" s="178">
        <v>0.12582439314836941</v>
      </c>
      <c r="AT690" s="178">
        <f t="shared" si="10"/>
        <v>0</v>
      </c>
    </row>
    <row r="691" spans="1:46" ht="22.5">
      <c r="A691" s="178" t="s">
        <v>754</v>
      </c>
      <c r="B691" s="178">
        <v>625</v>
      </c>
      <c r="C691" s="178" t="s">
        <v>640</v>
      </c>
      <c r="D691" s="178" t="s">
        <v>18</v>
      </c>
      <c r="E691" s="178" t="s">
        <v>1186</v>
      </c>
      <c r="F691" s="178" t="s">
        <v>23</v>
      </c>
      <c r="G691" s="178" t="s">
        <v>641</v>
      </c>
      <c r="H691" s="178" t="s">
        <v>591</v>
      </c>
      <c r="I691" s="178">
        <v>2847</v>
      </c>
      <c r="J691" s="178">
        <v>111.47156330380108</v>
      </c>
      <c r="K691" s="178">
        <v>521.55673049442692</v>
      </c>
      <c r="L691" s="178">
        <v>3480.0282937982283</v>
      </c>
      <c r="M691" s="178">
        <v>4277</v>
      </c>
      <c r="N691" s="178">
        <v>0.8136610460131467</v>
      </c>
      <c r="O691" s="178" t="s">
        <v>720</v>
      </c>
      <c r="P691" s="178" t="s">
        <v>720</v>
      </c>
      <c r="Q691" s="184">
        <v>31867.34989225207</v>
      </c>
      <c r="R691" s="184">
        <v>1395.5662188099809</v>
      </c>
      <c r="S691" s="184">
        <v>19004.164030710173</v>
      </c>
      <c r="T691" s="184">
        <v>0</v>
      </c>
      <c r="V691" s="184">
        <v>73741.531479244557</v>
      </c>
      <c r="W691" s="184">
        <v>13190.563531669866</v>
      </c>
      <c r="X691" s="184" t="s">
        <v>739</v>
      </c>
      <c r="Y691" s="178" t="s">
        <v>1171</v>
      </c>
      <c r="Z691" s="178" t="s">
        <v>701</v>
      </c>
      <c r="AB691" s="178" t="s">
        <v>639</v>
      </c>
      <c r="AC691" s="178" t="s">
        <v>640</v>
      </c>
      <c r="AD691" s="178" t="s">
        <v>1225</v>
      </c>
      <c r="AF691" s="178" t="s">
        <v>1230</v>
      </c>
      <c r="AG691" s="178" t="s">
        <v>1231</v>
      </c>
      <c r="AH691" s="178">
        <v>1</v>
      </c>
      <c r="AI691" s="178">
        <v>80</v>
      </c>
      <c r="AJ691" s="178" t="s">
        <v>942</v>
      </c>
      <c r="AK691" s="178" t="s">
        <v>678</v>
      </c>
      <c r="AL691" s="178" t="s">
        <v>1186</v>
      </c>
      <c r="AM691" s="178" t="s">
        <v>641</v>
      </c>
      <c r="AN691" s="178" t="s">
        <v>18</v>
      </c>
      <c r="AO691" s="178" t="s">
        <v>591</v>
      </c>
      <c r="AQ691" s="178">
        <v>3480.0282937982283</v>
      </c>
      <c r="AR691" s="178">
        <v>5599</v>
      </c>
      <c r="AS691" s="178">
        <v>0.62154461400218397</v>
      </c>
      <c r="AT691" s="178">
        <f t="shared" si="10"/>
        <v>0</v>
      </c>
    </row>
    <row r="692" spans="1:46" ht="22.5">
      <c r="A692" s="178" t="s">
        <v>754</v>
      </c>
      <c r="B692" s="178">
        <v>628</v>
      </c>
      <c r="C692" s="178" t="s">
        <v>643</v>
      </c>
      <c r="D692" s="178" t="s">
        <v>18</v>
      </c>
      <c r="E692" s="178" t="s">
        <v>1187</v>
      </c>
      <c r="F692" s="178" t="s">
        <v>23</v>
      </c>
      <c r="G692" s="178" t="s">
        <v>644</v>
      </c>
      <c r="H692" s="178" t="s">
        <v>41</v>
      </c>
      <c r="I692" s="178">
        <v>933</v>
      </c>
      <c r="J692" s="178">
        <v>48.709404990403065</v>
      </c>
      <c r="K692" s="178">
        <v>41.904414587332049</v>
      </c>
      <c r="L692" s="178">
        <v>1023.6138195777352</v>
      </c>
      <c r="M692" s="178">
        <v>5716</v>
      </c>
      <c r="N692" s="178">
        <v>0.17907869481765837</v>
      </c>
      <c r="O692" s="178" t="s">
        <v>720</v>
      </c>
      <c r="P692" s="178" t="s">
        <v>720</v>
      </c>
      <c r="Q692" s="184">
        <v>7477.693438641074</v>
      </c>
      <c r="R692" s="184">
        <v>343.93418911589225</v>
      </c>
      <c r="S692" s="184">
        <v>4990.7986711263784</v>
      </c>
      <c r="T692" s="184">
        <v>0</v>
      </c>
      <c r="V692" s="184">
        <v>20714.541680473129</v>
      </c>
      <c r="W692" s="184">
        <v>3170.1628096185132</v>
      </c>
      <c r="X692" s="184" t="s">
        <v>741</v>
      </c>
      <c r="Y692" s="178" t="s">
        <v>1171</v>
      </c>
      <c r="Z692" s="178" t="s">
        <v>701</v>
      </c>
      <c r="AB692" s="178" t="s">
        <v>642</v>
      </c>
      <c r="AC692" s="178" t="s">
        <v>643</v>
      </c>
      <c r="AD692" s="178" t="s">
        <v>1225</v>
      </c>
      <c r="AF692" s="178" t="s">
        <v>1230</v>
      </c>
      <c r="AG692" s="178" t="s">
        <v>1231</v>
      </c>
      <c r="AH692" s="178">
        <v>1</v>
      </c>
      <c r="AI692" s="178">
        <v>80</v>
      </c>
      <c r="AJ692" s="178" t="s">
        <v>942</v>
      </c>
      <c r="AK692" s="178" t="s">
        <v>678</v>
      </c>
      <c r="AL692" s="178" t="s">
        <v>1187</v>
      </c>
      <c r="AM692" s="178" t="s">
        <v>644</v>
      </c>
      <c r="AN692" s="178" t="s">
        <v>18</v>
      </c>
      <c r="AO692" s="178" t="s">
        <v>41</v>
      </c>
      <c r="AQ692" s="178">
        <v>1023.6138195777352</v>
      </c>
      <c r="AR692" s="178">
        <v>5599</v>
      </c>
      <c r="AS692" s="178">
        <v>0.18282082864399629</v>
      </c>
      <c r="AT692" s="178">
        <f t="shared" si="10"/>
        <v>0</v>
      </c>
    </row>
    <row r="693" spans="1:46" ht="22.5">
      <c r="A693" s="178" t="s">
        <v>754</v>
      </c>
      <c r="B693" s="178">
        <v>628</v>
      </c>
      <c r="C693" s="178" t="s">
        <v>643</v>
      </c>
      <c r="D693" s="178" t="s">
        <v>18</v>
      </c>
      <c r="E693" s="178" t="s">
        <v>1187</v>
      </c>
      <c r="F693" s="178" t="s">
        <v>23</v>
      </c>
      <c r="G693" s="178" t="s">
        <v>644</v>
      </c>
      <c r="H693" s="178" t="s">
        <v>591</v>
      </c>
      <c r="I693" s="178">
        <v>4277</v>
      </c>
      <c r="J693" s="178">
        <v>223.29059500959693</v>
      </c>
      <c r="K693" s="178">
        <v>192.09558541266793</v>
      </c>
      <c r="L693" s="178">
        <v>4692.3861804222652</v>
      </c>
      <c r="M693" s="178">
        <v>5716</v>
      </c>
      <c r="N693" s="178">
        <v>0.82092130518234174</v>
      </c>
      <c r="O693" s="178" t="s">
        <v>720</v>
      </c>
      <c r="P693" s="178" t="s">
        <v>720</v>
      </c>
      <c r="Q693" s="184">
        <v>42969.165655224569</v>
      </c>
      <c r="R693" s="184">
        <v>1356.0658108841076</v>
      </c>
      <c r="S693" s="184">
        <v>19677.751328873619</v>
      </c>
      <c r="T693" s="184">
        <v>0</v>
      </c>
      <c r="V693" s="184">
        <v>81673.420817021848</v>
      </c>
      <c r="W693" s="184">
        <v>12499.337190381484</v>
      </c>
      <c r="X693" s="184" t="s">
        <v>741</v>
      </c>
      <c r="Y693" s="178" t="s">
        <v>1171</v>
      </c>
      <c r="Z693" s="178" t="s">
        <v>701</v>
      </c>
      <c r="AB693" s="178" t="s">
        <v>642</v>
      </c>
      <c r="AC693" s="178" t="s">
        <v>643</v>
      </c>
      <c r="AD693" s="178" t="s">
        <v>1225</v>
      </c>
      <c r="AF693" s="178" t="s">
        <v>1230</v>
      </c>
      <c r="AG693" s="178" t="s">
        <v>1231</v>
      </c>
      <c r="AH693" s="178">
        <v>1</v>
      </c>
      <c r="AI693" s="178">
        <v>80</v>
      </c>
      <c r="AJ693" s="178" t="s">
        <v>942</v>
      </c>
      <c r="AK693" s="178" t="s">
        <v>678</v>
      </c>
      <c r="AL693" s="178" t="s">
        <v>1187</v>
      </c>
      <c r="AM693" s="178" t="s">
        <v>644</v>
      </c>
      <c r="AN693" s="178" t="s">
        <v>18</v>
      </c>
      <c r="AO693" s="178" t="s">
        <v>591</v>
      </c>
      <c r="AQ693" s="178">
        <v>4692.3861804222652</v>
      </c>
      <c r="AR693" s="178">
        <v>13437</v>
      </c>
      <c r="AS693" s="178">
        <v>0.34921382603425355</v>
      </c>
      <c r="AT693" s="178">
        <f t="shared" si="10"/>
        <v>0</v>
      </c>
    </row>
    <row r="694" spans="1:46">
      <c r="A694" s="178" t="s">
        <v>30</v>
      </c>
      <c r="B694" s="178">
        <v>629</v>
      </c>
      <c r="C694" s="178" t="s">
        <v>646</v>
      </c>
      <c r="D694" s="178" t="s">
        <v>18</v>
      </c>
      <c r="E694" s="178" t="s">
        <v>1188</v>
      </c>
      <c r="F694" s="178" t="s">
        <v>23</v>
      </c>
      <c r="G694" s="178" t="s">
        <v>647</v>
      </c>
      <c r="H694" s="178" t="s">
        <v>41</v>
      </c>
      <c r="I694" s="178">
        <v>1119</v>
      </c>
      <c r="J694" s="178">
        <v>57.052612547459766</v>
      </c>
      <c r="K694" s="178">
        <v>56.24335563189296</v>
      </c>
      <c r="L694" s="178">
        <v>1232.2959681793527</v>
      </c>
      <c r="M694" s="178">
        <v>6091</v>
      </c>
      <c r="N694" s="178">
        <v>0.20231422889170131</v>
      </c>
      <c r="O694" s="178" t="s">
        <v>720</v>
      </c>
      <c r="P694" s="178" t="s">
        <v>720</v>
      </c>
      <c r="Q694" s="184">
        <v>9002.1561837841236</v>
      </c>
      <c r="R694" s="184">
        <v>0</v>
      </c>
      <c r="S694" s="184">
        <v>0</v>
      </c>
      <c r="T694" s="184">
        <v>0</v>
      </c>
      <c r="V694" s="184">
        <v>0</v>
      </c>
      <c r="W694" s="184">
        <v>0</v>
      </c>
      <c r="AB694" s="178" t="s">
        <v>645</v>
      </c>
      <c r="AC694" s="178" t="s">
        <v>646</v>
      </c>
      <c r="AD694" s="178" t="s">
        <v>1225</v>
      </c>
      <c r="AF694" s="178" t="s">
        <v>1230</v>
      </c>
      <c r="AG694" s="178" t="s">
        <v>1231</v>
      </c>
      <c r="AH694" s="178">
        <v>1</v>
      </c>
      <c r="AI694" s="178">
        <v>80</v>
      </c>
      <c r="AJ694" s="178" t="s">
        <v>942</v>
      </c>
      <c r="AK694" s="178" t="s">
        <v>678</v>
      </c>
      <c r="AL694" s="178" t="s">
        <v>1188</v>
      </c>
      <c r="AM694" s="178" t="s">
        <v>647</v>
      </c>
      <c r="AN694" s="178" t="s">
        <v>18</v>
      </c>
      <c r="AO694" s="178" t="s">
        <v>41</v>
      </c>
      <c r="AQ694" s="178">
        <v>1232.2959681793527</v>
      </c>
      <c r="AR694" s="178">
        <v>13437</v>
      </c>
      <c r="AS694" s="178">
        <v>9.1709158902980772E-2</v>
      </c>
      <c r="AT694" s="178">
        <f t="shared" si="10"/>
        <v>0</v>
      </c>
    </row>
    <row r="695" spans="1:46" ht="22.5">
      <c r="A695" s="178" t="s">
        <v>754</v>
      </c>
      <c r="B695" s="178">
        <v>629</v>
      </c>
      <c r="C695" s="178" t="s">
        <v>646</v>
      </c>
      <c r="D695" s="178" t="s">
        <v>18</v>
      </c>
      <c r="E695" s="178" t="s">
        <v>1188</v>
      </c>
      <c r="F695" s="178" t="s">
        <v>23</v>
      </c>
      <c r="G695" s="178" t="s">
        <v>647</v>
      </c>
      <c r="H695" s="178" t="s">
        <v>591</v>
      </c>
      <c r="I695" s="178">
        <v>4412</v>
      </c>
      <c r="J695" s="178">
        <v>224.94738745254023</v>
      </c>
      <c r="K695" s="178">
        <v>221.75664436810703</v>
      </c>
      <c r="L695" s="178">
        <v>4858.7040318206473</v>
      </c>
      <c r="M695" s="178">
        <v>6091</v>
      </c>
      <c r="N695" s="178">
        <v>0.79768577110829864</v>
      </c>
      <c r="O695" s="178" t="s">
        <v>720</v>
      </c>
      <c r="P695" s="178" t="s">
        <v>720</v>
      </c>
      <c r="Q695" s="184">
        <v>44492.173147228343</v>
      </c>
      <c r="R695" s="184">
        <v>0</v>
      </c>
      <c r="S695" s="184">
        <v>0</v>
      </c>
      <c r="T695" s="184">
        <v>0</v>
      </c>
      <c r="V695" s="184">
        <v>0</v>
      </c>
      <c r="W695" s="184">
        <v>0</v>
      </c>
      <c r="Y695" s="178" t="s">
        <v>1190</v>
      </c>
      <c r="Z695" s="178" t="s">
        <v>701</v>
      </c>
      <c r="AB695" s="178" t="s">
        <v>645</v>
      </c>
      <c r="AC695" s="178" t="s">
        <v>646</v>
      </c>
      <c r="AD695" s="178" t="s">
        <v>1225</v>
      </c>
      <c r="AF695" s="178" t="s">
        <v>1230</v>
      </c>
      <c r="AG695" s="178" t="s">
        <v>1231</v>
      </c>
      <c r="AH695" s="178">
        <v>1</v>
      </c>
      <c r="AI695" s="178">
        <v>80</v>
      </c>
      <c r="AJ695" s="178" t="s">
        <v>942</v>
      </c>
      <c r="AK695" s="178" t="s">
        <v>678</v>
      </c>
      <c r="AL695" s="178" t="s">
        <v>1188</v>
      </c>
      <c r="AM695" s="178" t="s">
        <v>647</v>
      </c>
      <c r="AN695" s="178" t="s">
        <v>18</v>
      </c>
      <c r="AO695" s="178" t="s">
        <v>591</v>
      </c>
      <c r="AQ695" s="178">
        <v>4858.7040318206473</v>
      </c>
      <c r="AR695" s="178">
        <v>13437</v>
      </c>
      <c r="AS695" s="178">
        <v>0.36159142902587238</v>
      </c>
      <c r="AT695" s="178">
        <f t="shared" si="10"/>
        <v>0</v>
      </c>
    </row>
    <row r="696" spans="1:46" ht="22.5">
      <c r="A696" s="178" t="s">
        <v>754</v>
      </c>
      <c r="B696" s="178" t="s">
        <v>1206</v>
      </c>
      <c r="C696" s="178" t="s">
        <v>651</v>
      </c>
      <c r="D696" s="178" t="s">
        <v>37</v>
      </c>
      <c r="E696" s="178" t="s">
        <v>1196</v>
      </c>
      <c r="F696" s="178" t="s">
        <v>29</v>
      </c>
      <c r="G696" s="178" t="s">
        <v>33</v>
      </c>
      <c r="H696" s="178" t="s">
        <v>19</v>
      </c>
      <c r="I696" s="178">
        <v>0</v>
      </c>
      <c r="J696" s="178">
        <v>0</v>
      </c>
      <c r="K696" s="178">
        <v>0</v>
      </c>
      <c r="L696" s="178">
        <v>0</v>
      </c>
      <c r="M696" s="178">
        <v>0</v>
      </c>
      <c r="N696" s="178">
        <v>0</v>
      </c>
      <c r="O696" s="178" t="s">
        <v>720</v>
      </c>
      <c r="P696" s="178" t="s">
        <v>720</v>
      </c>
      <c r="Q696" s="184">
        <v>0</v>
      </c>
      <c r="R696" s="184">
        <v>0</v>
      </c>
      <c r="S696" s="184">
        <v>0</v>
      </c>
      <c r="T696" s="184">
        <v>0</v>
      </c>
      <c r="V696" s="184">
        <v>0</v>
      </c>
      <c r="W696" s="184">
        <v>0</v>
      </c>
      <c r="Y696" s="178" t="s">
        <v>1190</v>
      </c>
      <c r="Z696" s="178" t="s">
        <v>701</v>
      </c>
      <c r="AT696" s="178">
        <f>L696-AQ696</f>
        <v>0</v>
      </c>
    </row>
    <row r="697" spans="1:46">
      <c r="B697" s="178">
        <v>697</v>
      </c>
      <c r="C697" s="178" t="s">
        <v>649</v>
      </c>
      <c r="D697" s="178" t="s">
        <v>18</v>
      </c>
      <c r="E697" s="178" t="s">
        <v>1189</v>
      </c>
      <c r="F697" s="178" t="s">
        <v>23</v>
      </c>
      <c r="G697" s="178" t="s">
        <v>650</v>
      </c>
      <c r="H697" s="178" t="s">
        <v>41</v>
      </c>
      <c r="I697" s="178">
        <v>1094</v>
      </c>
      <c r="J697" s="178">
        <v>0</v>
      </c>
      <c r="K697" s="178">
        <v>0</v>
      </c>
      <c r="L697" s="178">
        <v>1094</v>
      </c>
      <c r="M697" s="178">
        <v>1916</v>
      </c>
      <c r="N697" s="178">
        <v>0.57098121085594988</v>
      </c>
      <c r="O697" s="178" t="s">
        <v>709</v>
      </c>
      <c r="P697" s="178" t="s">
        <v>709</v>
      </c>
      <c r="Q697" s="184">
        <v>0</v>
      </c>
      <c r="AT697" s="178">
        <f t="shared" si="10"/>
        <v>1094</v>
      </c>
    </row>
    <row r="698" spans="1:46">
      <c r="B698" s="178">
        <v>697</v>
      </c>
      <c r="C698" s="178" t="s">
        <v>649</v>
      </c>
      <c r="D698" s="178" t="s">
        <v>34</v>
      </c>
      <c r="E698" s="178" t="s">
        <v>1189</v>
      </c>
      <c r="F698" s="178" t="s">
        <v>23</v>
      </c>
      <c r="G698" s="178" t="s">
        <v>650</v>
      </c>
      <c r="H698" s="178" t="s">
        <v>41</v>
      </c>
      <c r="I698" s="178">
        <v>822</v>
      </c>
      <c r="J698" s="178">
        <v>0</v>
      </c>
      <c r="K698" s="178">
        <v>0</v>
      </c>
      <c r="L698" s="178">
        <v>822</v>
      </c>
      <c r="M698" s="178">
        <v>1916</v>
      </c>
      <c r="N698" s="178">
        <v>0.42901878914405012</v>
      </c>
      <c r="O698" s="178" t="s">
        <v>709</v>
      </c>
      <c r="P698" s="178" t="s">
        <v>709</v>
      </c>
      <c r="Q698" s="184">
        <v>0</v>
      </c>
      <c r="AT698" s="178">
        <f t="shared" si="10"/>
        <v>822</v>
      </c>
    </row>
  </sheetData>
  <autoFilter ref="A1:AT698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94"/>
  <sheetViews>
    <sheetView zoomScaleNormal="100" workbookViewId="0">
      <pane xSplit="5" ySplit="1" topLeftCell="F2" activePane="bottomRight" state="frozen"/>
      <selection pane="topRight" activeCell="G1" sqref="G1"/>
      <selection pane="bottomLeft" activeCell="A2" sqref="A2"/>
      <selection pane="bottomRight"/>
    </sheetView>
  </sheetViews>
  <sheetFormatPr defaultColWidth="9.140625" defaultRowHeight="11.25"/>
  <cols>
    <col min="1" max="1" width="10" style="164" customWidth="1"/>
    <col min="2" max="2" width="5.28515625" style="181" customWidth="1"/>
    <col min="3" max="3" width="36.42578125" style="164" customWidth="1"/>
    <col min="4" max="4" width="6.42578125" style="181" customWidth="1"/>
    <col min="5" max="5" width="28.85546875" style="164" customWidth="1"/>
    <col min="6" max="6" width="36.85546875" style="164" customWidth="1"/>
    <col min="7" max="7" width="13" style="175" customWidth="1"/>
    <col min="8" max="8" width="6.28515625" style="164" customWidth="1"/>
    <col min="9" max="9" width="7.42578125" style="164" customWidth="1"/>
    <col min="10" max="10" width="8.28515625" style="164" customWidth="1"/>
    <col min="11" max="11" width="16.28515625" style="164" customWidth="1"/>
    <col min="12" max="12" width="13.5703125" style="164" customWidth="1"/>
    <col min="13" max="13" width="11.28515625" style="164" customWidth="1"/>
    <col min="14" max="14" width="9.85546875" style="164" customWidth="1"/>
    <col min="15" max="16" width="8.28515625" style="181" customWidth="1"/>
    <col min="17" max="20" width="12" style="164" customWidth="1"/>
    <col min="21" max="21" width="12" style="172" customWidth="1"/>
    <col min="22" max="22" width="12" style="176" customWidth="1"/>
    <col min="23" max="25" width="12" style="164" customWidth="1"/>
    <col min="26" max="26" width="6" style="181" bestFit="1" customWidth="1"/>
    <col min="27" max="27" width="13.28515625" style="181" bestFit="1" customWidth="1"/>
    <col min="28" max="28" width="17" style="164" bestFit="1" customWidth="1"/>
    <col min="29" max="29" width="40.5703125" style="164" customWidth="1"/>
    <col min="30" max="16384" width="9.140625" style="164"/>
  </cols>
  <sheetData>
    <row r="1" spans="1:29" ht="45">
      <c r="A1" s="219" t="s">
        <v>784</v>
      </c>
      <c r="B1" s="219" t="s">
        <v>785</v>
      </c>
      <c r="C1" s="219" t="s">
        <v>693</v>
      </c>
      <c r="D1" s="219" t="s">
        <v>786</v>
      </c>
      <c r="E1" s="219" t="s">
        <v>787</v>
      </c>
      <c r="F1" s="219" t="s">
        <v>1197</v>
      </c>
      <c r="G1" s="220" t="s">
        <v>788</v>
      </c>
      <c r="H1" s="219" t="s">
        <v>789</v>
      </c>
      <c r="I1" s="219" t="s">
        <v>790</v>
      </c>
      <c r="J1" s="219" t="s">
        <v>791</v>
      </c>
      <c r="K1" s="219" t="s">
        <v>1191</v>
      </c>
      <c r="L1" s="219" t="s">
        <v>792</v>
      </c>
      <c r="M1" s="219" t="s">
        <v>1195</v>
      </c>
      <c r="N1" s="219" t="s">
        <v>1194</v>
      </c>
      <c r="O1" s="221" t="s">
        <v>793</v>
      </c>
      <c r="P1" s="219" t="s">
        <v>1270</v>
      </c>
      <c r="Q1" s="219" t="s">
        <v>794</v>
      </c>
      <c r="R1" s="219" t="s">
        <v>1203</v>
      </c>
      <c r="S1" s="219" t="s">
        <v>1199</v>
      </c>
      <c r="T1" s="219" t="s">
        <v>1198</v>
      </c>
      <c r="U1" s="222" t="s">
        <v>659</v>
      </c>
      <c r="V1" s="223" t="s">
        <v>684</v>
      </c>
      <c r="W1" s="219" t="s">
        <v>685</v>
      </c>
      <c r="X1" s="219" t="s">
        <v>1266</v>
      </c>
      <c r="Y1" s="219" t="s">
        <v>1271</v>
      </c>
      <c r="Z1" s="219" t="s">
        <v>1274</v>
      </c>
      <c r="AA1" s="219" t="s">
        <v>795</v>
      </c>
      <c r="AB1" s="219" t="s">
        <v>694</v>
      </c>
      <c r="AC1" s="219" t="s">
        <v>1201</v>
      </c>
    </row>
    <row r="2" spans="1:29" s="217" customFormat="1" ht="11.25" customHeight="1">
      <c r="A2" s="224" t="s">
        <v>17</v>
      </c>
      <c r="B2" s="225">
        <v>14</v>
      </c>
      <c r="C2" s="224" t="s">
        <v>695</v>
      </c>
      <c r="D2" s="226" t="s">
        <v>18</v>
      </c>
      <c r="E2" s="224" t="s">
        <v>797</v>
      </c>
      <c r="F2" s="224" t="s">
        <v>29</v>
      </c>
      <c r="G2" s="227" t="s">
        <v>763</v>
      </c>
      <c r="H2" s="224" t="s">
        <v>19</v>
      </c>
      <c r="I2" s="301">
        <v>570</v>
      </c>
      <c r="J2" s="301">
        <v>0</v>
      </c>
      <c r="K2" s="301">
        <v>0</v>
      </c>
      <c r="L2" s="301">
        <v>570</v>
      </c>
      <c r="M2" s="301">
        <v>570</v>
      </c>
      <c r="N2" s="228">
        <v>1</v>
      </c>
      <c r="O2" s="226" t="s">
        <v>709</v>
      </c>
      <c r="P2" s="226" t="s">
        <v>709</v>
      </c>
      <c r="Q2" s="229">
        <v>0</v>
      </c>
      <c r="R2" s="229">
        <v>0</v>
      </c>
      <c r="S2" s="229">
        <v>0</v>
      </c>
      <c r="T2" s="229">
        <v>0</v>
      </c>
      <c r="U2" s="229"/>
      <c r="V2" s="230">
        <v>0</v>
      </c>
      <c r="W2" s="229">
        <v>800</v>
      </c>
      <c r="X2" s="229">
        <v>800</v>
      </c>
      <c r="Y2" s="231">
        <v>1.4035087719298245</v>
      </c>
      <c r="Z2" s="232"/>
      <c r="AA2" s="226" t="s">
        <v>798</v>
      </c>
      <c r="AB2" s="224" t="s">
        <v>696</v>
      </c>
      <c r="AC2" s="233"/>
    </row>
    <row r="3" spans="1:29" s="217" customFormat="1" ht="11.25" customHeight="1">
      <c r="A3" s="224" t="s">
        <v>24</v>
      </c>
      <c r="B3" s="225">
        <v>15</v>
      </c>
      <c r="C3" s="224" t="s">
        <v>21</v>
      </c>
      <c r="D3" s="226" t="s">
        <v>18</v>
      </c>
      <c r="E3" s="224" t="s">
        <v>800</v>
      </c>
      <c r="F3" s="224" t="s">
        <v>23</v>
      </c>
      <c r="G3" s="227" t="s">
        <v>26</v>
      </c>
      <c r="H3" s="224" t="s">
        <v>19</v>
      </c>
      <c r="I3" s="301">
        <v>189</v>
      </c>
      <c r="J3" s="301">
        <v>0</v>
      </c>
      <c r="K3" s="301">
        <v>0</v>
      </c>
      <c r="L3" s="301">
        <v>189</v>
      </c>
      <c r="M3" s="301">
        <v>189</v>
      </c>
      <c r="N3" s="228">
        <v>1</v>
      </c>
      <c r="O3" s="226" t="s">
        <v>709</v>
      </c>
      <c r="P3" s="226" t="s">
        <v>709</v>
      </c>
      <c r="Q3" s="229">
        <v>0</v>
      </c>
      <c r="R3" s="229">
        <v>0</v>
      </c>
      <c r="S3" s="229">
        <v>0</v>
      </c>
      <c r="T3" s="229">
        <v>0</v>
      </c>
      <c r="U3" s="229"/>
      <c r="V3" s="230">
        <v>0</v>
      </c>
      <c r="W3" s="229">
        <v>2000</v>
      </c>
      <c r="X3" s="229">
        <v>2000</v>
      </c>
      <c r="Y3" s="231">
        <v>10.582010582010582</v>
      </c>
      <c r="Z3" s="232" t="s">
        <v>736</v>
      </c>
      <c r="AA3" s="226" t="s">
        <v>801</v>
      </c>
      <c r="AB3" s="224" t="s">
        <v>696</v>
      </c>
      <c r="AC3" s="233" t="s">
        <v>1207</v>
      </c>
    </row>
    <row r="4" spans="1:29" s="217" customFormat="1" ht="11.25" customHeight="1">
      <c r="A4" s="224" t="s">
        <v>24</v>
      </c>
      <c r="B4" s="225">
        <v>101</v>
      </c>
      <c r="C4" s="224" t="s">
        <v>28</v>
      </c>
      <c r="D4" s="226" t="s">
        <v>18</v>
      </c>
      <c r="E4" s="224" t="s">
        <v>803</v>
      </c>
      <c r="F4" s="224" t="s">
        <v>29</v>
      </c>
      <c r="G4" s="227" t="s">
        <v>50</v>
      </c>
      <c r="H4" s="224" t="s">
        <v>41</v>
      </c>
      <c r="I4" s="301">
        <v>2775</v>
      </c>
      <c r="J4" s="301">
        <v>54.284941313576958</v>
      </c>
      <c r="K4" s="301">
        <v>758.03608297350615</v>
      </c>
      <c r="L4" s="301">
        <v>3587.3210242870828</v>
      </c>
      <c r="M4" s="301">
        <v>256301.00000000003</v>
      </c>
      <c r="N4" s="228">
        <v>1.3996515910148936E-2</v>
      </c>
      <c r="O4" s="226" t="s">
        <v>720</v>
      </c>
      <c r="P4" s="226" t="s">
        <v>720</v>
      </c>
      <c r="Q4" s="229">
        <v>26488.778443335817</v>
      </c>
      <c r="R4" s="229">
        <v>769.80837505819147</v>
      </c>
      <c r="S4" s="229">
        <v>0</v>
      </c>
      <c r="T4" s="229">
        <v>14528.650148362689</v>
      </c>
      <c r="U4" s="229"/>
      <c r="V4" s="230">
        <v>0</v>
      </c>
      <c r="W4" s="229">
        <v>8860.5802383375285</v>
      </c>
      <c r="X4" s="229">
        <v>50647.817205094223</v>
      </c>
      <c r="Y4" s="231">
        <v>14.118562811132742</v>
      </c>
      <c r="Z4" s="232"/>
      <c r="AA4" s="226" t="s">
        <v>804</v>
      </c>
      <c r="AB4" s="224" t="s">
        <v>697</v>
      </c>
      <c r="AC4" s="233"/>
    </row>
    <row r="5" spans="1:29" s="217" customFormat="1" ht="11.25" customHeight="1">
      <c r="A5" s="224" t="s">
        <v>1262</v>
      </c>
      <c r="B5" s="225">
        <v>101</v>
      </c>
      <c r="C5" s="224" t="s">
        <v>28</v>
      </c>
      <c r="D5" s="226" t="s">
        <v>18</v>
      </c>
      <c r="E5" s="224" t="s">
        <v>1017</v>
      </c>
      <c r="F5" s="224" t="s">
        <v>29</v>
      </c>
      <c r="G5" s="227" t="s">
        <v>805</v>
      </c>
      <c r="H5" s="224" t="s">
        <v>41</v>
      </c>
      <c r="I5" s="301">
        <v>145</v>
      </c>
      <c r="J5" s="301">
        <v>2.836510447015733</v>
      </c>
      <c r="K5" s="301">
        <v>39.609092623840866</v>
      </c>
      <c r="L5" s="301">
        <v>187.44560307085661</v>
      </c>
      <c r="M5" s="301">
        <v>256301.00000000003</v>
      </c>
      <c r="N5" s="228">
        <v>7.3134947998976436E-4</v>
      </c>
      <c r="O5" s="226" t="s">
        <v>709</v>
      </c>
      <c r="P5" s="226" t="s">
        <v>720</v>
      </c>
      <c r="Q5" s="229">
        <v>0</v>
      </c>
      <c r="R5" s="229">
        <v>40.224221399437042</v>
      </c>
      <c r="S5" s="229">
        <v>0</v>
      </c>
      <c r="T5" s="229">
        <v>759.15469243696941</v>
      </c>
      <c r="U5" s="229"/>
      <c r="V5" s="230">
        <v>0</v>
      </c>
      <c r="W5" s="229">
        <v>0</v>
      </c>
      <c r="X5" s="229">
        <v>799.37891383640647</v>
      </c>
      <c r="Y5" s="231">
        <v>4.2645914374114824</v>
      </c>
      <c r="Z5" s="232"/>
      <c r="AA5" s="226" t="s">
        <v>806</v>
      </c>
      <c r="AB5" s="224" t="s">
        <v>697</v>
      </c>
      <c r="AC5" s="233"/>
    </row>
    <row r="6" spans="1:29" s="217" customFormat="1" ht="11.25" customHeight="1">
      <c r="A6" s="224" t="s">
        <v>30</v>
      </c>
      <c r="B6" s="225">
        <v>101</v>
      </c>
      <c r="C6" s="224" t="s">
        <v>28</v>
      </c>
      <c r="D6" s="226" t="s">
        <v>18</v>
      </c>
      <c r="E6" s="224" t="s">
        <v>760</v>
      </c>
      <c r="F6" s="224" t="s">
        <v>29</v>
      </c>
      <c r="G6" s="227" t="s">
        <v>33</v>
      </c>
      <c r="H6" s="224" t="s">
        <v>32</v>
      </c>
      <c r="I6" s="301">
        <v>21106</v>
      </c>
      <c r="J6" s="301">
        <v>412.87854823940728</v>
      </c>
      <c r="K6" s="301">
        <v>5765.4448890950707</v>
      </c>
      <c r="L6" s="301">
        <v>27284.323437334479</v>
      </c>
      <c r="M6" s="301">
        <v>256301.00000000003</v>
      </c>
      <c r="N6" s="228">
        <v>0.10645422154940666</v>
      </c>
      <c r="O6" s="226" t="s">
        <v>720</v>
      </c>
      <c r="P6" s="226" t="s">
        <v>720</v>
      </c>
      <c r="Q6" s="229">
        <v>194373.52016757082</v>
      </c>
      <c r="R6" s="229">
        <v>5854.9821852173664</v>
      </c>
      <c r="S6" s="229">
        <v>0</v>
      </c>
      <c r="T6" s="229">
        <v>110501.50992120466</v>
      </c>
      <c r="U6" s="229"/>
      <c r="V6" s="230">
        <v>0</v>
      </c>
      <c r="W6" s="229">
        <v>67391.497841568256</v>
      </c>
      <c r="X6" s="229">
        <v>378121.51011556113</v>
      </c>
      <c r="Y6" s="231">
        <v>13.858562811132744</v>
      </c>
      <c r="Z6" s="232"/>
      <c r="AA6" s="226" t="s">
        <v>802</v>
      </c>
      <c r="AB6" s="224" t="s">
        <v>697</v>
      </c>
      <c r="AC6" s="233"/>
    </row>
    <row r="7" spans="1:29" s="217" customFormat="1" ht="11.25" customHeight="1">
      <c r="A7" s="224" t="s">
        <v>30</v>
      </c>
      <c r="B7" s="225">
        <v>101</v>
      </c>
      <c r="C7" s="224" t="s">
        <v>28</v>
      </c>
      <c r="D7" s="226" t="s">
        <v>34</v>
      </c>
      <c r="E7" s="224" t="s">
        <v>760</v>
      </c>
      <c r="F7" s="224" t="s">
        <v>29</v>
      </c>
      <c r="G7" s="227" t="s">
        <v>33</v>
      </c>
      <c r="H7" s="224" t="s">
        <v>32</v>
      </c>
      <c r="I7" s="301">
        <v>26495</v>
      </c>
      <c r="J7" s="301">
        <v>459</v>
      </c>
      <c r="K7" s="301">
        <v>7237.5373039218193</v>
      </c>
      <c r="L7" s="301">
        <v>34191.537303921818</v>
      </c>
      <c r="M7" s="301">
        <v>256301.00000000003</v>
      </c>
      <c r="N7" s="228">
        <v>0.13340383886103377</v>
      </c>
      <c r="O7" s="226" t="s">
        <v>720</v>
      </c>
      <c r="P7" s="226" t="s">
        <v>720</v>
      </c>
      <c r="Q7" s="229">
        <v>243580.51175313903</v>
      </c>
      <c r="R7" s="229">
        <v>7337.2111373568569</v>
      </c>
      <c r="S7" s="229">
        <v>0</v>
      </c>
      <c r="T7" s="229">
        <v>138475.72608088338</v>
      </c>
      <c r="U7" s="229"/>
      <c r="V7" s="230">
        <v>0</v>
      </c>
      <c r="W7" s="229">
        <v>84452.118364209527</v>
      </c>
      <c r="X7" s="229">
        <v>473845.5673355888</v>
      </c>
      <c r="Y7" s="231">
        <v>13.858562811132742</v>
      </c>
      <c r="Z7" s="232"/>
      <c r="AA7" s="226" t="s">
        <v>802</v>
      </c>
      <c r="AB7" s="224" t="s">
        <v>697</v>
      </c>
      <c r="AC7" s="233"/>
    </row>
    <row r="8" spans="1:29" s="217" customFormat="1" ht="11.25" customHeight="1">
      <c r="A8" s="224" t="s">
        <v>47</v>
      </c>
      <c r="B8" s="225">
        <v>101</v>
      </c>
      <c r="C8" s="224" t="s">
        <v>28</v>
      </c>
      <c r="D8" s="226" t="s">
        <v>35</v>
      </c>
      <c r="E8" s="224" t="s">
        <v>48</v>
      </c>
      <c r="F8" s="224" t="s">
        <v>29</v>
      </c>
      <c r="G8" s="227" t="s">
        <v>49</v>
      </c>
      <c r="H8" s="224" t="s">
        <v>41</v>
      </c>
      <c r="I8" s="301">
        <v>2336</v>
      </c>
      <c r="J8" s="301">
        <v>43.893454470369605</v>
      </c>
      <c r="K8" s="301">
        <v>638.11614047787771</v>
      </c>
      <c r="L8" s="301">
        <v>3018.0095949482475</v>
      </c>
      <c r="M8" s="301">
        <v>256301.00000000003</v>
      </c>
      <c r="N8" s="228">
        <v>1.1775254856392473E-2</v>
      </c>
      <c r="O8" s="226" t="s">
        <v>720</v>
      </c>
      <c r="P8" s="226" t="s">
        <v>720</v>
      </c>
      <c r="Q8" s="229">
        <v>22284.982849097858</v>
      </c>
      <c r="R8" s="229">
        <v>647.63901710158598</v>
      </c>
      <c r="S8" s="229">
        <v>0</v>
      </c>
      <c r="T8" s="229">
        <v>12222.938859540405</v>
      </c>
      <c r="U8" s="229"/>
      <c r="V8" s="230">
        <v>0</v>
      </c>
      <c r="W8" s="229">
        <v>7454.39730513827</v>
      </c>
      <c r="X8" s="229">
        <v>42609.958030878122</v>
      </c>
      <c r="Y8" s="231">
        <v>14.118562811132744</v>
      </c>
      <c r="Z8" s="232"/>
      <c r="AA8" s="226" t="s">
        <v>808</v>
      </c>
      <c r="AB8" s="224" t="s">
        <v>697</v>
      </c>
      <c r="AC8" s="233"/>
    </row>
    <row r="9" spans="1:29" s="217" customFormat="1" ht="11.25" customHeight="1">
      <c r="A9" s="224" t="s">
        <v>30</v>
      </c>
      <c r="B9" s="225">
        <v>101</v>
      </c>
      <c r="C9" s="224" t="s">
        <v>28</v>
      </c>
      <c r="D9" s="226" t="s">
        <v>35</v>
      </c>
      <c r="E9" s="224" t="s">
        <v>760</v>
      </c>
      <c r="F9" s="224" t="s">
        <v>29</v>
      </c>
      <c r="G9" s="227" t="s">
        <v>33</v>
      </c>
      <c r="H9" s="224" t="s">
        <v>32</v>
      </c>
      <c r="I9" s="301">
        <v>21879</v>
      </c>
      <c r="J9" s="301">
        <v>411.10654552963041</v>
      </c>
      <c r="K9" s="301">
        <v>5976.6023277035465</v>
      </c>
      <c r="L9" s="301">
        <v>28266.708873233176</v>
      </c>
      <c r="M9" s="301">
        <v>256301.00000000003</v>
      </c>
      <c r="N9" s="228">
        <v>0.11028715796361767</v>
      </c>
      <c r="O9" s="226" t="s">
        <v>720</v>
      </c>
      <c r="P9" s="226" t="s">
        <v>720</v>
      </c>
      <c r="Q9" s="229">
        <v>201372.03401291312</v>
      </c>
      <c r="R9" s="229">
        <v>6065.793687998972</v>
      </c>
      <c r="S9" s="229">
        <v>0</v>
      </c>
      <c r="T9" s="229">
        <v>114480.17093659438</v>
      </c>
      <c r="U9" s="229"/>
      <c r="V9" s="230">
        <v>0</v>
      </c>
      <c r="W9" s="229">
        <v>69817.961746198707</v>
      </c>
      <c r="X9" s="229">
        <v>391735.96038370515</v>
      </c>
      <c r="Y9" s="231">
        <v>13.858562811132741</v>
      </c>
      <c r="Z9" s="232"/>
      <c r="AA9" s="226" t="s">
        <v>802</v>
      </c>
      <c r="AB9" s="224" t="s">
        <v>697</v>
      </c>
      <c r="AC9" s="233"/>
    </row>
    <row r="10" spans="1:29" s="217" customFormat="1" ht="11.25" customHeight="1">
      <c r="A10" s="224" t="s">
        <v>30</v>
      </c>
      <c r="B10" s="225">
        <v>101</v>
      </c>
      <c r="C10" s="224" t="s">
        <v>28</v>
      </c>
      <c r="D10" s="226" t="s">
        <v>36</v>
      </c>
      <c r="E10" s="224" t="s">
        <v>760</v>
      </c>
      <c r="F10" s="224" t="s">
        <v>29</v>
      </c>
      <c r="G10" s="227" t="s">
        <v>33</v>
      </c>
      <c r="H10" s="224" t="s">
        <v>32</v>
      </c>
      <c r="I10" s="301">
        <v>18591</v>
      </c>
      <c r="J10" s="301">
        <v>476</v>
      </c>
      <c r="K10" s="301">
        <v>5078.4320066884511</v>
      </c>
      <c r="L10" s="301">
        <v>24145.43200668845</v>
      </c>
      <c r="M10" s="301">
        <v>256301.00000000003</v>
      </c>
      <c r="N10" s="228">
        <v>9.420732656793554E-2</v>
      </c>
      <c r="O10" s="226" t="s">
        <v>720</v>
      </c>
      <c r="P10" s="226" t="s">
        <v>720</v>
      </c>
      <c r="Q10" s="229">
        <v>172012.05761564852</v>
      </c>
      <c r="R10" s="229">
        <v>5181.4029612364548</v>
      </c>
      <c r="S10" s="229">
        <v>0</v>
      </c>
      <c r="T10" s="229">
        <v>97788.99962708824</v>
      </c>
      <c r="U10" s="229"/>
      <c r="V10" s="230">
        <v>0</v>
      </c>
      <c r="W10" s="229">
        <v>59638.52586265358</v>
      </c>
      <c r="X10" s="229">
        <v>334620.98606662679</v>
      </c>
      <c r="Y10" s="231">
        <v>13.858562811132742</v>
      </c>
      <c r="Z10" s="232"/>
      <c r="AA10" s="226" t="s">
        <v>802</v>
      </c>
      <c r="AB10" s="224" t="s">
        <v>697</v>
      </c>
      <c r="AC10" s="233"/>
    </row>
    <row r="11" spans="1:29" s="217" customFormat="1" ht="11.25" customHeight="1">
      <c r="A11" s="224" t="s">
        <v>30</v>
      </c>
      <c r="B11" s="225">
        <v>101</v>
      </c>
      <c r="C11" s="224" t="s">
        <v>28</v>
      </c>
      <c r="D11" s="226" t="s">
        <v>37</v>
      </c>
      <c r="E11" s="224" t="s">
        <v>760</v>
      </c>
      <c r="F11" s="224" t="s">
        <v>29</v>
      </c>
      <c r="G11" s="227" t="s">
        <v>33</v>
      </c>
      <c r="H11" s="224" t="s">
        <v>32</v>
      </c>
      <c r="I11" s="301">
        <v>20150</v>
      </c>
      <c r="J11" s="301">
        <v>590</v>
      </c>
      <c r="K11" s="301">
        <v>5504.2980439337471</v>
      </c>
      <c r="L11" s="301">
        <v>26244.298043933748</v>
      </c>
      <c r="M11" s="301">
        <v>256301.00000000003</v>
      </c>
      <c r="N11" s="228">
        <v>0.10239639347460114</v>
      </c>
      <c r="O11" s="226" t="s">
        <v>720</v>
      </c>
      <c r="P11" s="226" t="s">
        <v>720</v>
      </c>
      <c r="Q11" s="229">
        <v>186964.37926498402</v>
      </c>
      <c r="R11" s="229">
        <v>5631.801641103063</v>
      </c>
      <c r="S11" s="229">
        <v>0</v>
      </c>
      <c r="T11" s="229">
        <v>106289.4070779317</v>
      </c>
      <c r="U11" s="229"/>
      <c r="V11" s="230">
        <v>0</v>
      </c>
      <c r="W11" s="229">
        <v>64822.664891925255</v>
      </c>
      <c r="X11" s="229">
        <v>363708.25287594402</v>
      </c>
      <c r="Y11" s="231">
        <v>13.858562811132742</v>
      </c>
      <c r="Z11" s="232"/>
      <c r="AA11" s="226" t="s">
        <v>802</v>
      </c>
      <c r="AB11" s="224" t="s">
        <v>697</v>
      </c>
      <c r="AC11" s="233"/>
    </row>
    <row r="12" spans="1:29" s="217" customFormat="1" ht="11.25" customHeight="1">
      <c r="A12" s="224" t="s">
        <v>43</v>
      </c>
      <c r="B12" s="225">
        <v>101</v>
      </c>
      <c r="C12" s="224" t="s">
        <v>28</v>
      </c>
      <c r="D12" s="226" t="s">
        <v>38</v>
      </c>
      <c r="E12" s="224" t="s">
        <v>44</v>
      </c>
      <c r="F12" s="224" t="s">
        <v>29</v>
      </c>
      <c r="G12" s="227" t="s">
        <v>45</v>
      </c>
      <c r="H12" s="224" t="s">
        <v>41</v>
      </c>
      <c r="I12" s="301">
        <v>13929</v>
      </c>
      <c r="J12" s="301">
        <v>262.58892388698229</v>
      </c>
      <c r="K12" s="301">
        <v>3804.9313872929611</v>
      </c>
      <c r="L12" s="301">
        <v>17996.520311179942</v>
      </c>
      <c r="M12" s="301">
        <v>256301.00000000003</v>
      </c>
      <c r="N12" s="228">
        <v>7.0216348399654863E-2</v>
      </c>
      <c r="O12" s="226" t="s">
        <v>720</v>
      </c>
      <c r="P12" s="226" t="s">
        <v>720</v>
      </c>
      <c r="Q12" s="229">
        <v>132886.30597775269</v>
      </c>
      <c r="R12" s="229">
        <v>3861.8991619810176</v>
      </c>
      <c r="S12" s="229">
        <v>0</v>
      </c>
      <c r="T12" s="229">
        <v>72885.907260278778</v>
      </c>
      <c r="U12" s="229"/>
      <c r="V12" s="230">
        <v>0</v>
      </c>
      <c r="W12" s="229">
        <v>44450.889995207704</v>
      </c>
      <c r="X12" s="229">
        <v>254085.00239522022</v>
      </c>
      <c r="Y12" s="231">
        <v>14.118562811132744</v>
      </c>
      <c r="Z12" s="232"/>
      <c r="AA12" s="226" t="s">
        <v>809</v>
      </c>
      <c r="AB12" s="224" t="s">
        <v>697</v>
      </c>
      <c r="AC12" s="233"/>
    </row>
    <row r="13" spans="1:29" s="217" customFormat="1" ht="11.25" customHeight="1">
      <c r="A13" s="224" t="s">
        <v>30</v>
      </c>
      <c r="B13" s="225">
        <v>101</v>
      </c>
      <c r="C13" s="224" t="s">
        <v>28</v>
      </c>
      <c r="D13" s="226" t="s">
        <v>38</v>
      </c>
      <c r="E13" s="224" t="s">
        <v>760</v>
      </c>
      <c r="F13" s="224" t="s">
        <v>29</v>
      </c>
      <c r="G13" s="227" t="s">
        <v>33</v>
      </c>
      <c r="H13" s="224" t="s">
        <v>32</v>
      </c>
      <c r="I13" s="301">
        <v>7342</v>
      </c>
      <c r="J13" s="301">
        <v>138.41107611301771</v>
      </c>
      <c r="K13" s="301">
        <v>2005.5859175464802</v>
      </c>
      <c r="L13" s="301">
        <v>9485.9969936594971</v>
      </c>
      <c r="M13" s="301">
        <v>256301.00000000003</v>
      </c>
      <c r="N13" s="228">
        <v>3.7011158730006891E-2</v>
      </c>
      <c r="O13" s="226" t="s">
        <v>720</v>
      </c>
      <c r="P13" s="226" t="s">
        <v>720</v>
      </c>
      <c r="Q13" s="229">
        <v>67578.242582830251</v>
      </c>
      <c r="R13" s="229">
        <v>2035.6137301503791</v>
      </c>
      <c r="S13" s="229">
        <v>0</v>
      </c>
      <c r="T13" s="229">
        <v>38418.287824320971</v>
      </c>
      <c r="U13" s="229"/>
      <c r="V13" s="230">
        <v>0</v>
      </c>
      <c r="W13" s="229">
        <v>23430.141025544901</v>
      </c>
      <c r="X13" s="229">
        <v>131462.2851628465</v>
      </c>
      <c r="Y13" s="231">
        <v>13.858562811132742</v>
      </c>
      <c r="Z13" s="232"/>
      <c r="AA13" s="226" t="s">
        <v>802</v>
      </c>
      <c r="AB13" s="224" t="s">
        <v>697</v>
      </c>
      <c r="AC13" s="233"/>
    </row>
    <row r="14" spans="1:29" s="217" customFormat="1" ht="11.25" customHeight="1">
      <c r="A14" s="224" t="s">
        <v>24</v>
      </c>
      <c r="B14" s="225">
        <v>101</v>
      </c>
      <c r="C14" s="224" t="s">
        <v>28</v>
      </c>
      <c r="D14" s="226" t="s">
        <v>39</v>
      </c>
      <c r="E14" s="224" t="s">
        <v>803</v>
      </c>
      <c r="F14" s="224" t="s">
        <v>29</v>
      </c>
      <c r="G14" s="227" t="s">
        <v>50</v>
      </c>
      <c r="H14" s="224" t="s">
        <v>32</v>
      </c>
      <c r="I14" s="301">
        <v>6598</v>
      </c>
      <c r="J14" s="301">
        <v>56.602364943194999</v>
      </c>
      <c r="K14" s="301">
        <v>1802.3502974627725</v>
      </c>
      <c r="L14" s="301">
        <v>8456.9526624059672</v>
      </c>
      <c r="M14" s="301">
        <v>256301.00000000003</v>
      </c>
      <c r="N14" s="228">
        <v>3.2996175053573593E-2</v>
      </c>
      <c r="O14" s="226" t="s">
        <v>720</v>
      </c>
      <c r="P14" s="226" t="s">
        <v>720</v>
      </c>
      <c r="Q14" s="229">
        <v>60247.330766980107</v>
      </c>
      <c r="R14" s="229">
        <v>1814.7896279465476</v>
      </c>
      <c r="S14" s="229">
        <v>0</v>
      </c>
      <c r="T14" s="229">
        <v>34250.658282744167</v>
      </c>
      <c r="U14" s="229"/>
      <c r="V14" s="230">
        <v>0</v>
      </c>
      <c r="W14" s="229">
        <v>20888.430985058545</v>
      </c>
      <c r="X14" s="229">
        <v>117201.20966272936</v>
      </c>
      <c r="Y14" s="231">
        <v>13.858562811132742</v>
      </c>
      <c r="Z14" s="232"/>
      <c r="AA14" s="226" t="s">
        <v>804</v>
      </c>
      <c r="AB14" s="224" t="s">
        <v>697</v>
      </c>
      <c r="AC14" s="233"/>
    </row>
    <row r="15" spans="1:29" s="217" customFormat="1" ht="11.25" customHeight="1">
      <c r="A15" s="224" t="s">
        <v>24</v>
      </c>
      <c r="B15" s="225">
        <v>101</v>
      </c>
      <c r="C15" s="224" t="s">
        <v>28</v>
      </c>
      <c r="D15" s="226" t="s">
        <v>39</v>
      </c>
      <c r="E15" s="224" t="s">
        <v>803</v>
      </c>
      <c r="F15" s="224" t="s">
        <v>29</v>
      </c>
      <c r="G15" s="227" t="s">
        <v>50</v>
      </c>
      <c r="H15" s="224" t="s">
        <v>41</v>
      </c>
      <c r="I15" s="301">
        <v>203</v>
      </c>
      <c r="J15" s="301">
        <v>1.74147924878275</v>
      </c>
      <c r="K15" s="301">
        <v>55.452729673377206</v>
      </c>
      <c r="L15" s="301">
        <v>260.19420892215999</v>
      </c>
      <c r="M15" s="301">
        <v>256301.00000000003</v>
      </c>
      <c r="N15" s="228">
        <v>1.0151899872499911E-3</v>
      </c>
      <c r="O15" s="226" t="s">
        <v>720</v>
      </c>
      <c r="P15" s="226" t="s">
        <v>720</v>
      </c>
      <c r="Q15" s="229">
        <v>1921.2740386812293</v>
      </c>
      <c r="R15" s="229">
        <v>55.835449298749509</v>
      </c>
      <c r="S15" s="229">
        <v>0</v>
      </c>
      <c r="T15" s="229">
        <v>1053.7865461347481</v>
      </c>
      <c r="U15" s="229"/>
      <c r="V15" s="230">
        <v>0</v>
      </c>
      <c r="W15" s="229">
        <v>642.67224764578441</v>
      </c>
      <c r="X15" s="229">
        <v>3673.5682817605111</v>
      </c>
      <c r="Y15" s="231">
        <v>14.118562811132742</v>
      </c>
      <c r="Z15" s="232"/>
      <c r="AA15" s="226" t="s">
        <v>804</v>
      </c>
      <c r="AB15" s="224" t="s">
        <v>697</v>
      </c>
      <c r="AC15" s="233"/>
    </row>
    <row r="16" spans="1:29" s="217" customFormat="1" ht="11.25" customHeight="1">
      <c r="A16" s="224" t="s">
        <v>24</v>
      </c>
      <c r="B16" s="225" t="s">
        <v>27</v>
      </c>
      <c r="C16" s="224" t="s">
        <v>28</v>
      </c>
      <c r="D16" s="226" t="s">
        <v>39</v>
      </c>
      <c r="E16" s="224" t="s">
        <v>803</v>
      </c>
      <c r="F16" s="224" t="s">
        <v>29</v>
      </c>
      <c r="G16" s="227" t="s">
        <v>50</v>
      </c>
      <c r="H16" s="224" t="s">
        <v>42</v>
      </c>
      <c r="I16" s="301">
        <v>3138</v>
      </c>
      <c r="J16" s="301">
        <v>26.92000927428704</v>
      </c>
      <c r="K16" s="301">
        <v>857.19539761112162</v>
      </c>
      <c r="L16" s="301">
        <v>4022.1154068854089</v>
      </c>
      <c r="M16" s="301">
        <v>256301.00000000003</v>
      </c>
      <c r="N16" s="228">
        <v>1.5692936847243703E-2</v>
      </c>
      <c r="O16" s="226" t="s">
        <v>720</v>
      </c>
      <c r="P16" s="226" t="s">
        <v>720</v>
      </c>
      <c r="Q16" s="229">
        <v>19869.25011001392</v>
      </c>
      <c r="R16" s="229">
        <v>863.11152659840366</v>
      </c>
      <c r="S16" s="229">
        <v>0</v>
      </c>
      <c r="T16" s="229">
        <v>16289.567397885909</v>
      </c>
      <c r="U16" s="229"/>
      <c r="V16" s="230">
        <v>0</v>
      </c>
      <c r="W16" s="229">
        <v>9934.5099168102024</v>
      </c>
      <c r="X16" s="229">
        <v>46956.438951308432</v>
      </c>
      <c r="Y16" s="231">
        <v>11.674562811132741</v>
      </c>
      <c r="Z16" s="232"/>
      <c r="AA16" s="226" t="s">
        <v>804</v>
      </c>
      <c r="AB16" s="224" t="s">
        <v>697</v>
      </c>
      <c r="AC16" s="233"/>
    </row>
    <row r="17" spans="1:29" s="217" customFormat="1" ht="11.25" customHeight="1">
      <c r="A17" s="224" t="s">
        <v>30</v>
      </c>
      <c r="B17" s="225">
        <v>101</v>
      </c>
      <c r="C17" s="224" t="s">
        <v>28</v>
      </c>
      <c r="D17" s="226" t="s">
        <v>39</v>
      </c>
      <c r="E17" s="224" t="s">
        <v>760</v>
      </c>
      <c r="F17" s="224" t="s">
        <v>29</v>
      </c>
      <c r="G17" s="227" t="s">
        <v>33</v>
      </c>
      <c r="H17" s="224" t="s">
        <v>32</v>
      </c>
      <c r="I17" s="301">
        <v>11626</v>
      </c>
      <c r="J17" s="301">
        <v>99.736146533735223</v>
      </c>
      <c r="K17" s="301">
        <v>3175.829729963958</v>
      </c>
      <c r="L17" s="301">
        <v>14901.565876497692</v>
      </c>
      <c r="M17" s="301">
        <v>256301.00000000003</v>
      </c>
      <c r="N17" s="228">
        <v>5.8140880747627556E-2</v>
      </c>
      <c r="O17" s="226" t="s">
        <v>720</v>
      </c>
      <c r="P17" s="226" t="s">
        <v>720</v>
      </c>
      <c r="Q17" s="229">
        <v>106158.75530416955</v>
      </c>
      <c r="R17" s="229">
        <v>3197.7484411195155</v>
      </c>
      <c r="S17" s="229">
        <v>0</v>
      </c>
      <c r="T17" s="229">
        <v>60351.341799815658</v>
      </c>
      <c r="U17" s="229"/>
      <c r="V17" s="230">
        <v>0</v>
      </c>
      <c r="W17" s="229">
        <v>36806.441138570874</v>
      </c>
      <c r="X17" s="229">
        <v>206514.2866836756</v>
      </c>
      <c r="Y17" s="231">
        <v>13.858562811132742</v>
      </c>
      <c r="Z17" s="232"/>
      <c r="AA17" s="226" t="s">
        <v>802</v>
      </c>
      <c r="AB17" s="224" t="s">
        <v>697</v>
      </c>
      <c r="AC17" s="233"/>
    </row>
    <row r="18" spans="1:29" s="217" customFormat="1" ht="11.25" customHeight="1">
      <c r="A18" s="224" t="s">
        <v>43</v>
      </c>
      <c r="B18" s="225">
        <v>101</v>
      </c>
      <c r="C18" s="224" t="s">
        <v>28</v>
      </c>
      <c r="D18" s="226" t="s">
        <v>46</v>
      </c>
      <c r="E18" s="224" t="s">
        <v>44</v>
      </c>
      <c r="F18" s="224" t="s">
        <v>29</v>
      </c>
      <c r="G18" s="227" t="s">
        <v>45</v>
      </c>
      <c r="H18" s="224" t="s">
        <v>41</v>
      </c>
      <c r="I18" s="301">
        <v>16519</v>
      </c>
      <c r="J18" s="301">
        <v>181.77907513965309</v>
      </c>
      <c r="K18" s="301">
        <v>4512.431731401567</v>
      </c>
      <c r="L18" s="301">
        <v>21213.210806541221</v>
      </c>
      <c r="M18" s="301">
        <v>256301.00000000003</v>
      </c>
      <c r="N18" s="228">
        <v>8.2766789074335323E-2</v>
      </c>
      <c r="O18" s="226" t="s">
        <v>720</v>
      </c>
      <c r="P18" s="226" t="s">
        <v>720</v>
      </c>
      <c r="Q18" s="229">
        <v>156638.34859550037</v>
      </c>
      <c r="R18" s="229">
        <v>4552.1733990884431</v>
      </c>
      <c r="S18" s="229">
        <v>0</v>
      </c>
      <c r="T18" s="229">
        <v>85913.503766491951</v>
      </c>
      <c r="U18" s="229"/>
      <c r="V18" s="230">
        <v>0</v>
      </c>
      <c r="W18" s="229">
        <v>52396.023436871321</v>
      </c>
      <c r="X18" s="229">
        <v>299500.04919795209</v>
      </c>
      <c r="Y18" s="231">
        <v>14.118562811132742</v>
      </c>
      <c r="Z18" s="232"/>
      <c r="AA18" s="226" t="s">
        <v>809</v>
      </c>
      <c r="AB18" s="224" t="s">
        <v>697</v>
      </c>
      <c r="AC18" s="233"/>
    </row>
    <row r="19" spans="1:29" s="217" customFormat="1" ht="11.25" customHeight="1">
      <c r="A19" s="224" t="s">
        <v>1262</v>
      </c>
      <c r="B19" s="225">
        <v>101</v>
      </c>
      <c r="C19" s="224" t="s">
        <v>28</v>
      </c>
      <c r="D19" s="226" t="s">
        <v>46</v>
      </c>
      <c r="E19" s="224" t="s">
        <v>1017</v>
      </c>
      <c r="F19" s="224" t="s">
        <v>29</v>
      </c>
      <c r="G19" s="227" t="s">
        <v>805</v>
      </c>
      <c r="H19" s="224" t="s">
        <v>41</v>
      </c>
      <c r="I19" s="301">
        <v>7290</v>
      </c>
      <c r="J19" s="301">
        <v>80.220924860346926</v>
      </c>
      <c r="K19" s="301">
        <v>1991.3812774331027</v>
      </c>
      <c r="L19" s="301">
        <v>9361.6022022934485</v>
      </c>
      <c r="M19" s="301">
        <v>256301.00000000003</v>
      </c>
      <c r="N19" s="228">
        <v>3.6525812237538861E-2</v>
      </c>
      <c r="O19" s="226" t="s">
        <v>709</v>
      </c>
      <c r="P19" s="226" t="s">
        <v>720</v>
      </c>
      <c r="Q19" s="229">
        <v>0</v>
      </c>
      <c r="R19" s="229">
        <v>2008.9196730646374</v>
      </c>
      <c r="S19" s="229">
        <v>0</v>
      </c>
      <c r="T19" s="229">
        <v>37914.488919288473</v>
      </c>
      <c r="U19" s="229"/>
      <c r="V19" s="230">
        <v>0</v>
      </c>
      <c r="W19" s="229">
        <v>0</v>
      </c>
      <c r="X19" s="229">
        <v>39923.408592353109</v>
      </c>
      <c r="Y19" s="231">
        <v>4.2645914374114815</v>
      </c>
      <c r="Z19" s="232"/>
      <c r="AA19" s="226" t="s">
        <v>806</v>
      </c>
      <c r="AB19" s="224" t="s">
        <v>697</v>
      </c>
      <c r="AC19" s="233"/>
    </row>
    <row r="20" spans="1:29" s="217" customFormat="1" ht="11.25" customHeight="1">
      <c r="A20" s="224" t="s">
        <v>24</v>
      </c>
      <c r="B20" s="225">
        <v>101</v>
      </c>
      <c r="C20" s="224" t="s">
        <v>28</v>
      </c>
      <c r="D20" s="226" t="s">
        <v>40</v>
      </c>
      <c r="E20" s="224" t="s">
        <v>803</v>
      </c>
      <c r="F20" s="224" t="s">
        <v>29</v>
      </c>
      <c r="G20" s="227" t="s">
        <v>50</v>
      </c>
      <c r="H20" s="224" t="s">
        <v>41</v>
      </c>
      <c r="I20" s="301">
        <v>540</v>
      </c>
      <c r="J20" s="301">
        <v>109.77115420589887</v>
      </c>
      <c r="K20" s="301">
        <v>147.5097242543039</v>
      </c>
      <c r="L20" s="301">
        <v>797.28087846020276</v>
      </c>
      <c r="M20" s="301">
        <v>256301.00000000003</v>
      </c>
      <c r="N20" s="228">
        <v>3.1107209041720579E-3</v>
      </c>
      <c r="O20" s="226" t="s">
        <v>720</v>
      </c>
      <c r="P20" s="226" t="s">
        <v>720</v>
      </c>
      <c r="Q20" s="229">
        <v>5887.1220065501366</v>
      </c>
      <c r="R20" s="229">
        <v>171.08964972946319</v>
      </c>
      <c r="S20" s="229">
        <v>0</v>
      </c>
      <c r="T20" s="229">
        <v>3228.9875577638213</v>
      </c>
      <c r="U20" s="229"/>
      <c r="V20" s="230">
        <v>0</v>
      </c>
      <c r="W20" s="229">
        <v>1969.2609466120409</v>
      </c>
      <c r="X20" s="229">
        <v>11256.460160655462</v>
      </c>
      <c r="Y20" s="231">
        <v>14.118562811132742</v>
      </c>
      <c r="Z20" s="232"/>
      <c r="AA20" s="226" t="s">
        <v>804</v>
      </c>
      <c r="AB20" s="224" t="s">
        <v>697</v>
      </c>
      <c r="AC20" s="233"/>
    </row>
    <row r="21" spans="1:29" s="217" customFormat="1" ht="11.25" customHeight="1">
      <c r="A21" s="224" t="s">
        <v>17</v>
      </c>
      <c r="B21" s="225">
        <v>101</v>
      </c>
      <c r="C21" s="224" t="s">
        <v>28</v>
      </c>
      <c r="D21" s="226" t="s">
        <v>40</v>
      </c>
      <c r="E21" s="224" t="s">
        <v>810</v>
      </c>
      <c r="F21" s="224" t="s">
        <v>29</v>
      </c>
      <c r="G21" s="227" t="s">
        <v>757</v>
      </c>
      <c r="H21" s="224" t="s">
        <v>41</v>
      </c>
      <c r="I21" s="301">
        <v>1121</v>
      </c>
      <c r="J21" s="301">
        <v>227.87678493483816</v>
      </c>
      <c r="K21" s="301">
        <v>306.21926090569383</v>
      </c>
      <c r="L21" s="301">
        <v>1655.096045840532</v>
      </c>
      <c r="M21" s="301">
        <v>256301.00000000003</v>
      </c>
      <c r="N21" s="228">
        <v>6.4576261732905132E-3</v>
      </c>
      <c r="O21" s="226" t="s">
        <v>720</v>
      </c>
      <c r="P21" s="226" t="s">
        <v>720</v>
      </c>
      <c r="Q21" s="229">
        <v>12221.229202486487</v>
      </c>
      <c r="R21" s="229">
        <v>355.16943953097825</v>
      </c>
      <c r="S21" s="229">
        <v>0</v>
      </c>
      <c r="T21" s="229">
        <v>6703.1389856541555</v>
      </c>
      <c r="U21" s="229"/>
      <c r="V21" s="230">
        <v>0</v>
      </c>
      <c r="W21" s="229">
        <v>4088.0398539853668</v>
      </c>
      <c r="X21" s="229">
        <v>23367.577481656986</v>
      </c>
      <c r="Y21" s="231">
        <v>14.118562811132742</v>
      </c>
      <c r="Z21" s="232"/>
      <c r="AA21" s="226" t="s">
        <v>811</v>
      </c>
      <c r="AB21" s="224" t="s">
        <v>697</v>
      </c>
      <c r="AC21" s="233"/>
    </row>
    <row r="22" spans="1:29" s="217" customFormat="1" ht="11.25" customHeight="1">
      <c r="A22" s="224" t="s">
        <v>1262</v>
      </c>
      <c r="B22" s="225">
        <v>101</v>
      </c>
      <c r="C22" s="224" t="s">
        <v>28</v>
      </c>
      <c r="D22" s="226" t="s">
        <v>40</v>
      </c>
      <c r="E22" s="224" t="s">
        <v>1017</v>
      </c>
      <c r="F22" s="224" t="s">
        <v>29</v>
      </c>
      <c r="G22" s="227" t="s">
        <v>805</v>
      </c>
      <c r="H22" s="224" t="s">
        <v>19</v>
      </c>
      <c r="I22" s="301">
        <v>132</v>
      </c>
      <c r="J22" s="301">
        <v>26.832948805886389</v>
      </c>
      <c r="K22" s="301">
        <v>36.05793259549651</v>
      </c>
      <c r="L22" s="301">
        <v>194.8908814013829</v>
      </c>
      <c r="M22" s="301">
        <v>256301.00000000003</v>
      </c>
      <c r="N22" s="228">
        <v>7.6039844324205864E-4</v>
      </c>
      <c r="O22" s="226" t="s">
        <v>709</v>
      </c>
      <c r="P22" s="226" t="s">
        <v>720</v>
      </c>
      <c r="Q22" s="229">
        <v>0</v>
      </c>
      <c r="R22" s="229">
        <v>41.821914378313224</v>
      </c>
      <c r="S22" s="229">
        <v>0</v>
      </c>
      <c r="T22" s="229">
        <v>789.30806967560079</v>
      </c>
      <c r="U22" s="229"/>
      <c r="V22" s="230">
        <v>0</v>
      </c>
      <c r="W22" s="229">
        <v>0</v>
      </c>
      <c r="X22" s="229">
        <v>831.12998405391397</v>
      </c>
      <c r="Y22" s="231">
        <v>4.2645914374114806</v>
      </c>
      <c r="Z22" s="232"/>
      <c r="AA22" s="226" t="s">
        <v>806</v>
      </c>
      <c r="AB22" s="224" t="s">
        <v>697</v>
      </c>
      <c r="AC22" s="233"/>
    </row>
    <row r="23" spans="1:29" s="217" customFormat="1" ht="11.25" customHeight="1">
      <c r="A23" s="224" t="s">
        <v>30</v>
      </c>
      <c r="B23" s="225">
        <v>101</v>
      </c>
      <c r="C23" s="224" t="s">
        <v>28</v>
      </c>
      <c r="D23" s="226" t="s">
        <v>40</v>
      </c>
      <c r="E23" s="224" t="s">
        <v>760</v>
      </c>
      <c r="F23" s="224" t="s">
        <v>29</v>
      </c>
      <c r="G23" s="227" t="s">
        <v>33</v>
      </c>
      <c r="H23" s="224" t="s">
        <v>41</v>
      </c>
      <c r="I23" s="301">
        <v>10</v>
      </c>
      <c r="J23" s="301">
        <v>2.0327991519610897</v>
      </c>
      <c r="K23" s="301">
        <v>2.7316615602648873</v>
      </c>
      <c r="L23" s="301">
        <v>14.764460712225977</v>
      </c>
      <c r="M23" s="301">
        <v>256301.00000000003</v>
      </c>
      <c r="N23" s="228">
        <v>5.7605942669852932E-5</v>
      </c>
      <c r="O23" s="226" t="s">
        <v>720</v>
      </c>
      <c r="P23" s="226" t="s">
        <v>720</v>
      </c>
      <c r="Q23" s="229">
        <v>109.02077789907661</v>
      </c>
      <c r="R23" s="229">
        <v>3.1683268468419112</v>
      </c>
      <c r="S23" s="229">
        <v>0</v>
      </c>
      <c r="T23" s="229">
        <v>59.796065884515222</v>
      </c>
      <c r="U23" s="229"/>
      <c r="V23" s="230">
        <v>0</v>
      </c>
      <c r="W23" s="229">
        <v>36.467795307630396</v>
      </c>
      <c r="X23" s="229">
        <v>208.45296593806415</v>
      </c>
      <c r="Y23" s="231">
        <v>14.118562811132744</v>
      </c>
      <c r="Z23" s="232"/>
      <c r="AA23" s="226" t="s">
        <v>802</v>
      </c>
      <c r="AB23" s="224" t="s">
        <v>697</v>
      </c>
      <c r="AC23" s="233"/>
    </row>
    <row r="24" spans="1:29" s="217" customFormat="1" ht="11.25" customHeight="1">
      <c r="A24" s="224" t="s">
        <v>30</v>
      </c>
      <c r="B24" s="225">
        <v>101</v>
      </c>
      <c r="C24" s="224" t="s">
        <v>28</v>
      </c>
      <c r="D24" s="226" t="s">
        <v>40</v>
      </c>
      <c r="E24" s="224" t="s">
        <v>760</v>
      </c>
      <c r="F24" s="224" t="s">
        <v>29</v>
      </c>
      <c r="G24" s="227" t="s">
        <v>33</v>
      </c>
      <c r="H24" s="224" t="s">
        <v>42</v>
      </c>
      <c r="I24" s="301">
        <v>14234</v>
      </c>
      <c r="J24" s="301">
        <v>2893.4863129014157</v>
      </c>
      <c r="K24" s="301">
        <v>3888.2470648810404</v>
      </c>
      <c r="L24" s="301">
        <v>21015.733377782457</v>
      </c>
      <c r="M24" s="301">
        <v>256301.00000000003</v>
      </c>
      <c r="N24" s="228">
        <v>8.1996298796268657E-2</v>
      </c>
      <c r="O24" s="226" t="s">
        <v>720</v>
      </c>
      <c r="P24" s="226" t="s">
        <v>720</v>
      </c>
      <c r="Q24" s="229">
        <v>103817.72288624535</v>
      </c>
      <c r="R24" s="229">
        <v>4509.796433794776</v>
      </c>
      <c r="S24" s="229">
        <v>0</v>
      </c>
      <c r="T24" s="229">
        <v>85113.720180018965</v>
      </c>
      <c r="U24" s="229"/>
      <c r="V24" s="230">
        <v>0</v>
      </c>
      <c r="W24" s="229">
        <v>51908.259840881095</v>
      </c>
      <c r="X24" s="229">
        <v>245349.49934094021</v>
      </c>
      <c r="Y24" s="231">
        <v>11.674562811132745</v>
      </c>
      <c r="Z24" s="232"/>
      <c r="AA24" s="226" t="s">
        <v>802</v>
      </c>
      <c r="AB24" s="224" t="s">
        <v>697</v>
      </c>
      <c r="AC24" s="233"/>
    </row>
    <row r="25" spans="1:29" s="217" customFormat="1" ht="11.25" customHeight="1">
      <c r="A25" s="224" t="s">
        <v>1262</v>
      </c>
      <c r="B25" s="225">
        <v>106</v>
      </c>
      <c r="C25" s="224" t="s">
        <v>53</v>
      </c>
      <c r="D25" s="226" t="s">
        <v>778</v>
      </c>
      <c r="E25" s="224" t="s">
        <v>774</v>
      </c>
      <c r="F25" s="224" t="s">
        <v>29</v>
      </c>
      <c r="G25" s="227" t="s">
        <v>765</v>
      </c>
      <c r="H25" s="224" t="s">
        <v>41</v>
      </c>
      <c r="I25" s="301">
        <v>21028</v>
      </c>
      <c r="J25" s="301">
        <v>0</v>
      </c>
      <c r="K25" s="301">
        <v>1325.5350429333953</v>
      </c>
      <c r="L25" s="301">
        <v>22353.535042933396</v>
      </c>
      <c r="M25" s="301">
        <v>37561</v>
      </c>
      <c r="N25" s="228">
        <v>0.59512619586628135</v>
      </c>
      <c r="O25" s="226" t="s">
        <v>709</v>
      </c>
      <c r="P25" s="226" t="s">
        <v>709</v>
      </c>
      <c r="Q25" s="229">
        <v>0</v>
      </c>
      <c r="R25" s="229">
        <v>0</v>
      </c>
      <c r="S25" s="229">
        <v>0</v>
      </c>
      <c r="T25" s="229">
        <v>0</v>
      </c>
      <c r="U25" s="229"/>
      <c r="V25" s="230">
        <v>358130.60066981305</v>
      </c>
      <c r="W25" s="229">
        <v>0</v>
      </c>
      <c r="X25" s="229">
        <v>358130.60066981305</v>
      </c>
      <c r="Y25" s="231">
        <v>16.021206488457789</v>
      </c>
      <c r="Z25" s="232" t="s">
        <v>716</v>
      </c>
      <c r="AA25" s="226" t="s">
        <v>806</v>
      </c>
      <c r="AB25" s="224" t="s">
        <v>697</v>
      </c>
      <c r="AC25" s="233"/>
    </row>
    <row r="26" spans="1:29" s="217" customFormat="1" ht="11.25" customHeight="1">
      <c r="A26" s="224" t="s">
        <v>43</v>
      </c>
      <c r="B26" s="225">
        <v>106</v>
      </c>
      <c r="C26" s="224" t="s">
        <v>53</v>
      </c>
      <c r="D26" s="226" t="s">
        <v>54</v>
      </c>
      <c r="E26" s="224" t="s">
        <v>55</v>
      </c>
      <c r="F26" s="224" t="s">
        <v>29</v>
      </c>
      <c r="G26" s="227" t="s">
        <v>56</v>
      </c>
      <c r="H26" s="224" t="s">
        <v>41</v>
      </c>
      <c r="I26" s="301">
        <v>8357</v>
      </c>
      <c r="J26" s="301">
        <v>569.39988098780123</v>
      </c>
      <c r="K26" s="301">
        <v>526.79742979809703</v>
      </c>
      <c r="L26" s="301">
        <v>9453.1973107858976</v>
      </c>
      <c r="M26" s="301">
        <v>37561</v>
      </c>
      <c r="N26" s="228">
        <v>0.25167586887425514</v>
      </c>
      <c r="O26" s="226" t="s">
        <v>709</v>
      </c>
      <c r="P26" s="226" t="s">
        <v>709</v>
      </c>
      <c r="Q26" s="229">
        <v>0</v>
      </c>
      <c r="R26" s="229">
        <v>0</v>
      </c>
      <c r="S26" s="229">
        <v>0</v>
      </c>
      <c r="T26" s="229">
        <v>0</v>
      </c>
      <c r="U26" s="229"/>
      <c r="V26" s="230">
        <v>151451.62609223474</v>
      </c>
      <c r="W26" s="229">
        <v>0</v>
      </c>
      <c r="X26" s="229">
        <v>151451.62609223474</v>
      </c>
      <c r="Y26" s="231">
        <v>16.021206488457789</v>
      </c>
      <c r="Z26" s="232" t="s">
        <v>716</v>
      </c>
      <c r="AA26" s="226" t="s">
        <v>812</v>
      </c>
      <c r="AB26" s="224" t="s">
        <v>697</v>
      </c>
      <c r="AC26" s="233"/>
    </row>
    <row r="27" spans="1:29" s="217" customFormat="1" ht="11.25" customHeight="1">
      <c r="A27" s="224" t="s">
        <v>30</v>
      </c>
      <c r="B27" s="225">
        <v>106</v>
      </c>
      <c r="C27" s="224" t="s">
        <v>53</v>
      </c>
      <c r="D27" s="226" t="s">
        <v>54</v>
      </c>
      <c r="E27" s="224" t="s">
        <v>760</v>
      </c>
      <c r="F27" s="224" t="s">
        <v>29</v>
      </c>
      <c r="G27" s="227" t="s">
        <v>33</v>
      </c>
      <c r="H27" s="224" t="s">
        <v>41</v>
      </c>
      <c r="I27" s="301">
        <v>5087</v>
      </c>
      <c r="J27" s="301">
        <v>346.60011901219877</v>
      </c>
      <c r="K27" s="301">
        <v>320.6675272685078</v>
      </c>
      <c r="L27" s="301">
        <v>5754.2676462807067</v>
      </c>
      <c r="M27" s="301">
        <v>37561</v>
      </c>
      <c r="N27" s="228">
        <v>0.15319793525946346</v>
      </c>
      <c r="O27" s="226" t="s">
        <v>709</v>
      </c>
      <c r="P27" s="226" t="s">
        <v>709</v>
      </c>
      <c r="Q27" s="229">
        <v>0</v>
      </c>
      <c r="R27" s="229">
        <v>0</v>
      </c>
      <c r="S27" s="229">
        <v>0</v>
      </c>
      <c r="T27" s="229">
        <v>0</v>
      </c>
      <c r="U27" s="229"/>
      <c r="V27" s="230">
        <v>92190.310150915189</v>
      </c>
      <c r="W27" s="229">
        <v>0</v>
      </c>
      <c r="X27" s="229">
        <v>92190.310150915189</v>
      </c>
      <c r="Y27" s="231">
        <v>16.021206488457789</v>
      </c>
      <c r="Z27" s="232" t="s">
        <v>716</v>
      </c>
      <c r="AA27" s="226" t="s">
        <v>802</v>
      </c>
      <c r="AB27" s="224" t="s">
        <v>697</v>
      </c>
      <c r="AC27" s="233"/>
    </row>
    <row r="28" spans="1:29" s="217" customFormat="1" ht="11.25" customHeight="1">
      <c r="A28" s="224" t="s">
        <v>17</v>
      </c>
      <c r="B28" s="225">
        <v>111</v>
      </c>
      <c r="C28" s="224" t="s">
        <v>58</v>
      </c>
      <c r="D28" s="226" t="s">
        <v>18</v>
      </c>
      <c r="E28" s="224" t="s">
        <v>813</v>
      </c>
      <c r="F28" s="224" t="s">
        <v>16</v>
      </c>
      <c r="G28" s="227" t="s">
        <v>60</v>
      </c>
      <c r="H28" s="224" t="s">
        <v>41</v>
      </c>
      <c r="I28" s="301">
        <v>157</v>
      </c>
      <c r="J28" s="301">
        <v>0</v>
      </c>
      <c r="K28" s="301">
        <v>0</v>
      </c>
      <c r="L28" s="301">
        <v>157</v>
      </c>
      <c r="M28" s="301">
        <v>157</v>
      </c>
      <c r="N28" s="228">
        <v>1</v>
      </c>
      <c r="O28" s="226" t="s">
        <v>709</v>
      </c>
      <c r="P28" s="226" t="s">
        <v>709</v>
      </c>
      <c r="Q28" s="229">
        <v>0</v>
      </c>
      <c r="R28" s="229">
        <v>0</v>
      </c>
      <c r="S28" s="229">
        <v>0</v>
      </c>
      <c r="T28" s="229">
        <v>0</v>
      </c>
      <c r="U28" s="229"/>
      <c r="V28" s="230">
        <v>0</v>
      </c>
      <c r="W28" s="229">
        <v>2700</v>
      </c>
      <c r="X28" s="229">
        <v>2700</v>
      </c>
      <c r="Y28" s="231">
        <v>17.197452229299362</v>
      </c>
      <c r="Z28" s="232"/>
      <c r="AA28" s="226" t="s">
        <v>798</v>
      </c>
      <c r="AB28" s="224" t="s">
        <v>698</v>
      </c>
      <c r="AC28" s="233"/>
    </row>
    <row r="29" spans="1:29" s="217" customFormat="1" ht="11.25" customHeight="1">
      <c r="A29" s="224" t="s">
        <v>1216</v>
      </c>
      <c r="B29" s="225">
        <v>119</v>
      </c>
      <c r="C29" s="224" t="s">
        <v>62</v>
      </c>
      <c r="D29" s="226" t="s">
        <v>18</v>
      </c>
      <c r="E29" s="224" t="s">
        <v>774</v>
      </c>
      <c r="F29" s="224" t="s">
        <v>29</v>
      </c>
      <c r="G29" s="227" t="s">
        <v>765</v>
      </c>
      <c r="H29" s="224" t="s">
        <v>41</v>
      </c>
      <c r="I29" s="301">
        <v>16265</v>
      </c>
      <c r="J29" s="301">
        <v>0</v>
      </c>
      <c r="K29" s="301">
        <v>2611.6425383723827</v>
      </c>
      <c r="L29" s="301">
        <v>18876.642538372384</v>
      </c>
      <c r="M29" s="301">
        <v>440840.00000000017</v>
      </c>
      <c r="N29" s="228">
        <v>4.2819713588540913E-2</v>
      </c>
      <c r="O29" s="226" t="s">
        <v>709</v>
      </c>
      <c r="P29" s="226" t="s">
        <v>709</v>
      </c>
      <c r="Q29" s="229">
        <v>0</v>
      </c>
      <c r="R29" s="229">
        <v>1370.2308348333092</v>
      </c>
      <c r="S29" s="229">
        <v>0</v>
      </c>
      <c r="T29" s="229">
        <v>0</v>
      </c>
      <c r="U29" s="229"/>
      <c r="V29" s="230">
        <v>0</v>
      </c>
      <c r="W29" s="229">
        <v>0</v>
      </c>
      <c r="X29" s="229">
        <v>1370.2308348333092</v>
      </c>
      <c r="Y29" s="231">
        <v>7.2588694310861054E-2</v>
      </c>
      <c r="Z29" s="232"/>
      <c r="AA29" s="226" t="s">
        <v>806</v>
      </c>
      <c r="AB29" s="224" t="s">
        <v>699</v>
      </c>
      <c r="AC29" s="233"/>
    </row>
    <row r="30" spans="1:29" s="217" customFormat="1" ht="11.25" customHeight="1">
      <c r="A30" s="224" t="s">
        <v>1216</v>
      </c>
      <c r="B30" s="225">
        <v>119</v>
      </c>
      <c r="C30" s="224" t="s">
        <v>62</v>
      </c>
      <c r="D30" s="226" t="s">
        <v>18</v>
      </c>
      <c r="E30" s="224" t="s">
        <v>814</v>
      </c>
      <c r="F30" s="224" t="s">
        <v>29</v>
      </c>
      <c r="G30" s="227" t="s">
        <v>767</v>
      </c>
      <c r="H30" s="224" t="s">
        <v>41</v>
      </c>
      <c r="I30" s="301">
        <v>2382</v>
      </c>
      <c r="J30" s="301">
        <v>0</v>
      </c>
      <c r="K30" s="301">
        <v>382.47356448835018</v>
      </c>
      <c r="L30" s="301">
        <v>2764.4735644883503</v>
      </c>
      <c r="M30" s="301">
        <v>440840.00000000017</v>
      </c>
      <c r="N30" s="228">
        <v>6.2709227032219155E-3</v>
      </c>
      <c r="O30" s="226" t="s">
        <v>709</v>
      </c>
      <c r="P30" s="226" t="s">
        <v>720</v>
      </c>
      <c r="Q30" s="229">
        <v>0</v>
      </c>
      <c r="R30" s="229">
        <v>200.66952650310131</v>
      </c>
      <c r="S30" s="229">
        <v>0</v>
      </c>
      <c r="T30" s="229">
        <v>11196.11793617782</v>
      </c>
      <c r="U30" s="229"/>
      <c r="V30" s="230">
        <v>0</v>
      </c>
      <c r="W30" s="229">
        <v>0</v>
      </c>
      <c r="X30" s="229">
        <v>11396.787462680921</v>
      </c>
      <c r="Y30" s="231">
        <v>4.1225886943108616</v>
      </c>
      <c r="Z30" s="232"/>
      <c r="AA30" s="226" t="s">
        <v>806</v>
      </c>
      <c r="AB30" s="224" t="s">
        <v>699</v>
      </c>
      <c r="AC30" s="233"/>
    </row>
    <row r="31" spans="1:29" s="217" customFormat="1" ht="11.25" customHeight="1">
      <c r="A31" s="224" t="s">
        <v>24</v>
      </c>
      <c r="B31" s="225">
        <v>119</v>
      </c>
      <c r="C31" s="224" t="s">
        <v>62</v>
      </c>
      <c r="D31" s="226" t="s">
        <v>18</v>
      </c>
      <c r="E31" s="224" t="s">
        <v>769</v>
      </c>
      <c r="F31" s="224" t="s">
        <v>29</v>
      </c>
      <c r="G31" s="227" t="s">
        <v>67</v>
      </c>
      <c r="H31" s="224" t="s">
        <v>41</v>
      </c>
      <c r="I31" s="301">
        <v>1504</v>
      </c>
      <c r="J31" s="301">
        <v>0</v>
      </c>
      <c r="K31" s="301">
        <v>241.49464357282898</v>
      </c>
      <c r="L31" s="301">
        <v>1745.4946435728289</v>
      </c>
      <c r="M31" s="301">
        <v>440840.00000000017</v>
      </c>
      <c r="N31" s="228">
        <v>3.9594742844860451E-3</v>
      </c>
      <c r="O31" s="226" t="s">
        <v>720</v>
      </c>
      <c r="P31" s="226" t="s">
        <v>720</v>
      </c>
      <c r="Q31" s="229">
        <v>12888.732448141767</v>
      </c>
      <c r="R31" s="229">
        <v>126.70317710355344</v>
      </c>
      <c r="S31" s="229">
        <v>0</v>
      </c>
      <c r="T31" s="229">
        <v>7069.2533064699574</v>
      </c>
      <c r="U31" s="229"/>
      <c r="V31" s="230">
        <v>0</v>
      </c>
      <c r="W31" s="229">
        <v>4408.8746157752112</v>
      </c>
      <c r="X31" s="229">
        <v>24493.563547490488</v>
      </c>
      <c r="Y31" s="231">
        <v>14.032448416659104</v>
      </c>
      <c r="Z31" s="232"/>
      <c r="AA31" s="226" t="s">
        <v>815</v>
      </c>
      <c r="AB31" s="224" t="s">
        <v>699</v>
      </c>
      <c r="AC31" s="233"/>
    </row>
    <row r="32" spans="1:29" s="217" customFormat="1" ht="11.25" customHeight="1">
      <c r="A32" s="224" t="s">
        <v>1216</v>
      </c>
      <c r="B32" s="225">
        <v>119</v>
      </c>
      <c r="C32" s="224" t="s">
        <v>62</v>
      </c>
      <c r="D32" s="226" t="s">
        <v>34</v>
      </c>
      <c r="E32" s="224" t="s">
        <v>814</v>
      </c>
      <c r="F32" s="224" t="s">
        <v>29</v>
      </c>
      <c r="G32" s="227" t="s">
        <v>767</v>
      </c>
      <c r="H32" s="224" t="s">
        <v>41</v>
      </c>
      <c r="I32" s="301">
        <v>1701</v>
      </c>
      <c r="J32" s="301">
        <v>45.479440956046183</v>
      </c>
      <c r="K32" s="301">
        <v>273.12658824294027</v>
      </c>
      <c r="L32" s="301">
        <v>2019.6060291989863</v>
      </c>
      <c r="M32" s="301">
        <v>440840.00000000017</v>
      </c>
      <c r="N32" s="228">
        <v>4.5812676463092856E-3</v>
      </c>
      <c r="O32" s="226" t="s">
        <v>709</v>
      </c>
      <c r="P32" s="226" t="s">
        <v>720</v>
      </c>
      <c r="Q32" s="229">
        <v>0</v>
      </c>
      <c r="R32" s="229">
        <v>146.60056468189714</v>
      </c>
      <c r="S32" s="229">
        <v>0</v>
      </c>
      <c r="T32" s="229">
        <v>8179.4044182558955</v>
      </c>
      <c r="U32" s="229"/>
      <c r="V32" s="230">
        <v>0</v>
      </c>
      <c r="W32" s="229">
        <v>0</v>
      </c>
      <c r="X32" s="229">
        <v>8326.0049829377931</v>
      </c>
      <c r="Y32" s="231">
        <v>4.1225886943108616</v>
      </c>
      <c r="Z32" s="232"/>
      <c r="AA32" s="226" t="s">
        <v>806</v>
      </c>
      <c r="AB32" s="224" t="s">
        <v>699</v>
      </c>
      <c r="AC32" s="233"/>
    </row>
    <row r="33" spans="1:29" s="217" customFormat="1" ht="11.25" customHeight="1">
      <c r="A33" s="224" t="s">
        <v>63</v>
      </c>
      <c r="B33" s="225">
        <v>119</v>
      </c>
      <c r="C33" s="224" t="s">
        <v>62</v>
      </c>
      <c r="D33" s="226" t="s">
        <v>34</v>
      </c>
      <c r="E33" s="224" t="s">
        <v>817</v>
      </c>
      <c r="F33" s="224" t="s">
        <v>29</v>
      </c>
      <c r="G33" s="227" t="s">
        <v>770</v>
      </c>
      <c r="H33" s="224" t="s">
        <v>41</v>
      </c>
      <c r="I33" s="301">
        <v>774</v>
      </c>
      <c r="J33" s="301">
        <v>20.694348794814665</v>
      </c>
      <c r="K33" s="301">
        <v>124.27982322165535</v>
      </c>
      <c r="L33" s="301">
        <v>918.97417201646999</v>
      </c>
      <c r="M33" s="301">
        <v>440840.00000000017</v>
      </c>
      <c r="N33" s="228">
        <v>2.0845979766275055E-3</v>
      </c>
      <c r="O33" s="226" t="s">
        <v>720</v>
      </c>
      <c r="P33" s="226" t="s">
        <v>720</v>
      </c>
      <c r="Q33" s="229">
        <v>6785.7052861696138</v>
      </c>
      <c r="R33" s="229">
        <v>66.707135252080178</v>
      </c>
      <c r="S33" s="229">
        <v>0</v>
      </c>
      <c r="T33" s="229">
        <v>3721.8453966667034</v>
      </c>
      <c r="U33" s="229"/>
      <c r="V33" s="230">
        <v>0</v>
      </c>
      <c r="W33" s="229">
        <v>2321.1998469747273</v>
      </c>
      <c r="X33" s="229">
        <v>12895.457665063124</v>
      </c>
      <c r="Y33" s="231">
        <v>14.032448416659102</v>
      </c>
      <c r="Z33" s="232"/>
      <c r="AA33" s="226" t="s">
        <v>818</v>
      </c>
      <c r="AB33" s="224" t="s">
        <v>699</v>
      </c>
      <c r="AC33" s="233"/>
    </row>
    <row r="34" spans="1:29" s="217" customFormat="1" ht="11.25" customHeight="1">
      <c r="A34" s="224" t="s">
        <v>24</v>
      </c>
      <c r="B34" s="225">
        <v>119</v>
      </c>
      <c r="C34" s="224" t="s">
        <v>62</v>
      </c>
      <c r="D34" s="226" t="s">
        <v>34</v>
      </c>
      <c r="E34" s="224" t="s">
        <v>769</v>
      </c>
      <c r="F34" s="224" t="s">
        <v>29</v>
      </c>
      <c r="G34" s="227" t="s">
        <v>67</v>
      </c>
      <c r="H34" s="224" t="s">
        <v>41</v>
      </c>
      <c r="I34" s="301">
        <v>15782</v>
      </c>
      <c r="J34" s="301">
        <v>421.96151509013572</v>
      </c>
      <c r="K34" s="301">
        <v>2534.0880750441402</v>
      </c>
      <c r="L34" s="301">
        <v>18738.049590134277</v>
      </c>
      <c r="M34" s="301">
        <v>440840.00000000017</v>
      </c>
      <c r="N34" s="228">
        <v>4.2505329802500387E-2</v>
      </c>
      <c r="O34" s="226" t="s">
        <v>720</v>
      </c>
      <c r="P34" s="226" t="s">
        <v>720</v>
      </c>
      <c r="Q34" s="229">
        <v>138361.7581735515</v>
      </c>
      <c r="R34" s="229">
        <v>1360.1705536800123</v>
      </c>
      <c r="S34" s="229">
        <v>0</v>
      </c>
      <c r="T34" s="229">
        <v>75889.10084004383</v>
      </c>
      <c r="U34" s="229"/>
      <c r="V34" s="230">
        <v>0</v>
      </c>
      <c r="W34" s="229">
        <v>47329.684735084178</v>
      </c>
      <c r="X34" s="229">
        <v>262940.7143023595</v>
      </c>
      <c r="Y34" s="231">
        <v>14.032448416659104</v>
      </c>
      <c r="Z34" s="232"/>
      <c r="AA34" s="226" t="s">
        <v>815</v>
      </c>
      <c r="AB34" s="224" t="s">
        <v>699</v>
      </c>
      <c r="AC34" s="233"/>
    </row>
    <row r="35" spans="1:29" s="217" customFormat="1" ht="11.25" customHeight="1">
      <c r="A35" s="224" t="s">
        <v>1262</v>
      </c>
      <c r="B35" s="225">
        <v>119</v>
      </c>
      <c r="C35" s="224" t="s">
        <v>62</v>
      </c>
      <c r="D35" s="226" t="s">
        <v>34</v>
      </c>
      <c r="E35" s="224" t="s">
        <v>771</v>
      </c>
      <c r="F35" s="224" t="s">
        <v>29</v>
      </c>
      <c r="G35" s="227" t="s">
        <v>77</v>
      </c>
      <c r="H35" s="224" t="s">
        <v>41</v>
      </c>
      <c r="I35" s="301">
        <v>1491</v>
      </c>
      <c r="J35" s="301">
        <v>39.864695159003446</v>
      </c>
      <c r="K35" s="301">
        <v>239.40725636109576</v>
      </c>
      <c r="L35" s="301">
        <v>1770.2719515200993</v>
      </c>
      <c r="M35" s="301">
        <v>440840.00000000017</v>
      </c>
      <c r="N35" s="228">
        <v>4.0156790479994979E-3</v>
      </c>
      <c r="O35" s="226" t="s">
        <v>720</v>
      </c>
      <c r="P35" s="226" t="s">
        <v>720</v>
      </c>
      <c r="Q35" s="229">
        <v>13071.688090024412</v>
      </c>
      <c r="R35" s="229">
        <v>128.50172953598394</v>
      </c>
      <c r="S35" s="229">
        <v>0</v>
      </c>
      <c r="T35" s="229">
        <v>7169.6014036564029</v>
      </c>
      <c r="U35" s="229"/>
      <c r="V35" s="230">
        <v>0</v>
      </c>
      <c r="W35" s="229">
        <v>0</v>
      </c>
      <c r="X35" s="229">
        <v>20369.791223216802</v>
      </c>
      <c r="Y35" s="231">
        <v>11.506588694310862</v>
      </c>
      <c r="Z35" s="232"/>
      <c r="AA35" s="226" t="s">
        <v>806</v>
      </c>
      <c r="AB35" s="224" t="s">
        <v>699</v>
      </c>
      <c r="AC35" s="233"/>
    </row>
    <row r="36" spans="1:29" s="217" customFormat="1" ht="11.25" customHeight="1">
      <c r="A36" s="224" t="s">
        <v>47</v>
      </c>
      <c r="B36" s="225">
        <v>119</v>
      </c>
      <c r="C36" s="224" t="s">
        <v>62</v>
      </c>
      <c r="D36" s="226" t="s">
        <v>35</v>
      </c>
      <c r="E36" s="224" t="s">
        <v>73</v>
      </c>
      <c r="F36" s="224" t="s">
        <v>29</v>
      </c>
      <c r="G36" s="227" t="s">
        <v>74</v>
      </c>
      <c r="H36" s="224" t="s">
        <v>41</v>
      </c>
      <c r="I36" s="301">
        <v>2809</v>
      </c>
      <c r="J36" s="301">
        <v>713.82521991630369</v>
      </c>
      <c r="K36" s="301">
        <v>451.03620598143397</v>
      </c>
      <c r="L36" s="301">
        <v>3973.8614258977373</v>
      </c>
      <c r="M36" s="301">
        <v>440840.00000000017</v>
      </c>
      <c r="N36" s="228">
        <v>9.0142941336941642E-3</v>
      </c>
      <c r="O36" s="226" t="s">
        <v>720</v>
      </c>
      <c r="P36" s="226" t="s">
        <v>720</v>
      </c>
      <c r="Q36" s="229">
        <v>29342.992768828888</v>
      </c>
      <c r="R36" s="229">
        <v>288.45741227821327</v>
      </c>
      <c r="S36" s="229">
        <v>0</v>
      </c>
      <c r="T36" s="229">
        <v>16094.138774885836</v>
      </c>
      <c r="U36" s="229"/>
      <c r="V36" s="230">
        <v>0</v>
      </c>
      <c r="W36" s="229">
        <v>10037.416517868453</v>
      </c>
      <c r="X36" s="229">
        <v>55763.005473861384</v>
      </c>
      <c r="Y36" s="231">
        <v>14.032448416659102</v>
      </c>
      <c r="Z36" s="232"/>
      <c r="AA36" s="226" t="s">
        <v>819</v>
      </c>
      <c r="AB36" s="224" t="s">
        <v>699</v>
      </c>
      <c r="AC36" s="233"/>
    </row>
    <row r="37" spans="1:29" s="217" customFormat="1" ht="11.25" customHeight="1">
      <c r="A37" s="224" t="s">
        <v>24</v>
      </c>
      <c r="B37" s="225">
        <v>119</v>
      </c>
      <c r="C37" s="224" t="s">
        <v>62</v>
      </c>
      <c r="D37" s="226" t="s">
        <v>35</v>
      </c>
      <c r="E37" s="224" t="s">
        <v>769</v>
      </c>
      <c r="F37" s="224" t="s">
        <v>29</v>
      </c>
      <c r="G37" s="227" t="s">
        <v>67</v>
      </c>
      <c r="H37" s="224" t="s">
        <v>32</v>
      </c>
      <c r="I37" s="301">
        <v>3671</v>
      </c>
      <c r="J37" s="301">
        <v>932.87731659407291</v>
      </c>
      <c r="K37" s="301">
        <v>589.4460349440526</v>
      </c>
      <c r="L37" s="301">
        <v>5193.3233515381253</v>
      </c>
      <c r="M37" s="301">
        <v>440840.00000000017</v>
      </c>
      <c r="N37" s="228">
        <v>1.1780517538195543E-2</v>
      </c>
      <c r="O37" s="226" t="s">
        <v>720</v>
      </c>
      <c r="P37" s="226" t="s">
        <v>720</v>
      </c>
      <c r="Q37" s="229">
        <v>36997.235556357606</v>
      </c>
      <c r="R37" s="229">
        <v>376.97656122225737</v>
      </c>
      <c r="S37" s="229">
        <v>0</v>
      </c>
      <c r="T37" s="229">
        <v>21032.959573729408</v>
      </c>
      <c r="U37" s="229"/>
      <c r="V37" s="230">
        <v>0</v>
      </c>
      <c r="W37" s="229">
        <v>13117.606278780737</v>
      </c>
      <c r="X37" s="229">
        <v>71524.777970089999</v>
      </c>
      <c r="Y37" s="231">
        <v>13.772448416659103</v>
      </c>
      <c r="Z37" s="232"/>
      <c r="AA37" s="226" t="s">
        <v>815</v>
      </c>
      <c r="AB37" s="224" t="s">
        <v>699</v>
      </c>
      <c r="AC37" s="233"/>
    </row>
    <row r="38" spans="1:29" s="217" customFormat="1" ht="11.25" customHeight="1">
      <c r="A38" s="224" t="s">
        <v>43</v>
      </c>
      <c r="B38" s="225">
        <v>119</v>
      </c>
      <c r="C38" s="224" t="s">
        <v>62</v>
      </c>
      <c r="D38" s="226" t="s">
        <v>35</v>
      </c>
      <c r="E38" s="224" t="s">
        <v>44</v>
      </c>
      <c r="F38" s="224" t="s">
        <v>29</v>
      </c>
      <c r="G38" s="227" t="s">
        <v>45</v>
      </c>
      <c r="H38" s="224" t="s">
        <v>41</v>
      </c>
      <c r="I38" s="301">
        <v>2704</v>
      </c>
      <c r="J38" s="301">
        <v>687.14253992655222</v>
      </c>
      <c r="K38" s="301">
        <v>434.17654004051172</v>
      </c>
      <c r="L38" s="301">
        <v>3825.3190799670638</v>
      </c>
      <c r="M38" s="301">
        <v>440840.00000000017</v>
      </c>
      <c r="N38" s="228">
        <v>8.6773411667885447E-3</v>
      </c>
      <c r="O38" s="226" t="s">
        <v>720</v>
      </c>
      <c r="P38" s="226" t="s">
        <v>720</v>
      </c>
      <c r="Q38" s="229">
        <v>28246.156086476796</v>
      </c>
      <c r="R38" s="229">
        <v>277.67491733723341</v>
      </c>
      <c r="S38" s="229">
        <v>0</v>
      </c>
      <c r="T38" s="229">
        <v>15492.542273866609</v>
      </c>
      <c r="U38" s="229"/>
      <c r="V38" s="230">
        <v>0</v>
      </c>
      <c r="W38" s="229">
        <v>9662.2193892190444</v>
      </c>
      <c r="X38" s="229">
        <v>53678.592666899684</v>
      </c>
      <c r="Y38" s="231">
        <v>14.032448416659104</v>
      </c>
      <c r="Z38" s="232"/>
      <c r="AA38" s="226" t="s">
        <v>809</v>
      </c>
      <c r="AB38" s="224" t="s">
        <v>699</v>
      </c>
      <c r="AC38" s="233"/>
    </row>
    <row r="39" spans="1:29" s="217" customFormat="1" ht="11.25" customHeight="1">
      <c r="A39" s="224" t="s">
        <v>1216</v>
      </c>
      <c r="B39" s="225">
        <v>119</v>
      </c>
      <c r="C39" s="224" t="s">
        <v>62</v>
      </c>
      <c r="D39" s="226" t="s">
        <v>35</v>
      </c>
      <c r="E39" s="224" t="s">
        <v>774</v>
      </c>
      <c r="F39" s="224" t="s">
        <v>29</v>
      </c>
      <c r="G39" s="227" t="s">
        <v>765</v>
      </c>
      <c r="H39" s="224" t="s">
        <v>41</v>
      </c>
      <c r="I39" s="301">
        <v>467.71</v>
      </c>
      <c r="J39" s="301">
        <v>118.85482150482534</v>
      </c>
      <c r="K39" s="301">
        <v>75.099374830749895</v>
      </c>
      <c r="L39" s="301">
        <v>661.66419633557518</v>
      </c>
      <c r="M39" s="301">
        <v>440840.00000000017</v>
      </c>
      <c r="N39" s="228">
        <v>1.5009168776326442E-3</v>
      </c>
      <c r="O39" s="226" t="s">
        <v>709</v>
      </c>
      <c r="P39" s="226" t="s">
        <v>709</v>
      </c>
      <c r="Q39" s="229">
        <v>0</v>
      </c>
      <c r="R39" s="229">
        <v>48.029340084244616</v>
      </c>
      <c r="S39" s="229">
        <v>0</v>
      </c>
      <c r="T39" s="229">
        <v>0</v>
      </c>
      <c r="U39" s="229"/>
      <c r="V39" s="230">
        <v>0</v>
      </c>
      <c r="W39" s="229">
        <v>0</v>
      </c>
      <c r="X39" s="229">
        <v>48.029340084244616</v>
      </c>
      <c r="Y39" s="231">
        <v>7.2588694310861054E-2</v>
      </c>
      <c r="Z39" s="232"/>
      <c r="AA39" s="226" t="s">
        <v>806</v>
      </c>
      <c r="AB39" s="224" t="s">
        <v>699</v>
      </c>
      <c r="AC39" s="233"/>
    </row>
    <row r="40" spans="1:29" s="217" customFormat="1" ht="11.25" customHeight="1">
      <c r="A40" s="224" t="s">
        <v>24</v>
      </c>
      <c r="B40" s="225">
        <v>119</v>
      </c>
      <c r="C40" s="224" t="s">
        <v>62</v>
      </c>
      <c r="D40" s="226" t="s">
        <v>35</v>
      </c>
      <c r="E40" s="224" t="s">
        <v>769</v>
      </c>
      <c r="F40" s="224" t="s">
        <v>29</v>
      </c>
      <c r="G40" s="227" t="s">
        <v>67</v>
      </c>
      <c r="H40" s="224" t="s">
        <v>41</v>
      </c>
      <c r="I40" s="301">
        <v>3210.92</v>
      </c>
      <c r="J40" s="301">
        <v>815.96143650183615</v>
      </c>
      <c r="K40" s="301">
        <v>515.57179583834318</v>
      </c>
      <c r="L40" s="301">
        <v>4542.4532323401791</v>
      </c>
      <c r="M40" s="301">
        <v>440840.00000000017</v>
      </c>
      <c r="N40" s="228">
        <v>1.0304085909491374E-2</v>
      </c>
      <c r="O40" s="226" t="s">
        <v>720</v>
      </c>
      <c r="P40" s="226" t="s">
        <v>720</v>
      </c>
      <c r="Q40" s="229">
        <v>33541.474667599883</v>
      </c>
      <c r="R40" s="229">
        <v>329.73074910372395</v>
      </c>
      <c r="S40" s="229">
        <v>0</v>
      </c>
      <c r="T40" s="229">
        <v>18396.935590977726</v>
      </c>
      <c r="U40" s="229"/>
      <c r="V40" s="230">
        <v>0</v>
      </c>
      <c r="W40" s="229">
        <v>11473.599660218644</v>
      </c>
      <c r="X40" s="229">
        <v>63741.740667899976</v>
      </c>
      <c r="Y40" s="231">
        <v>14.032448416659104</v>
      </c>
      <c r="Z40" s="232"/>
      <c r="AA40" s="226" t="s">
        <v>815</v>
      </c>
      <c r="AB40" s="224" t="s">
        <v>699</v>
      </c>
      <c r="AC40" s="233"/>
    </row>
    <row r="41" spans="1:29" s="217" customFormat="1" ht="11.25" customHeight="1">
      <c r="A41" s="224" t="s">
        <v>1262</v>
      </c>
      <c r="B41" s="225">
        <v>119</v>
      </c>
      <c r="C41" s="224" t="s">
        <v>62</v>
      </c>
      <c r="D41" s="226" t="s">
        <v>35</v>
      </c>
      <c r="E41" s="224" t="s">
        <v>1017</v>
      </c>
      <c r="F41" s="224" t="s">
        <v>29</v>
      </c>
      <c r="G41" s="227" t="s">
        <v>773</v>
      </c>
      <c r="H41" s="224" t="s">
        <v>41</v>
      </c>
      <c r="I41" s="301">
        <v>467.71</v>
      </c>
      <c r="J41" s="301">
        <v>118.85482150482534</v>
      </c>
      <c r="K41" s="301">
        <v>75.099374830749895</v>
      </c>
      <c r="L41" s="301">
        <v>661.66419633557518</v>
      </c>
      <c r="M41" s="301">
        <v>440840.00000000017</v>
      </c>
      <c r="N41" s="228">
        <v>1.5009168776326442E-3</v>
      </c>
      <c r="O41" s="226" t="s">
        <v>709</v>
      </c>
      <c r="P41" s="226" t="s">
        <v>720</v>
      </c>
      <c r="Q41" s="229">
        <v>0</v>
      </c>
      <c r="R41" s="229">
        <v>48.029340084244616</v>
      </c>
      <c r="S41" s="229">
        <v>0</v>
      </c>
      <c r="T41" s="229">
        <v>2679.7399951590796</v>
      </c>
      <c r="U41" s="229"/>
      <c r="V41" s="230">
        <v>0</v>
      </c>
      <c r="W41" s="229"/>
      <c r="X41" s="229">
        <v>2727.7693352433243</v>
      </c>
      <c r="Y41" s="231">
        <v>4.1225886943108616</v>
      </c>
      <c r="Z41" s="232"/>
      <c r="AA41" s="226" t="s">
        <v>806</v>
      </c>
      <c r="AB41" s="224" t="s">
        <v>699</v>
      </c>
      <c r="AC41" s="233"/>
    </row>
    <row r="42" spans="1:29" s="217" customFormat="1" ht="11.25" customHeight="1">
      <c r="A42" s="224" t="s">
        <v>30</v>
      </c>
      <c r="B42" s="225">
        <v>119</v>
      </c>
      <c r="C42" s="224" t="s">
        <v>62</v>
      </c>
      <c r="D42" s="226" t="s">
        <v>35</v>
      </c>
      <c r="E42" s="224" t="s">
        <v>760</v>
      </c>
      <c r="F42" s="224" t="s">
        <v>29</v>
      </c>
      <c r="G42" s="227" t="s">
        <v>33</v>
      </c>
      <c r="H42" s="224" t="s">
        <v>32</v>
      </c>
      <c r="I42" s="301">
        <v>7816</v>
      </c>
      <c r="J42" s="301">
        <v>1986.2078742847382</v>
      </c>
      <c r="K42" s="301">
        <v>1255.0014189928399</v>
      </c>
      <c r="L42" s="301">
        <v>11057.209293277579</v>
      </c>
      <c r="M42" s="301">
        <v>440840.00000000017</v>
      </c>
      <c r="N42" s="228">
        <v>2.5082137041279318E-2</v>
      </c>
      <c r="O42" s="226" t="s">
        <v>720</v>
      </c>
      <c r="P42" s="226" t="s">
        <v>720</v>
      </c>
      <c r="Q42" s="229">
        <v>78771.559005309478</v>
      </c>
      <c r="R42" s="229">
        <v>802.62838532093815</v>
      </c>
      <c r="S42" s="229">
        <v>0</v>
      </c>
      <c r="T42" s="229">
        <v>44781.697637774203</v>
      </c>
      <c r="U42" s="229"/>
      <c r="V42" s="230">
        <v>0</v>
      </c>
      <c r="W42" s="229">
        <v>27928.959595464519</v>
      </c>
      <c r="X42" s="229">
        <v>152284.84462386914</v>
      </c>
      <c r="Y42" s="231">
        <v>13.772448416659104</v>
      </c>
      <c r="Z42" s="232"/>
      <c r="AA42" s="226" t="s">
        <v>802</v>
      </c>
      <c r="AB42" s="224" t="s">
        <v>699</v>
      </c>
      <c r="AC42" s="233"/>
    </row>
    <row r="43" spans="1:29" s="217" customFormat="1" ht="11.25" customHeight="1">
      <c r="A43" s="224" t="s">
        <v>30</v>
      </c>
      <c r="B43" s="225">
        <v>119</v>
      </c>
      <c r="C43" s="224" t="s">
        <v>62</v>
      </c>
      <c r="D43" s="226" t="s">
        <v>35</v>
      </c>
      <c r="E43" s="224" t="s">
        <v>760</v>
      </c>
      <c r="F43" s="224" t="s">
        <v>29</v>
      </c>
      <c r="G43" s="227" t="s">
        <v>33</v>
      </c>
      <c r="H43" s="224" t="s">
        <v>41</v>
      </c>
      <c r="I43" s="301">
        <v>2271.66</v>
      </c>
      <c r="J43" s="301">
        <v>577.27596976684595</v>
      </c>
      <c r="K43" s="301">
        <v>364.7564641081467</v>
      </c>
      <c r="L43" s="301">
        <v>3213.6924338749927</v>
      </c>
      <c r="M43" s="301">
        <v>440840.00000000017</v>
      </c>
      <c r="N43" s="228">
        <v>7.2899293028649654E-3</v>
      </c>
      <c r="O43" s="226" t="s">
        <v>720</v>
      </c>
      <c r="P43" s="226" t="s">
        <v>720</v>
      </c>
      <c r="Q43" s="229">
        <v>23729.904931732945</v>
      </c>
      <c r="R43" s="229">
        <v>233.27773769167888</v>
      </c>
      <c r="S43" s="229">
        <v>0</v>
      </c>
      <c r="T43" s="229">
        <v>13015.454357193721</v>
      </c>
      <c r="U43" s="229"/>
      <c r="V43" s="230">
        <v>0</v>
      </c>
      <c r="W43" s="229">
        <v>8117.3362787401393</v>
      </c>
      <c r="X43" s="229">
        <v>45095.973305358486</v>
      </c>
      <c r="Y43" s="231">
        <v>14.032448416659104</v>
      </c>
      <c r="Z43" s="232"/>
      <c r="AA43" s="226" t="s">
        <v>802</v>
      </c>
      <c r="AB43" s="224" t="s">
        <v>699</v>
      </c>
      <c r="AC43" s="233"/>
    </row>
    <row r="44" spans="1:29" s="217" customFormat="1" ht="11.25" customHeight="1">
      <c r="A44" s="224" t="s">
        <v>63</v>
      </c>
      <c r="B44" s="225">
        <v>119</v>
      </c>
      <c r="C44" s="224" t="s">
        <v>62</v>
      </c>
      <c r="D44" s="226" t="s">
        <v>36</v>
      </c>
      <c r="E44" s="224" t="s">
        <v>820</v>
      </c>
      <c r="F44" s="224" t="s">
        <v>29</v>
      </c>
      <c r="G44" s="227" t="s">
        <v>66</v>
      </c>
      <c r="H44" s="224" t="s">
        <v>65</v>
      </c>
      <c r="I44" s="301">
        <v>749</v>
      </c>
      <c r="J44" s="301">
        <v>74.45206169342147</v>
      </c>
      <c r="K44" s="301">
        <v>120.26561704524529</v>
      </c>
      <c r="L44" s="301">
        <v>943.71767873866679</v>
      </c>
      <c r="M44" s="301">
        <v>440840.00000000017</v>
      </c>
      <c r="N44" s="228">
        <v>2.1407260655536393E-3</v>
      </c>
      <c r="O44" s="226" t="s">
        <v>720</v>
      </c>
      <c r="P44" s="226" t="s">
        <v>720</v>
      </c>
      <c r="Q44" s="229">
        <v>9667.4439009989019</v>
      </c>
      <c r="R44" s="229">
        <v>68.503234097716458</v>
      </c>
      <c r="S44" s="229">
        <v>0</v>
      </c>
      <c r="T44" s="229">
        <v>3822.0565988916005</v>
      </c>
      <c r="U44" s="229"/>
      <c r="V44" s="230">
        <v>0</v>
      </c>
      <c r="W44" s="229">
        <v>2383.6984739939771</v>
      </c>
      <c r="X44" s="229">
        <v>15941.702207982195</v>
      </c>
      <c r="Y44" s="231">
        <v>16.8924484166591</v>
      </c>
      <c r="Z44" s="232"/>
      <c r="AA44" s="226" t="s">
        <v>818</v>
      </c>
      <c r="AB44" s="224" t="s">
        <v>699</v>
      </c>
      <c r="AC44" s="233"/>
    </row>
    <row r="45" spans="1:29" s="217" customFormat="1" ht="11.25" customHeight="1">
      <c r="A45" s="224" t="s">
        <v>24</v>
      </c>
      <c r="B45" s="225">
        <v>119</v>
      </c>
      <c r="C45" s="224" t="s">
        <v>62</v>
      </c>
      <c r="D45" s="226" t="s">
        <v>36</v>
      </c>
      <c r="E45" s="224" t="s">
        <v>769</v>
      </c>
      <c r="F45" s="224" t="s">
        <v>29</v>
      </c>
      <c r="G45" s="227" t="s">
        <v>67</v>
      </c>
      <c r="H45" s="224" t="s">
        <v>32</v>
      </c>
      <c r="I45" s="301">
        <v>13304</v>
      </c>
      <c r="J45" s="301">
        <v>1322.4435631098522</v>
      </c>
      <c r="K45" s="301">
        <v>2136.199958838376</v>
      </c>
      <c r="L45" s="301">
        <v>16762.64352194823</v>
      </c>
      <c r="M45" s="301">
        <v>440840.00000000017</v>
      </c>
      <c r="N45" s="228">
        <v>3.8024325201769855E-2</v>
      </c>
      <c r="O45" s="226" t="s">
        <v>720</v>
      </c>
      <c r="P45" s="226" t="s">
        <v>720</v>
      </c>
      <c r="Q45" s="229">
        <v>119417.07245035919</v>
      </c>
      <c r="R45" s="229">
        <v>1216.7784064566354</v>
      </c>
      <c r="S45" s="229">
        <v>0</v>
      </c>
      <c r="T45" s="229">
        <v>67888.706263890344</v>
      </c>
      <c r="U45" s="229"/>
      <c r="V45" s="230">
        <v>0</v>
      </c>
      <c r="W45" s="229">
        <v>42340.086112170735</v>
      </c>
      <c r="X45" s="229">
        <v>230862.64323287693</v>
      </c>
      <c r="Y45" s="231">
        <v>13.772448416659106</v>
      </c>
      <c r="Z45" s="232"/>
      <c r="AA45" s="226" t="s">
        <v>815</v>
      </c>
      <c r="AB45" s="224" t="s">
        <v>699</v>
      </c>
      <c r="AC45" s="233"/>
    </row>
    <row r="46" spans="1:29" s="217" customFormat="1" ht="11.25" customHeight="1">
      <c r="A46" s="224" t="s">
        <v>63</v>
      </c>
      <c r="B46" s="225">
        <v>119</v>
      </c>
      <c r="C46" s="224" t="s">
        <v>62</v>
      </c>
      <c r="D46" s="226" t="s">
        <v>36</v>
      </c>
      <c r="E46" s="224" t="s">
        <v>820</v>
      </c>
      <c r="F46" s="224" t="s">
        <v>29</v>
      </c>
      <c r="G46" s="227" t="s">
        <v>66</v>
      </c>
      <c r="H46" s="224" t="s">
        <v>41</v>
      </c>
      <c r="I46" s="301">
        <v>1832</v>
      </c>
      <c r="J46" s="301">
        <v>182.10437519672647</v>
      </c>
      <c r="K46" s="301">
        <v>294.16102860732894</v>
      </c>
      <c r="L46" s="301">
        <v>2308.2654038040555</v>
      </c>
      <c r="M46" s="301">
        <v>440840.00000000017</v>
      </c>
      <c r="N46" s="228">
        <v>5.2360616182834012E-3</v>
      </c>
      <c r="O46" s="226" t="s">
        <v>720</v>
      </c>
      <c r="P46" s="226" t="s">
        <v>720</v>
      </c>
      <c r="Q46" s="229">
        <v>17044.231741689146</v>
      </c>
      <c r="R46" s="229">
        <v>167.55397178506885</v>
      </c>
      <c r="S46" s="229">
        <v>0</v>
      </c>
      <c r="T46" s="229">
        <v>9348.4748854064255</v>
      </c>
      <c r="U46" s="229"/>
      <c r="V46" s="230">
        <v>0</v>
      </c>
      <c r="W46" s="229">
        <v>5830.3546119585671</v>
      </c>
      <c r="X46" s="229">
        <v>32390.615210839205</v>
      </c>
      <c r="Y46" s="231">
        <v>14.032448416659104</v>
      </c>
      <c r="Z46" s="232"/>
      <c r="AA46" s="226" t="s">
        <v>818</v>
      </c>
      <c r="AB46" s="224" t="s">
        <v>699</v>
      </c>
      <c r="AC46" s="233"/>
    </row>
    <row r="47" spans="1:29" s="217" customFormat="1" ht="11.25" customHeight="1">
      <c r="A47" s="224" t="s">
        <v>24</v>
      </c>
      <c r="B47" s="225">
        <v>119</v>
      </c>
      <c r="C47" s="224" t="s">
        <v>62</v>
      </c>
      <c r="D47" s="226" t="s">
        <v>37</v>
      </c>
      <c r="E47" s="224" t="s">
        <v>769</v>
      </c>
      <c r="F47" s="224" t="s">
        <v>29</v>
      </c>
      <c r="G47" s="227" t="s">
        <v>67</v>
      </c>
      <c r="H47" s="224" t="s">
        <v>32</v>
      </c>
      <c r="I47" s="301">
        <v>16001</v>
      </c>
      <c r="J47" s="301">
        <v>0</v>
      </c>
      <c r="K47" s="301">
        <v>2569.2525211494926</v>
      </c>
      <c r="L47" s="301">
        <v>18570.252521149494</v>
      </c>
      <c r="M47" s="301">
        <v>440840.00000000017</v>
      </c>
      <c r="N47" s="228">
        <v>4.2124699485413045E-2</v>
      </c>
      <c r="O47" s="226" t="s">
        <v>720</v>
      </c>
      <c r="P47" s="226" t="s">
        <v>720</v>
      </c>
      <c r="Q47" s="229">
        <v>132294.47896066899</v>
      </c>
      <c r="R47" s="229">
        <v>1347.9903835332175</v>
      </c>
      <c r="S47" s="229">
        <v>0</v>
      </c>
      <c r="T47" s="229">
        <v>75209.522710655467</v>
      </c>
      <c r="U47" s="229"/>
      <c r="V47" s="230">
        <v>0</v>
      </c>
      <c r="W47" s="229">
        <v>46905.852877007426</v>
      </c>
      <c r="X47" s="229">
        <v>255757.84493186508</v>
      </c>
      <c r="Y47" s="231">
        <v>13.772448416659104</v>
      </c>
      <c r="Z47" s="232"/>
      <c r="AA47" s="226" t="s">
        <v>815</v>
      </c>
      <c r="AB47" s="224" t="s">
        <v>699</v>
      </c>
      <c r="AC47" s="233"/>
    </row>
    <row r="48" spans="1:29" s="217" customFormat="1" ht="11.25" customHeight="1">
      <c r="A48" s="224" t="s">
        <v>24</v>
      </c>
      <c r="B48" s="225">
        <v>119</v>
      </c>
      <c r="C48" s="224" t="s">
        <v>62</v>
      </c>
      <c r="D48" s="226" t="s">
        <v>37</v>
      </c>
      <c r="E48" s="224" t="s">
        <v>769</v>
      </c>
      <c r="F48" s="224" t="s">
        <v>29</v>
      </c>
      <c r="G48" s="227" t="s">
        <v>67</v>
      </c>
      <c r="H48" s="224" t="s">
        <v>41</v>
      </c>
      <c r="I48" s="301">
        <v>509</v>
      </c>
      <c r="J48" s="301">
        <v>0</v>
      </c>
      <c r="K48" s="301">
        <v>81.729237751708752</v>
      </c>
      <c r="L48" s="301">
        <v>590.72923775170875</v>
      </c>
      <c r="M48" s="301">
        <v>440840.00000000017</v>
      </c>
      <c r="N48" s="228">
        <v>1.3400082518639608E-3</v>
      </c>
      <c r="O48" s="226" t="s">
        <v>720</v>
      </c>
      <c r="P48" s="226" t="s">
        <v>720</v>
      </c>
      <c r="Q48" s="229">
        <v>4361.9446915586168</v>
      </c>
      <c r="R48" s="229">
        <v>42.880264059646748</v>
      </c>
      <c r="S48" s="229">
        <v>0</v>
      </c>
      <c r="T48" s="229">
        <v>2392.4534128944206</v>
      </c>
      <c r="U48" s="229"/>
      <c r="V48" s="230">
        <v>0</v>
      </c>
      <c r="W48" s="229">
        <v>1492.0991884505204</v>
      </c>
      <c r="X48" s="229">
        <v>8289.3775569632053</v>
      </c>
      <c r="Y48" s="231">
        <v>14.032448416659104</v>
      </c>
      <c r="Z48" s="232"/>
      <c r="AA48" s="226" t="s">
        <v>815</v>
      </c>
      <c r="AB48" s="224" t="s">
        <v>699</v>
      </c>
      <c r="AC48" s="233"/>
    </row>
    <row r="49" spans="1:29" s="217" customFormat="1" ht="11.25" customHeight="1">
      <c r="A49" s="224" t="s">
        <v>24</v>
      </c>
      <c r="B49" s="225">
        <v>119</v>
      </c>
      <c r="C49" s="224" t="s">
        <v>62</v>
      </c>
      <c r="D49" s="226" t="s">
        <v>38</v>
      </c>
      <c r="E49" s="224" t="s">
        <v>769</v>
      </c>
      <c r="F49" s="224" t="s">
        <v>29</v>
      </c>
      <c r="G49" s="227" t="s">
        <v>67</v>
      </c>
      <c r="H49" s="224" t="s">
        <v>32</v>
      </c>
      <c r="I49" s="301">
        <v>16069</v>
      </c>
      <c r="J49" s="301">
        <v>169.15772079074605</v>
      </c>
      <c r="K49" s="301">
        <v>2580.1711619493276</v>
      </c>
      <c r="L49" s="301">
        <v>18818.328882740076</v>
      </c>
      <c r="M49" s="301">
        <v>440840.00000000017</v>
      </c>
      <c r="N49" s="228">
        <v>4.2687435084702088E-2</v>
      </c>
      <c r="O49" s="226" t="s">
        <v>720</v>
      </c>
      <c r="P49" s="226" t="s">
        <v>720</v>
      </c>
      <c r="Q49" s="229">
        <v>134061.77496064029</v>
      </c>
      <c r="R49" s="229">
        <v>1365.9979227104668</v>
      </c>
      <c r="S49" s="229">
        <v>0</v>
      </c>
      <c r="T49" s="229">
        <v>76214.231975097311</v>
      </c>
      <c r="U49" s="229"/>
      <c r="V49" s="230">
        <v>0</v>
      </c>
      <c r="W49" s="229">
        <v>47532.458966815779</v>
      </c>
      <c r="X49" s="229">
        <v>259174.46382526384</v>
      </c>
      <c r="Y49" s="231">
        <v>13.772448416659104</v>
      </c>
      <c r="Z49" s="232"/>
      <c r="AA49" s="226" t="s">
        <v>815</v>
      </c>
      <c r="AB49" s="224" t="s">
        <v>699</v>
      </c>
      <c r="AC49" s="233"/>
    </row>
    <row r="50" spans="1:29" s="217" customFormat="1" ht="11.25" customHeight="1">
      <c r="A50" s="224" t="s">
        <v>24</v>
      </c>
      <c r="B50" s="225">
        <v>119</v>
      </c>
      <c r="C50" s="224" t="s">
        <v>62</v>
      </c>
      <c r="D50" s="226" t="s">
        <v>38</v>
      </c>
      <c r="E50" s="224" t="s">
        <v>769</v>
      </c>
      <c r="F50" s="224" t="s">
        <v>29</v>
      </c>
      <c r="G50" s="227" t="s">
        <v>67</v>
      </c>
      <c r="H50" s="224" t="s">
        <v>41</v>
      </c>
      <c r="I50" s="301">
        <v>270</v>
      </c>
      <c r="J50" s="301">
        <v>2.842279209253932</v>
      </c>
      <c r="K50" s="301">
        <v>43.353426705228614</v>
      </c>
      <c r="L50" s="301">
        <v>316.19570591448257</v>
      </c>
      <c r="M50" s="301">
        <v>440840.00000000017</v>
      </c>
      <c r="N50" s="228">
        <v>7.1725729496979046E-4</v>
      </c>
      <c r="O50" s="226" t="s">
        <v>720</v>
      </c>
      <c r="P50" s="226" t="s">
        <v>720</v>
      </c>
      <c r="Q50" s="229">
        <v>2334.7890924725393</v>
      </c>
      <c r="R50" s="229">
        <v>22.952233439033296</v>
      </c>
      <c r="S50" s="229">
        <v>0</v>
      </c>
      <c r="T50" s="229">
        <v>1280.5926089536545</v>
      </c>
      <c r="U50" s="229"/>
      <c r="V50" s="230">
        <v>0</v>
      </c>
      <c r="W50" s="229">
        <v>798.66599794886167</v>
      </c>
      <c r="X50" s="229">
        <v>4436.9999328140884</v>
      </c>
      <c r="Y50" s="231">
        <v>14.032448416659102</v>
      </c>
      <c r="Z50" s="232"/>
      <c r="AA50" s="226" t="s">
        <v>815</v>
      </c>
      <c r="AB50" s="224" t="s">
        <v>699</v>
      </c>
      <c r="AC50" s="233"/>
    </row>
    <row r="51" spans="1:29" s="217" customFormat="1" ht="11.25" customHeight="1">
      <c r="A51" s="224" t="s">
        <v>24</v>
      </c>
      <c r="B51" s="225">
        <v>119</v>
      </c>
      <c r="C51" s="224" t="s">
        <v>62</v>
      </c>
      <c r="D51" s="226" t="s">
        <v>39</v>
      </c>
      <c r="E51" s="224" t="s">
        <v>769</v>
      </c>
      <c r="F51" s="224" t="s">
        <v>29</v>
      </c>
      <c r="G51" s="227" t="s">
        <v>67</v>
      </c>
      <c r="H51" s="224" t="s">
        <v>32</v>
      </c>
      <c r="I51" s="301">
        <v>16137</v>
      </c>
      <c r="J51" s="301">
        <v>284</v>
      </c>
      <c r="K51" s="301">
        <v>2591.0898027491635</v>
      </c>
      <c r="L51" s="301">
        <v>19012.089802749164</v>
      </c>
      <c r="M51" s="301">
        <v>440840.00000000017</v>
      </c>
      <c r="N51" s="228">
        <v>4.3126961715699928E-2</v>
      </c>
      <c r="O51" s="226" t="s">
        <v>720</v>
      </c>
      <c r="P51" s="226" t="s">
        <v>720</v>
      </c>
      <c r="Q51" s="229">
        <v>135442.12775478503</v>
      </c>
      <c r="R51" s="229">
        <v>1380.0627749023977</v>
      </c>
      <c r="S51" s="229">
        <v>0</v>
      </c>
      <c r="T51" s="229">
        <v>76998.963701134126</v>
      </c>
      <c r="U51" s="229"/>
      <c r="V51" s="230">
        <v>0</v>
      </c>
      <c r="W51" s="229">
        <v>48021.871870431867</v>
      </c>
      <c r="X51" s="229">
        <v>261843.0261012534</v>
      </c>
      <c r="Y51" s="231">
        <v>13.772448416659103</v>
      </c>
      <c r="Z51" s="232"/>
      <c r="AA51" s="226" t="s">
        <v>815</v>
      </c>
      <c r="AB51" s="224" t="s">
        <v>699</v>
      </c>
      <c r="AC51" s="233"/>
    </row>
    <row r="52" spans="1:29" s="217" customFormat="1" ht="11.25" customHeight="1">
      <c r="A52" s="224" t="s">
        <v>24</v>
      </c>
      <c r="B52" s="225">
        <v>119</v>
      </c>
      <c r="C52" s="224" t="s">
        <v>62</v>
      </c>
      <c r="D52" s="226" t="s">
        <v>46</v>
      </c>
      <c r="E52" s="224" t="s">
        <v>769</v>
      </c>
      <c r="F52" s="224" t="s">
        <v>29</v>
      </c>
      <c r="G52" s="227" t="s">
        <v>67</v>
      </c>
      <c r="H52" s="224" t="s">
        <v>32</v>
      </c>
      <c r="I52" s="301">
        <v>16001</v>
      </c>
      <c r="J52" s="301">
        <v>282.58055521130251</v>
      </c>
      <c r="K52" s="301">
        <v>2569.2525211494926</v>
      </c>
      <c r="L52" s="301">
        <v>18852.833076360796</v>
      </c>
      <c r="M52" s="301">
        <v>440840.00000000017</v>
      </c>
      <c r="N52" s="228">
        <v>4.2765704283551371E-2</v>
      </c>
      <c r="O52" s="226" t="s">
        <v>720</v>
      </c>
      <c r="P52" s="226" t="s">
        <v>720</v>
      </c>
      <c r="Q52" s="229">
        <v>134307.58283599431</v>
      </c>
      <c r="R52" s="229">
        <v>1368.5025370736439</v>
      </c>
      <c r="S52" s="229">
        <v>0</v>
      </c>
      <c r="T52" s="229">
        <v>76353.973959261231</v>
      </c>
      <c r="U52" s="229"/>
      <c r="V52" s="230">
        <v>0</v>
      </c>
      <c r="W52" s="229">
        <v>47619.61171973445</v>
      </c>
      <c r="X52" s="229">
        <v>259649.67105206364</v>
      </c>
      <c r="Y52" s="231">
        <v>13.772448416659104</v>
      </c>
      <c r="Z52" s="232"/>
      <c r="AA52" s="226" t="s">
        <v>815</v>
      </c>
      <c r="AB52" s="224" t="s">
        <v>699</v>
      </c>
      <c r="AC52" s="233"/>
    </row>
    <row r="53" spans="1:29" s="217" customFormat="1" ht="11.25" customHeight="1">
      <c r="A53" s="224" t="s">
        <v>24</v>
      </c>
      <c r="B53" s="225">
        <v>119</v>
      </c>
      <c r="C53" s="224" t="s">
        <v>62</v>
      </c>
      <c r="D53" s="226" t="s">
        <v>46</v>
      </c>
      <c r="E53" s="224" t="s">
        <v>769</v>
      </c>
      <c r="F53" s="224" t="s">
        <v>29</v>
      </c>
      <c r="G53" s="227" t="s">
        <v>67</v>
      </c>
      <c r="H53" s="224" t="s">
        <v>41</v>
      </c>
      <c r="I53" s="301">
        <v>137</v>
      </c>
      <c r="J53" s="301">
        <v>2.4194447886974841</v>
      </c>
      <c r="K53" s="301">
        <v>21.99784984672711</v>
      </c>
      <c r="L53" s="301">
        <v>161.41729463542461</v>
      </c>
      <c r="M53" s="301">
        <v>440840.00000000017</v>
      </c>
      <c r="N53" s="228">
        <v>3.6615845802428218E-4</v>
      </c>
      <c r="O53" s="226" t="s">
        <v>720</v>
      </c>
      <c r="P53" s="226" t="s">
        <v>720</v>
      </c>
      <c r="Q53" s="229">
        <v>1191.9053035879751</v>
      </c>
      <c r="R53" s="229">
        <v>11.717070656777031</v>
      </c>
      <c r="S53" s="229">
        <v>0</v>
      </c>
      <c r="T53" s="229">
        <v>653.74004327346984</v>
      </c>
      <c r="U53" s="229"/>
      <c r="V53" s="230">
        <v>0</v>
      </c>
      <c r="W53" s="229">
        <v>407.71744301003821</v>
      </c>
      <c r="X53" s="229">
        <v>2265.0798605282603</v>
      </c>
      <c r="Y53" s="231">
        <v>14.032448416659104</v>
      </c>
      <c r="Z53" s="232"/>
      <c r="AA53" s="226" t="s">
        <v>815</v>
      </c>
      <c r="AB53" s="224" t="s">
        <v>699</v>
      </c>
      <c r="AC53" s="233"/>
    </row>
    <row r="54" spans="1:29" s="217" customFormat="1" ht="11.25" customHeight="1">
      <c r="A54" s="224" t="s">
        <v>24</v>
      </c>
      <c r="B54" s="225">
        <v>119</v>
      </c>
      <c r="C54" s="224" t="s">
        <v>62</v>
      </c>
      <c r="D54" s="226" t="s">
        <v>75</v>
      </c>
      <c r="E54" s="224" t="s">
        <v>769</v>
      </c>
      <c r="F54" s="224" t="s">
        <v>29</v>
      </c>
      <c r="G54" s="227" t="s">
        <v>67</v>
      </c>
      <c r="H54" s="224" t="s">
        <v>41</v>
      </c>
      <c r="I54" s="301">
        <v>11907</v>
      </c>
      <c r="J54" s="301">
        <v>0</v>
      </c>
      <c r="K54" s="301">
        <v>1911.8861177005817</v>
      </c>
      <c r="L54" s="301">
        <v>13818.886117700582</v>
      </c>
      <c r="M54" s="301">
        <v>440840.00000000017</v>
      </c>
      <c r="N54" s="228">
        <v>3.134671562857403E-2</v>
      </c>
      <c r="O54" s="226" t="s">
        <v>720</v>
      </c>
      <c r="P54" s="226" t="s">
        <v>720</v>
      </c>
      <c r="Q54" s="229">
        <v>102038.65509310109</v>
      </c>
      <c r="R54" s="229">
        <v>1003.094900114369</v>
      </c>
      <c r="S54" s="229">
        <v>0</v>
      </c>
      <c r="T54" s="229">
        <v>55966.488776687358</v>
      </c>
      <c r="U54" s="229"/>
      <c r="V54" s="230">
        <v>0</v>
      </c>
      <c r="W54" s="229">
        <v>34904.567852417182</v>
      </c>
      <c r="X54" s="229">
        <v>193912.80662232</v>
      </c>
      <c r="Y54" s="231">
        <v>14.032448416659104</v>
      </c>
      <c r="Z54" s="232"/>
      <c r="AA54" s="226" t="s">
        <v>815</v>
      </c>
      <c r="AB54" s="224" t="s">
        <v>699</v>
      </c>
      <c r="AC54" s="233"/>
    </row>
    <row r="55" spans="1:29" s="217" customFormat="1" ht="11.25" customHeight="1">
      <c r="A55" s="224" t="s">
        <v>24</v>
      </c>
      <c r="B55" s="225">
        <v>119</v>
      </c>
      <c r="C55" s="224" t="s">
        <v>62</v>
      </c>
      <c r="D55" s="226" t="s">
        <v>75</v>
      </c>
      <c r="E55" s="224" t="s">
        <v>769</v>
      </c>
      <c r="F55" s="224" t="s">
        <v>29</v>
      </c>
      <c r="G55" s="227" t="s">
        <v>67</v>
      </c>
      <c r="H55" s="224" t="s">
        <v>19</v>
      </c>
      <c r="I55" s="301">
        <v>5115</v>
      </c>
      <c r="J55" s="301">
        <v>0</v>
      </c>
      <c r="K55" s="301">
        <v>821.3065836934976</v>
      </c>
      <c r="L55" s="301">
        <v>5936.3065836934975</v>
      </c>
      <c r="M55" s="301">
        <v>440840.00000000017</v>
      </c>
      <c r="N55" s="228">
        <v>1.3465898248102475E-2</v>
      </c>
      <c r="O55" s="226" t="s">
        <v>720</v>
      </c>
      <c r="P55" s="226" t="s">
        <v>720</v>
      </c>
      <c r="Q55" s="229">
        <v>29325.35452344588</v>
      </c>
      <c r="R55" s="229">
        <v>430.90874393927919</v>
      </c>
      <c r="S55" s="229">
        <v>0</v>
      </c>
      <c r="T55" s="229">
        <v>24042.041663958666</v>
      </c>
      <c r="U55" s="229"/>
      <c r="V55" s="230">
        <v>0</v>
      </c>
      <c r="W55" s="229">
        <v>14994.277699262106</v>
      </c>
      <c r="X55" s="229">
        <v>68792.582630605932</v>
      </c>
      <c r="Y55" s="231">
        <v>11.588448416659105</v>
      </c>
      <c r="Z55" s="232"/>
      <c r="AA55" s="226" t="s">
        <v>815</v>
      </c>
      <c r="AB55" s="224" t="s">
        <v>699</v>
      </c>
      <c r="AC55" s="233"/>
    </row>
    <row r="56" spans="1:29" s="217" customFormat="1" ht="11.25" customHeight="1">
      <c r="A56" s="224" t="s">
        <v>24</v>
      </c>
      <c r="B56" s="225">
        <v>119</v>
      </c>
      <c r="C56" s="224" t="s">
        <v>62</v>
      </c>
      <c r="D56" s="226" t="s">
        <v>75</v>
      </c>
      <c r="E56" s="224" t="s">
        <v>769</v>
      </c>
      <c r="F56" s="224" t="s">
        <v>29</v>
      </c>
      <c r="G56" s="227" t="s">
        <v>67</v>
      </c>
      <c r="H56" s="224" t="s">
        <v>42</v>
      </c>
      <c r="I56" s="301">
        <v>793</v>
      </c>
      <c r="J56" s="301">
        <v>0</v>
      </c>
      <c r="K56" s="301">
        <v>127.33061991572698</v>
      </c>
      <c r="L56" s="301">
        <v>920.33061991572697</v>
      </c>
      <c r="M56" s="301">
        <v>440840.00000000017</v>
      </c>
      <c r="N56" s="228">
        <v>2.0876749385621237E-3</v>
      </c>
      <c r="O56" s="226" t="s">
        <v>720</v>
      </c>
      <c r="P56" s="226" t="s">
        <v>720</v>
      </c>
      <c r="Q56" s="229">
        <v>4546.4332623836917</v>
      </c>
      <c r="R56" s="229">
        <v>66.805598033987962</v>
      </c>
      <c r="S56" s="229">
        <v>0</v>
      </c>
      <c r="T56" s="229">
        <v>3727.3390106586949</v>
      </c>
      <c r="U56" s="229"/>
      <c r="V56" s="230">
        <v>0</v>
      </c>
      <c r="W56" s="229">
        <v>2324.6260440889246</v>
      </c>
      <c r="X56" s="229">
        <v>10665.203915165297</v>
      </c>
      <c r="Y56" s="231">
        <v>11.588448416659103</v>
      </c>
      <c r="Z56" s="232"/>
      <c r="AA56" s="226" t="s">
        <v>815</v>
      </c>
      <c r="AB56" s="224" t="s">
        <v>699</v>
      </c>
      <c r="AC56" s="233"/>
    </row>
    <row r="57" spans="1:29" s="217" customFormat="1" ht="11.25" customHeight="1">
      <c r="A57" s="224" t="s">
        <v>1216</v>
      </c>
      <c r="B57" s="225">
        <v>119</v>
      </c>
      <c r="C57" s="224" t="s">
        <v>62</v>
      </c>
      <c r="D57" s="226" t="s">
        <v>775</v>
      </c>
      <c r="E57" s="224" t="s">
        <v>774</v>
      </c>
      <c r="F57" s="224" t="s">
        <v>29</v>
      </c>
      <c r="G57" s="227" t="s">
        <v>765</v>
      </c>
      <c r="H57" s="224" t="s">
        <v>41</v>
      </c>
      <c r="I57" s="301">
        <v>19786</v>
      </c>
      <c r="J57" s="301">
        <v>0</v>
      </c>
      <c r="K57" s="301">
        <v>3177.0033362579752</v>
      </c>
      <c r="L57" s="301">
        <v>22963.003336257974</v>
      </c>
      <c r="M57" s="301">
        <v>440840.00000000017</v>
      </c>
      <c r="N57" s="228">
        <v>5.2089200926091019E-2</v>
      </c>
      <c r="O57" s="226" t="s">
        <v>709</v>
      </c>
      <c r="P57" s="226" t="s">
        <v>720</v>
      </c>
      <c r="Q57" s="229">
        <v>0</v>
      </c>
      <c r="R57" s="229">
        <v>1666.8544296349125</v>
      </c>
      <c r="S57" s="229">
        <v>0</v>
      </c>
      <c r="T57" s="229">
        <v>93000.163511844803</v>
      </c>
      <c r="U57" s="229"/>
      <c r="V57" s="230">
        <v>0</v>
      </c>
      <c r="W57" s="229">
        <v>0</v>
      </c>
      <c r="X57" s="229">
        <v>94667.017941479717</v>
      </c>
      <c r="Y57" s="231">
        <v>4.1225886943108616</v>
      </c>
      <c r="Z57" s="232"/>
      <c r="AA57" s="226" t="s">
        <v>806</v>
      </c>
      <c r="AB57" s="224" t="s">
        <v>699</v>
      </c>
      <c r="AC57" s="233"/>
    </row>
    <row r="58" spans="1:29" s="217" customFormat="1" ht="11.25" customHeight="1">
      <c r="A58" s="224" t="s">
        <v>1216</v>
      </c>
      <c r="B58" s="225">
        <v>119</v>
      </c>
      <c r="C58" s="224" t="s">
        <v>62</v>
      </c>
      <c r="D58" s="226" t="s">
        <v>776</v>
      </c>
      <c r="E58" s="224" t="s">
        <v>774</v>
      </c>
      <c r="F58" s="224" t="s">
        <v>29</v>
      </c>
      <c r="G58" s="227" t="s">
        <v>765</v>
      </c>
      <c r="H58" s="224" t="s">
        <v>41</v>
      </c>
      <c r="I58" s="301">
        <v>19785</v>
      </c>
      <c r="J58" s="301">
        <v>0</v>
      </c>
      <c r="K58" s="301">
        <v>3176.8427680109185</v>
      </c>
      <c r="L58" s="301">
        <v>22961.84276801092</v>
      </c>
      <c r="M58" s="301">
        <v>440840.00000000017</v>
      </c>
      <c r="N58" s="228">
        <v>5.2086568296912508E-2</v>
      </c>
      <c r="O58" s="226" t="s">
        <v>709</v>
      </c>
      <c r="P58" s="226" t="s">
        <v>709</v>
      </c>
      <c r="Q58" s="229">
        <v>0</v>
      </c>
      <c r="R58" s="229">
        <v>1666.7701855012003</v>
      </c>
      <c r="S58" s="229">
        <v>0</v>
      </c>
      <c r="T58" s="229">
        <v>0</v>
      </c>
      <c r="U58" s="229"/>
      <c r="V58" s="230">
        <v>0</v>
      </c>
      <c r="W58" s="229">
        <v>0</v>
      </c>
      <c r="X58" s="229">
        <v>1666.7701855012003</v>
      </c>
      <c r="Y58" s="231">
        <v>7.2588694310861054E-2</v>
      </c>
      <c r="Z58" s="232"/>
      <c r="AA58" s="226" t="s">
        <v>806</v>
      </c>
      <c r="AB58" s="224" t="s">
        <v>699</v>
      </c>
      <c r="AC58" s="233"/>
    </row>
    <row r="59" spans="1:29" s="217" customFormat="1" ht="11.25" customHeight="1">
      <c r="A59" s="224" t="s">
        <v>1216</v>
      </c>
      <c r="B59" s="225">
        <v>119</v>
      </c>
      <c r="C59" s="224" t="s">
        <v>62</v>
      </c>
      <c r="D59" s="226" t="s">
        <v>777</v>
      </c>
      <c r="E59" s="224" t="s">
        <v>774</v>
      </c>
      <c r="F59" s="224" t="s">
        <v>29</v>
      </c>
      <c r="G59" s="227" t="s">
        <v>765</v>
      </c>
      <c r="H59" s="224" t="s">
        <v>41</v>
      </c>
      <c r="I59" s="301">
        <v>19818</v>
      </c>
      <c r="J59" s="301">
        <v>0</v>
      </c>
      <c r="K59" s="301">
        <v>3182.1415201637801</v>
      </c>
      <c r="L59" s="301">
        <v>23000.141520163779</v>
      </c>
      <c r="M59" s="301">
        <v>440840.00000000017</v>
      </c>
      <c r="N59" s="228">
        <v>5.2173445059803487E-2</v>
      </c>
      <c r="O59" s="226" t="s">
        <v>709</v>
      </c>
      <c r="P59" s="226" t="s">
        <v>709</v>
      </c>
      <c r="Q59" s="229">
        <v>0</v>
      </c>
      <c r="R59" s="229">
        <v>1669.5502419137115</v>
      </c>
      <c r="S59" s="229">
        <v>0</v>
      </c>
      <c r="T59" s="229">
        <v>0</v>
      </c>
      <c r="U59" s="229"/>
      <c r="V59" s="230">
        <v>0</v>
      </c>
      <c r="W59" s="229">
        <v>0</v>
      </c>
      <c r="X59" s="229">
        <v>1669.5502419137115</v>
      </c>
      <c r="Y59" s="231">
        <v>7.2588694310861054E-2</v>
      </c>
      <c r="Z59" s="232"/>
      <c r="AA59" s="226" t="s">
        <v>806</v>
      </c>
      <c r="AB59" s="224" t="s">
        <v>699</v>
      </c>
      <c r="AC59" s="233"/>
    </row>
    <row r="60" spans="1:29" s="217" customFormat="1" ht="11.25" customHeight="1">
      <c r="A60" s="224" t="s">
        <v>1216</v>
      </c>
      <c r="B60" s="225">
        <v>119</v>
      </c>
      <c r="C60" s="224" t="s">
        <v>62</v>
      </c>
      <c r="D60" s="226" t="s">
        <v>778</v>
      </c>
      <c r="E60" s="224" t="s">
        <v>774</v>
      </c>
      <c r="F60" s="224" t="s">
        <v>29</v>
      </c>
      <c r="G60" s="227" t="s">
        <v>765</v>
      </c>
      <c r="H60" s="224" t="s">
        <v>41</v>
      </c>
      <c r="I60" s="301">
        <v>19831</v>
      </c>
      <c r="J60" s="301">
        <v>0</v>
      </c>
      <c r="K60" s="301">
        <v>3184.2289073755132</v>
      </c>
      <c r="L60" s="301">
        <v>23015.228907375513</v>
      </c>
      <c r="M60" s="301">
        <v>440840.00000000017</v>
      </c>
      <c r="N60" s="228">
        <v>5.2207669239124177E-2</v>
      </c>
      <c r="O60" s="226" t="s">
        <v>709</v>
      </c>
      <c r="P60" s="226" t="s">
        <v>709</v>
      </c>
      <c r="Q60" s="229">
        <v>0</v>
      </c>
      <c r="R60" s="229">
        <v>1670.6454156519737</v>
      </c>
      <c r="S60" s="229">
        <v>0</v>
      </c>
      <c r="T60" s="229">
        <v>0</v>
      </c>
      <c r="U60" s="229"/>
      <c r="V60" s="230">
        <v>0</v>
      </c>
      <c r="W60" s="229">
        <v>0</v>
      </c>
      <c r="X60" s="229">
        <v>1670.6454156519737</v>
      </c>
      <c r="Y60" s="231">
        <v>7.2588694310861054E-2</v>
      </c>
      <c r="Z60" s="232"/>
      <c r="AA60" s="226" t="s">
        <v>806</v>
      </c>
      <c r="AB60" s="224" t="s">
        <v>699</v>
      </c>
      <c r="AC60" s="233"/>
    </row>
    <row r="61" spans="1:29" s="217" customFormat="1" ht="11.25" customHeight="1">
      <c r="A61" s="224" t="s">
        <v>1216</v>
      </c>
      <c r="B61" s="225">
        <v>119</v>
      </c>
      <c r="C61" s="224" t="s">
        <v>62</v>
      </c>
      <c r="D61" s="226" t="s">
        <v>54</v>
      </c>
      <c r="E61" s="224" t="s">
        <v>774</v>
      </c>
      <c r="F61" s="224" t="s">
        <v>29</v>
      </c>
      <c r="G61" s="227" t="s">
        <v>765</v>
      </c>
      <c r="H61" s="224" t="s">
        <v>41</v>
      </c>
      <c r="I61" s="301">
        <v>19766</v>
      </c>
      <c r="J61" s="301">
        <v>0</v>
      </c>
      <c r="K61" s="301">
        <v>3173.7919713168471</v>
      </c>
      <c r="L61" s="301">
        <v>22939.791971316849</v>
      </c>
      <c r="M61" s="301">
        <v>440840.00000000017</v>
      </c>
      <c r="N61" s="228">
        <v>5.2036548342520729E-2</v>
      </c>
      <c r="O61" s="226" t="s">
        <v>709</v>
      </c>
      <c r="P61" s="226" t="s">
        <v>709</v>
      </c>
      <c r="Q61" s="229">
        <v>0</v>
      </c>
      <c r="R61" s="229">
        <v>1665.1695469606634</v>
      </c>
      <c r="S61" s="229">
        <v>0</v>
      </c>
      <c r="T61" s="229">
        <v>0</v>
      </c>
      <c r="U61" s="229"/>
      <c r="V61" s="230">
        <v>0</v>
      </c>
      <c r="W61" s="229">
        <v>0</v>
      </c>
      <c r="X61" s="229">
        <v>1665.1695469606634</v>
      </c>
      <c r="Y61" s="231">
        <v>7.2588694310861054E-2</v>
      </c>
      <c r="Z61" s="232"/>
      <c r="AA61" s="226" t="s">
        <v>806</v>
      </c>
      <c r="AB61" s="224" t="s">
        <v>699</v>
      </c>
      <c r="AC61" s="233"/>
    </row>
    <row r="62" spans="1:29" s="217" customFormat="1" ht="11.25" customHeight="1">
      <c r="A62" s="224" t="s">
        <v>1216</v>
      </c>
      <c r="B62" s="225">
        <v>119</v>
      </c>
      <c r="C62" s="224" t="s">
        <v>62</v>
      </c>
      <c r="D62" s="226" t="s">
        <v>779</v>
      </c>
      <c r="E62" s="224" t="s">
        <v>774</v>
      </c>
      <c r="F62" s="224" t="s">
        <v>29</v>
      </c>
      <c r="G62" s="227" t="s">
        <v>765</v>
      </c>
      <c r="H62" s="224" t="s">
        <v>41</v>
      </c>
      <c r="I62" s="301">
        <v>8292</v>
      </c>
      <c r="J62" s="301">
        <v>0</v>
      </c>
      <c r="K62" s="301">
        <v>1331.4319045916875</v>
      </c>
      <c r="L62" s="301">
        <v>9623.4319045916873</v>
      </c>
      <c r="M62" s="301">
        <v>440840.00000000017</v>
      </c>
      <c r="N62" s="228">
        <v>2.1829761148243542E-2</v>
      </c>
      <c r="O62" s="226" t="s">
        <v>709</v>
      </c>
      <c r="P62" s="226" t="s">
        <v>709</v>
      </c>
      <c r="Q62" s="229">
        <v>0</v>
      </c>
      <c r="R62" s="229">
        <v>698.55235674379333</v>
      </c>
      <c r="S62" s="229">
        <v>0</v>
      </c>
      <c r="T62" s="229">
        <v>0</v>
      </c>
      <c r="U62" s="229"/>
      <c r="V62" s="230">
        <v>0</v>
      </c>
      <c r="W62" s="229">
        <v>0</v>
      </c>
      <c r="X62" s="229">
        <v>698.55235674379333</v>
      </c>
      <c r="Y62" s="231">
        <v>7.2588694310861054E-2</v>
      </c>
      <c r="Z62" s="232"/>
      <c r="AA62" s="226" t="s">
        <v>806</v>
      </c>
      <c r="AB62" s="224" t="s">
        <v>699</v>
      </c>
      <c r="AC62" s="233"/>
    </row>
    <row r="63" spans="1:29" s="217" customFormat="1" ht="11.25" customHeight="1">
      <c r="A63" s="224" t="s">
        <v>24</v>
      </c>
      <c r="B63" s="225">
        <v>119</v>
      </c>
      <c r="C63" s="224" t="s">
        <v>62</v>
      </c>
      <c r="D63" s="226" t="s">
        <v>68</v>
      </c>
      <c r="E63" s="224" t="s">
        <v>769</v>
      </c>
      <c r="F63" s="224" t="s">
        <v>29</v>
      </c>
      <c r="G63" s="227" t="s">
        <v>67</v>
      </c>
      <c r="H63" s="224" t="s">
        <v>32</v>
      </c>
      <c r="I63" s="301">
        <v>7635</v>
      </c>
      <c r="J63" s="301">
        <v>0</v>
      </c>
      <c r="K63" s="301">
        <v>1225.9385662756313</v>
      </c>
      <c r="L63" s="301">
        <v>8860.9385662756322</v>
      </c>
      <c r="M63" s="301">
        <v>440840.00000000017</v>
      </c>
      <c r="N63" s="228">
        <v>2.0100123777959417E-2</v>
      </c>
      <c r="O63" s="226" t="s">
        <v>720</v>
      </c>
      <c r="P63" s="226" t="s">
        <v>720</v>
      </c>
      <c r="Q63" s="229">
        <v>63125.326346147602</v>
      </c>
      <c r="R63" s="229">
        <v>643.20396089470137</v>
      </c>
      <c r="S63" s="229">
        <v>0</v>
      </c>
      <c r="T63" s="229">
        <v>35886.801193416315</v>
      </c>
      <c r="U63" s="229"/>
      <c r="V63" s="230">
        <v>0</v>
      </c>
      <c r="W63" s="229">
        <v>22381.48782675781</v>
      </c>
      <c r="X63" s="229">
        <v>122036.81932721642</v>
      </c>
      <c r="Y63" s="231">
        <v>13.772448416659104</v>
      </c>
      <c r="Z63" s="232"/>
      <c r="AA63" s="226" t="s">
        <v>815</v>
      </c>
      <c r="AB63" s="224" t="s">
        <v>699</v>
      </c>
      <c r="AC63" s="233"/>
    </row>
    <row r="64" spans="1:29" s="217" customFormat="1" ht="11.25" customHeight="1">
      <c r="A64" s="224" t="s">
        <v>24</v>
      </c>
      <c r="B64" s="225">
        <v>119</v>
      </c>
      <c r="C64" s="224" t="s">
        <v>62</v>
      </c>
      <c r="D64" s="226" t="s">
        <v>69</v>
      </c>
      <c r="E64" s="224" t="s">
        <v>769</v>
      </c>
      <c r="F64" s="224" t="s">
        <v>29</v>
      </c>
      <c r="G64" s="227" t="s">
        <v>67</v>
      </c>
      <c r="H64" s="224" t="s">
        <v>32</v>
      </c>
      <c r="I64" s="301">
        <v>7548</v>
      </c>
      <c r="J64" s="301">
        <v>0</v>
      </c>
      <c r="K64" s="301">
        <v>1211.9691287817243</v>
      </c>
      <c r="L64" s="301">
        <v>8759.9691287817241</v>
      </c>
      <c r="M64" s="301">
        <v>440840.00000000017</v>
      </c>
      <c r="N64" s="228">
        <v>1.9871085039428638E-2</v>
      </c>
      <c r="O64" s="226" t="s">
        <v>720</v>
      </c>
      <c r="P64" s="226" t="s">
        <v>720</v>
      </c>
      <c r="Q64" s="229">
        <v>62406.020073441003</v>
      </c>
      <c r="R64" s="229">
        <v>635.87472126171645</v>
      </c>
      <c r="S64" s="229">
        <v>0</v>
      </c>
      <c r="T64" s="229">
        <v>35477.874971565987</v>
      </c>
      <c r="U64" s="229"/>
      <c r="V64" s="230">
        <v>0</v>
      </c>
      <c r="W64" s="229">
        <v>22126.453191403787</v>
      </c>
      <c r="X64" s="229">
        <v>120646.22295767249</v>
      </c>
      <c r="Y64" s="231">
        <v>13.772448416659104</v>
      </c>
      <c r="Z64" s="232"/>
      <c r="AA64" s="226" t="s">
        <v>815</v>
      </c>
      <c r="AB64" s="224" t="s">
        <v>699</v>
      </c>
      <c r="AC64" s="233"/>
    </row>
    <row r="65" spans="1:29" s="217" customFormat="1" ht="11.25" customHeight="1">
      <c r="A65" s="224" t="s">
        <v>24</v>
      </c>
      <c r="B65" s="225">
        <v>119</v>
      </c>
      <c r="C65" s="224" t="s">
        <v>62</v>
      </c>
      <c r="D65" s="226" t="s">
        <v>70</v>
      </c>
      <c r="E65" s="224" t="s">
        <v>769</v>
      </c>
      <c r="F65" s="224" t="s">
        <v>29</v>
      </c>
      <c r="G65" s="227" t="s">
        <v>67</v>
      </c>
      <c r="H65" s="224" t="s">
        <v>32</v>
      </c>
      <c r="I65" s="301">
        <v>7635</v>
      </c>
      <c r="J65" s="301">
        <v>0</v>
      </c>
      <c r="K65" s="301">
        <v>1225.9385662756313</v>
      </c>
      <c r="L65" s="301">
        <v>8860.9385662756322</v>
      </c>
      <c r="M65" s="301">
        <v>440840.00000000017</v>
      </c>
      <c r="N65" s="228">
        <v>2.0100123777959417E-2</v>
      </c>
      <c r="O65" s="226" t="s">
        <v>720</v>
      </c>
      <c r="P65" s="226" t="s">
        <v>720</v>
      </c>
      <c r="Q65" s="229">
        <v>63125.326346147602</v>
      </c>
      <c r="R65" s="229">
        <v>643.20396089470137</v>
      </c>
      <c r="S65" s="229">
        <v>0</v>
      </c>
      <c r="T65" s="229">
        <v>35886.801193416315</v>
      </c>
      <c r="U65" s="229"/>
      <c r="V65" s="230">
        <v>0</v>
      </c>
      <c r="W65" s="229">
        <v>22381.48782675781</v>
      </c>
      <c r="X65" s="229">
        <v>122036.81932721642</v>
      </c>
      <c r="Y65" s="231">
        <v>13.772448416659104</v>
      </c>
      <c r="Z65" s="232"/>
      <c r="AA65" s="226" t="s">
        <v>815</v>
      </c>
      <c r="AB65" s="224" t="s">
        <v>699</v>
      </c>
      <c r="AC65" s="233"/>
    </row>
    <row r="66" spans="1:29" s="217" customFormat="1" ht="11.25" customHeight="1">
      <c r="A66" s="224" t="s">
        <v>24</v>
      </c>
      <c r="B66" s="225">
        <v>119</v>
      </c>
      <c r="C66" s="224" t="s">
        <v>62</v>
      </c>
      <c r="D66" s="226" t="s">
        <v>71</v>
      </c>
      <c r="E66" s="224" t="s">
        <v>769</v>
      </c>
      <c r="F66" s="224" t="s">
        <v>29</v>
      </c>
      <c r="G66" s="227" t="s">
        <v>67</v>
      </c>
      <c r="H66" s="224" t="s">
        <v>32</v>
      </c>
      <c r="I66" s="301">
        <v>7635</v>
      </c>
      <c r="J66" s="301">
        <v>0</v>
      </c>
      <c r="K66" s="301">
        <v>1225.9385662756313</v>
      </c>
      <c r="L66" s="301">
        <v>8860.9385662756322</v>
      </c>
      <c r="M66" s="301">
        <v>440840.00000000017</v>
      </c>
      <c r="N66" s="228">
        <v>2.0100123777959417E-2</v>
      </c>
      <c r="O66" s="226" t="s">
        <v>720</v>
      </c>
      <c r="P66" s="226" t="s">
        <v>720</v>
      </c>
      <c r="Q66" s="229">
        <v>63125.326346147602</v>
      </c>
      <c r="R66" s="229">
        <v>643.20396089470137</v>
      </c>
      <c r="S66" s="229">
        <v>0</v>
      </c>
      <c r="T66" s="229">
        <v>35886.801193416315</v>
      </c>
      <c r="U66" s="229"/>
      <c r="V66" s="230">
        <v>0</v>
      </c>
      <c r="W66" s="229">
        <v>22381.48782675781</v>
      </c>
      <c r="X66" s="229">
        <v>122036.81932721642</v>
      </c>
      <c r="Y66" s="231">
        <v>13.772448416659104</v>
      </c>
      <c r="Z66" s="232"/>
      <c r="AA66" s="226" t="s">
        <v>815</v>
      </c>
      <c r="AB66" s="224" t="s">
        <v>699</v>
      </c>
      <c r="AC66" s="233"/>
    </row>
    <row r="67" spans="1:29" s="217" customFormat="1" ht="11.25" customHeight="1">
      <c r="A67" s="224" t="s">
        <v>24</v>
      </c>
      <c r="B67" s="225">
        <v>119</v>
      </c>
      <c r="C67" s="224" t="s">
        <v>62</v>
      </c>
      <c r="D67" s="226" t="s">
        <v>76</v>
      </c>
      <c r="E67" s="224" t="s">
        <v>769</v>
      </c>
      <c r="F67" s="224" t="s">
        <v>29</v>
      </c>
      <c r="G67" s="227" t="s">
        <v>67</v>
      </c>
      <c r="H67" s="224" t="s">
        <v>41</v>
      </c>
      <c r="I67" s="301">
        <v>377</v>
      </c>
      <c r="J67" s="301">
        <v>0</v>
      </c>
      <c r="K67" s="301">
        <v>60.534229140263655</v>
      </c>
      <c r="L67" s="301">
        <v>437.53422914026368</v>
      </c>
      <c r="M67" s="301">
        <v>440840.00000000017</v>
      </c>
      <c r="N67" s="228">
        <v>9.9250120030002615E-4</v>
      </c>
      <c r="O67" s="226" t="s">
        <v>720</v>
      </c>
      <c r="P67" s="226" t="s">
        <v>720</v>
      </c>
      <c r="Q67" s="229">
        <v>3230.7527479717069</v>
      </c>
      <c r="R67" s="229">
        <v>31.760038409600838</v>
      </c>
      <c r="S67" s="229">
        <v>0</v>
      </c>
      <c r="T67" s="229">
        <v>1772.0136280180682</v>
      </c>
      <c r="U67" s="229"/>
      <c r="V67" s="230">
        <v>0</v>
      </c>
      <c r="W67" s="229">
        <v>1105.150086534079</v>
      </c>
      <c r="X67" s="229">
        <v>6139.676500933454</v>
      </c>
      <c r="Y67" s="231">
        <v>14.032448416659102</v>
      </c>
      <c r="Z67" s="232"/>
      <c r="AA67" s="226" t="s">
        <v>815</v>
      </c>
      <c r="AB67" s="224" t="s">
        <v>699</v>
      </c>
      <c r="AC67" s="233"/>
    </row>
    <row r="68" spans="1:29" s="217" customFormat="1" ht="11.25" customHeight="1">
      <c r="A68" s="224" t="s">
        <v>1216</v>
      </c>
      <c r="B68" s="225">
        <v>119</v>
      </c>
      <c r="C68" s="224" t="s">
        <v>62</v>
      </c>
      <c r="D68" s="226" t="s">
        <v>72</v>
      </c>
      <c r="E68" s="224" t="s">
        <v>774</v>
      </c>
      <c r="F68" s="224" t="s">
        <v>29</v>
      </c>
      <c r="G68" s="227" t="s">
        <v>765</v>
      </c>
      <c r="H68" s="224" t="s">
        <v>41</v>
      </c>
      <c r="I68" s="301">
        <v>6347</v>
      </c>
      <c r="J68" s="301">
        <v>363.91393705844575</v>
      </c>
      <c r="K68" s="301">
        <v>1019.1266640669851</v>
      </c>
      <c r="L68" s="301">
        <v>7730.0406011254308</v>
      </c>
      <c r="M68" s="301">
        <v>440840.00000000017</v>
      </c>
      <c r="N68" s="228">
        <v>1.7534798568926206E-2</v>
      </c>
      <c r="O68" s="226" t="s">
        <v>709</v>
      </c>
      <c r="P68" s="226" t="s">
        <v>709</v>
      </c>
      <c r="Q68" s="229">
        <v>0</v>
      </c>
      <c r="R68" s="229">
        <v>561.11355420563859</v>
      </c>
      <c r="S68" s="229">
        <v>0</v>
      </c>
      <c r="T68" s="229">
        <v>0</v>
      </c>
      <c r="U68" s="229"/>
      <c r="V68" s="230">
        <v>0</v>
      </c>
      <c r="W68" s="229">
        <v>0</v>
      </c>
      <c r="X68" s="229">
        <v>561.11355420563859</v>
      </c>
      <c r="Y68" s="231">
        <v>7.2588694310861068E-2</v>
      </c>
      <c r="Z68" s="232"/>
      <c r="AA68" s="226" t="s">
        <v>806</v>
      </c>
      <c r="AB68" s="224" t="s">
        <v>699</v>
      </c>
      <c r="AC68" s="233"/>
    </row>
    <row r="69" spans="1:29" s="217" customFormat="1" ht="11.25" customHeight="1">
      <c r="A69" s="224" t="s">
        <v>63</v>
      </c>
      <c r="B69" s="225">
        <v>119</v>
      </c>
      <c r="C69" s="224" t="s">
        <v>62</v>
      </c>
      <c r="D69" s="226" t="s">
        <v>72</v>
      </c>
      <c r="E69" s="224" t="s">
        <v>820</v>
      </c>
      <c r="F69" s="224" t="s">
        <v>29</v>
      </c>
      <c r="G69" s="227" t="s">
        <v>66</v>
      </c>
      <c r="H69" s="224" t="s">
        <v>41</v>
      </c>
      <c r="I69" s="301">
        <v>552</v>
      </c>
      <c r="J69" s="301">
        <v>31.649675950253982</v>
      </c>
      <c r="K69" s="301">
        <v>88.63367237513404</v>
      </c>
      <c r="L69" s="301">
        <v>672.28334832538803</v>
      </c>
      <c r="M69" s="301">
        <v>440840.00000000017</v>
      </c>
      <c r="N69" s="228">
        <v>1.5250053269335536E-3</v>
      </c>
      <c r="O69" s="226" t="s">
        <v>720</v>
      </c>
      <c r="P69" s="226" t="s">
        <v>720</v>
      </c>
      <c r="Q69" s="229">
        <v>4964.1402440346646</v>
      </c>
      <c r="R69" s="229">
        <v>48.800170461873719</v>
      </c>
      <c r="S69" s="229">
        <v>0</v>
      </c>
      <c r="T69" s="229">
        <v>2722.7475607178221</v>
      </c>
      <c r="U69" s="229"/>
      <c r="V69" s="230">
        <v>0</v>
      </c>
      <c r="W69" s="229">
        <v>1698.093431540512</v>
      </c>
      <c r="X69" s="229">
        <v>9433.7814067548716</v>
      </c>
      <c r="Y69" s="231">
        <v>14.032448416659102</v>
      </c>
      <c r="Z69" s="232"/>
      <c r="AA69" s="226" t="s">
        <v>818</v>
      </c>
      <c r="AB69" s="224" t="s">
        <v>699</v>
      </c>
      <c r="AC69" s="233"/>
    </row>
    <row r="70" spans="1:29" s="217" customFormat="1" ht="11.25" customHeight="1">
      <c r="A70" s="224" t="s">
        <v>24</v>
      </c>
      <c r="B70" s="225">
        <v>119</v>
      </c>
      <c r="C70" s="224" t="s">
        <v>62</v>
      </c>
      <c r="D70" s="226" t="s">
        <v>72</v>
      </c>
      <c r="E70" s="224" t="s">
        <v>769</v>
      </c>
      <c r="F70" s="224" t="s">
        <v>29</v>
      </c>
      <c r="G70" s="227" t="s">
        <v>67</v>
      </c>
      <c r="H70" s="224" t="s">
        <v>41</v>
      </c>
      <c r="I70" s="301">
        <v>22268</v>
      </c>
      <c r="J70" s="301">
        <v>1276.7662754714777</v>
      </c>
      <c r="K70" s="301">
        <v>3575.5337254519654</v>
      </c>
      <c r="L70" s="301">
        <v>27120.300000923442</v>
      </c>
      <c r="M70" s="301">
        <v>440840.00000000017</v>
      </c>
      <c r="N70" s="228">
        <v>6.1519598949558642E-2</v>
      </c>
      <c r="O70" s="226" t="s">
        <v>720</v>
      </c>
      <c r="P70" s="226" t="s">
        <v>720</v>
      </c>
      <c r="Q70" s="229">
        <v>200256.29520681867</v>
      </c>
      <c r="R70" s="229">
        <v>1968.6271663858765</v>
      </c>
      <c r="S70" s="229">
        <v>0</v>
      </c>
      <c r="T70" s="229">
        <v>109837.21500373996</v>
      </c>
      <c r="U70" s="229"/>
      <c r="V70" s="230">
        <v>0</v>
      </c>
      <c r="W70" s="229">
        <v>68502.073430333548</v>
      </c>
      <c r="X70" s="229">
        <v>380564.21080727805</v>
      </c>
      <c r="Y70" s="231">
        <v>14.032448416659104</v>
      </c>
      <c r="Z70" s="232"/>
      <c r="AA70" s="226" t="s">
        <v>815</v>
      </c>
      <c r="AB70" s="224" t="s">
        <v>699</v>
      </c>
      <c r="AC70" s="233"/>
    </row>
    <row r="71" spans="1:29" s="217" customFormat="1" ht="11.25" customHeight="1">
      <c r="A71" s="224" t="s">
        <v>1216</v>
      </c>
      <c r="B71" s="225">
        <v>119</v>
      </c>
      <c r="C71" s="224" t="s">
        <v>62</v>
      </c>
      <c r="D71" s="226" t="s">
        <v>72</v>
      </c>
      <c r="E71" s="224" t="s">
        <v>774</v>
      </c>
      <c r="F71" s="224" t="s">
        <v>29</v>
      </c>
      <c r="G71" s="227" t="s">
        <v>765</v>
      </c>
      <c r="H71" s="224" t="s">
        <v>19</v>
      </c>
      <c r="I71" s="301">
        <v>269</v>
      </c>
      <c r="J71" s="301">
        <v>15.423483388801309</v>
      </c>
      <c r="K71" s="301">
        <v>43.192858458172211</v>
      </c>
      <c r="L71" s="301">
        <v>327.61634184697351</v>
      </c>
      <c r="M71" s="301">
        <v>440840.00000000017</v>
      </c>
      <c r="N71" s="228">
        <v>7.4316382779914111E-4</v>
      </c>
      <c r="O71" s="226" t="s">
        <v>709</v>
      </c>
      <c r="P71" s="226" t="s">
        <v>709</v>
      </c>
      <c r="Q71" s="229">
        <v>0</v>
      </c>
      <c r="R71" s="229">
        <v>23.781242489572517</v>
      </c>
      <c r="S71" s="229">
        <v>0</v>
      </c>
      <c r="T71" s="229">
        <v>0</v>
      </c>
      <c r="U71" s="229"/>
      <c r="V71" s="230">
        <v>0</v>
      </c>
      <c r="W71" s="229">
        <v>0</v>
      </c>
      <c r="X71" s="229">
        <v>23.781242489572517</v>
      </c>
      <c r="Y71" s="231">
        <v>7.2588694310861054E-2</v>
      </c>
      <c r="Z71" s="232"/>
      <c r="AA71" s="226" t="s">
        <v>806</v>
      </c>
      <c r="AB71" s="224" t="s">
        <v>699</v>
      </c>
      <c r="AC71" s="233"/>
    </row>
    <row r="72" spans="1:29" s="217" customFormat="1" ht="11.25" customHeight="1">
      <c r="A72" s="224" t="s">
        <v>24</v>
      </c>
      <c r="B72" s="225">
        <v>119</v>
      </c>
      <c r="C72" s="224" t="s">
        <v>62</v>
      </c>
      <c r="D72" s="226" t="s">
        <v>72</v>
      </c>
      <c r="E72" s="224" t="s">
        <v>769</v>
      </c>
      <c r="F72" s="224" t="s">
        <v>29</v>
      </c>
      <c r="G72" s="227" t="s">
        <v>67</v>
      </c>
      <c r="H72" s="224" t="s">
        <v>19</v>
      </c>
      <c r="I72" s="301">
        <v>3463</v>
      </c>
      <c r="J72" s="301">
        <v>198.55584749226367</v>
      </c>
      <c r="K72" s="301">
        <v>556.04783955632104</v>
      </c>
      <c r="L72" s="301">
        <v>4217.603687048585</v>
      </c>
      <c r="M72" s="301">
        <v>440840.00000000017</v>
      </c>
      <c r="N72" s="228">
        <v>9.5671982738603206E-3</v>
      </c>
      <c r="O72" s="226" t="s">
        <v>720</v>
      </c>
      <c r="P72" s="226" t="s">
        <v>720</v>
      </c>
      <c r="Q72" s="229">
        <v>20834.962214020012</v>
      </c>
      <c r="R72" s="229">
        <v>306.15034476353026</v>
      </c>
      <c r="S72" s="229">
        <v>0</v>
      </c>
      <c r="T72" s="229">
        <v>17081.294932546774</v>
      </c>
      <c r="U72" s="229"/>
      <c r="V72" s="230">
        <v>0</v>
      </c>
      <c r="W72" s="229">
        <v>10653.075277943466</v>
      </c>
      <c r="X72" s="229">
        <v>48875.482769273789</v>
      </c>
      <c r="Y72" s="231">
        <v>11.588448416659107</v>
      </c>
      <c r="Z72" s="232"/>
      <c r="AA72" s="226" t="s">
        <v>815</v>
      </c>
      <c r="AB72" s="224" t="s">
        <v>699</v>
      </c>
      <c r="AC72" s="233"/>
    </row>
    <row r="73" spans="1:29" s="217" customFormat="1" ht="11.25" customHeight="1">
      <c r="A73" s="224" t="s">
        <v>1262</v>
      </c>
      <c r="B73" s="225">
        <v>119</v>
      </c>
      <c r="C73" s="224" t="s">
        <v>62</v>
      </c>
      <c r="D73" s="226" t="s">
        <v>72</v>
      </c>
      <c r="E73" s="224" t="s">
        <v>1017</v>
      </c>
      <c r="F73" s="224" t="s">
        <v>29</v>
      </c>
      <c r="G73" s="227" t="s">
        <v>773</v>
      </c>
      <c r="H73" s="224" t="s">
        <v>19</v>
      </c>
      <c r="I73" s="301">
        <v>508</v>
      </c>
      <c r="J73" s="301">
        <v>29.126875693349682</v>
      </c>
      <c r="K73" s="301">
        <v>81.568669504652348</v>
      </c>
      <c r="L73" s="301">
        <v>618.69554519800204</v>
      </c>
      <c r="M73" s="301">
        <v>440840.00000000017</v>
      </c>
      <c r="N73" s="228">
        <v>1.4034469313084152E-3</v>
      </c>
      <c r="O73" s="226" t="s">
        <v>709</v>
      </c>
      <c r="P73" s="226" t="s">
        <v>720</v>
      </c>
      <c r="Q73" s="229">
        <v>0</v>
      </c>
      <c r="R73" s="229">
        <v>44.910301801869288</v>
      </c>
      <c r="S73" s="229">
        <v>0</v>
      </c>
      <c r="T73" s="229">
        <v>2505.7169580519085</v>
      </c>
      <c r="U73" s="229"/>
      <c r="V73" s="230">
        <v>0</v>
      </c>
      <c r="W73" s="229"/>
      <c r="X73" s="229">
        <v>2550.6272598537776</v>
      </c>
      <c r="Y73" s="231">
        <v>4.1225886943108607</v>
      </c>
      <c r="Z73" s="232"/>
      <c r="AA73" s="226" t="s">
        <v>806</v>
      </c>
      <c r="AB73" s="224" t="s">
        <v>699</v>
      </c>
      <c r="AC73" s="233"/>
    </row>
    <row r="74" spans="1:29" s="217" customFormat="1" ht="11.25" customHeight="1">
      <c r="A74" s="224" t="s">
        <v>1216</v>
      </c>
      <c r="B74" s="225">
        <v>119</v>
      </c>
      <c r="C74" s="224" t="s">
        <v>62</v>
      </c>
      <c r="D74" s="226" t="s">
        <v>72</v>
      </c>
      <c r="E74" s="224" t="s">
        <v>774</v>
      </c>
      <c r="F74" s="224" t="s">
        <v>29</v>
      </c>
      <c r="G74" s="227" t="s">
        <v>765</v>
      </c>
      <c r="H74" s="224" t="s">
        <v>42</v>
      </c>
      <c r="I74" s="301">
        <v>354</v>
      </c>
      <c r="J74" s="301">
        <v>20.297074794184621</v>
      </c>
      <c r="K74" s="301">
        <v>56.841159457966398</v>
      </c>
      <c r="L74" s="301">
        <v>431.13823425215099</v>
      </c>
      <c r="M74" s="301">
        <v>440840.00000000017</v>
      </c>
      <c r="N74" s="228">
        <v>9.77992546620431E-4</v>
      </c>
      <c r="O74" s="226" t="s">
        <v>709</v>
      </c>
      <c r="P74" s="226" t="s">
        <v>709</v>
      </c>
      <c r="Q74" s="229">
        <v>0</v>
      </c>
      <c r="R74" s="229">
        <v>31.295761491853792</v>
      </c>
      <c r="S74" s="229">
        <v>0</v>
      </c>
      <c r="T74" s="229">
        <v>0</v>
      </c>
      <c r="U74" s="229"/>
      <c r="V74" s="230">
        <v>0</v>
      </c>
      <c r="W74" s="229">
        <v>0</v>
      </c>
      <c r="X74" s="229">
        <v>31.295761491853792</v>
      </c>
      <c r="Y74" s="231">
        <v>7.2588694310861054E-2</v>
      </c>
      <c r="Z74" s="232"/>
      <c r="AA74" s="226" t="s">
        <v>806</v>
      </c>
      <c r="AB74" s="224" t="s">
        <v>699</v>
      </c>
      <c r="AC74" s="233"/>
    </row>
    <row r="75" spans="1:29" s="217" customFormat="1" ht="11.25" customHeight="1">
      <c r="A75" s="224" t="s">
        <v>24</v>
      </c>
      <c r="B75" s="225">
        <v>119</v>
      </c>
      <c r="C75" s="224" t="s">
        <v>62</v>
      </c>
      <c r="D75" s="226" t="s">
        <v>72</v>
      </c>
      <c r="E75" s="224" t="s">
        <v>769</v>
      </c>
      <c r="F75" s="224" t="s">
        <v>29</v>
      </c>
      <c r="G75" s="227" t="s">
        <v>67</v>
      </c>
      <c r="H75" s="224" t="s">
        <v>42</v>
      </c>
      <c r="I75" s="301">
        <v>493</v>
      </c>
      <c r="J75" s="301">
        <v>28.266830151223218</v>
      </c>
      <c r="K75" s="301">
        <v>79.160145798806312</v>
      </c>
      <c r="L75" s="301">
        <v>600.42697595002949</v>
      </c>
      <c r="M75" s="301">
        <v>440840.00000000017</v>
      </c>
      <c r="N75" s="228">
        <v>1.3620065691634816E-3</v>
      </c>
      <c r="O75" s="226" t="s">
        <v>720</v>
      </c>
      <c r="P75" s="226" t="s">
        <v>720</v>
      </c>
      <c r="Q75" s="229">
        <v>2966.1092611931458</v>
      </c>
      <c r="R75" s="229">
        <v>43.584210213231408</v>
      </c>
      <c r="S75" s="229">
        <v>0</v>
      </c>
      <c r="T75" s="229">
        <v>2431.7292525976195</v>
      </c>
      <c r="U75" s="229"/>
      <c r="V75" s="230">
        <v>0</v>
      </c>
      <c r="W75" s="229">
        <v>1516.5943147635367</v>
      </c>
      <c r="X75" s="229">
        <v>6958.0170387675334</v>
      </c>
      <c r="Y75" s="231">
        <v>11.588448416659105</v>
      </c>
      <c r="Z75" s="232"/>
      <c r="AA75" s="226" t="s">
        <v>815</v>
      </c>
      <c r="AB75" s="224" t="s">
        <v>699</v>
      </c>
      <c r="AC75" s="233"/>
    </row>
    <row r="76" spans="1:29" s="217" customFormat="1" ht="11.25" customHeight="1">
      <c r="A76" s="224" t="s">
        <v>1216</v>
      </c>
      <c r="B76" s="225">
        <v>119</v>
      </c>
      <c r="C76" s="224" t="s">
        <v>62</v>
      </c>
      <c r="D76" s="226" t="s">
        <v>78</v>
      </c>
      <c r="E76" s="224" t="s">
        <v>774</v>
      </c>
      <c r="F76" s="224" t="s">
        <v>29</v>
      </c>
      <c r="G76" s="227" t="s">
        <v>765</v>
      </c>
      <c r="H76" s="224" t="s">
        <v>19</v>
      </c>
      <c r="I76" s="301">
        <v>14323</v>
      </c>
      <c r="J76" s="301">
        <v>585.3099531245507</v>
      </c>
      <c r="K76" s="301">
        <v>2299.8190025888493</v>
      </c>
      <c r="L76" s="301">
        <v>17208.128955713401</v>
      </c>
      <c r="M76" s="301">
        <v>440840.00000000017</v>
      </c>
      <c r="N76" s="228">
        <v>3.9034862888379894E-2</v>
      </c>
      <c r="O76" s="226" t="s">
        <v>709</v>
      </c>
      <c r="P76" s="226" t="s">
        <v>709</v>
      </c>
      <c r="Q76" s="229">
        <v>0</v>
      </c>
      <c r="R76" s="229">
        <v>1249.1156124281565</v>
      </c>
      <c r="S76" s="229">
        <v>0</v>
      </c>
      <c r="T76" s="229">
        <v>0</v>
      </c>
      <c r="U76" s="229"/>
      <c r="V76" s="230">
        <v>0</v>
      </c>
      <c r="W76" s="229">
        <v>0</v>
      </c>
      <c r="X76" s="229">
        <v>1249.1156124281565</v>
      </c>
      <c r="Y76" s="231">
        <v>7.2588694310861041E-2</v>
      </c>
      <c r="Z76" s="232"/>
      <c r="AA76" s="226" t="s">
        <v>806</v>
      </c>
      <c r="AB76" s="224" t="s">
        <v>699</v>
      </c>
      <c r="AC76" s="233"/>
    </row>
    <row r="77" spans="1:29" s="217" customFormat="1" ht="11.25" customHeight="1">
      <c r="A77" s="224" t="s">
        <v>24</v>
      </c>
      <c r="B77" s="225">
        <v>119</v>
      </c>
      <c r="C77" s="224" t="s">
        <v>62</v>
      </c>
      <c r="D77" s="226" t="s">
        <v>78</v>
      </c>
      <c r="E77" s="224" t="s">
        <v>769</v>
      </c>
      <c r="F77" s="224" t="s">
        <v>29</v>
      </c>
      <c r="G77" s="227" t="s">
        <v>67</v>
      </c>
      <c r="H77" s="224" t="s">
        <v>19</v>
      </c>
      <c r="I77" s="301">
        <v>15373</v>
      </c>
      <c r="J77" s="301">
        <v>628.21824403991604</v>
      </c>
      <c r="K77" s="301">
        <v>2468.4156619980718</v>
      </c>
      <c r="L77" s="301">
        <v>18469.633906037987</v>
      </c>
      <c r="M77" s="301">
        <v>440840.00000000017</v>
      </c>
      <c r="N77" s="228">
        <v>4.1896456551215815E-2</v>
      </c>
      <c r="O77" s="226" t="s">
        <v>720</v>
      </c>
      <c r="P77" s="226" t="s">
        <v>720</v>
      </c>
      <c r="Q77" s="229">
        <v>91239.991495827664</v>
      </c>
      <c r="R77" s="229">
        <v>1340.686609638906</v>
      </c>
      <c r="S77" s="229">
        <v>0</v>
      </c>
      <c r="T77" s="229">
        <v>74802.017319453851</v>
      </c>
      <c r="U77" s="229"/>
      <c r="V77" s="230">
        <v>0</v>
      </c>
      <c r="W77" s="229">
        <v>46651.70436977881</v>
      </c>
      <c r="X77" s="229">
        <v>214034.39979469922</v>
      </c>
      <c r="Y77" s="231">
        <v>11.588448416659105</v>
      </c>
      <c r="Z77" s="232"/>
      <c r="AA77" s="226" t="s">
        <v>815</v>
      </c>
      <c r="AB77" s="224" t="s">
        <v>699</v>
      </c>
      <c r="AC77" s="233"/>
    </row>
    <row r="78" spans="1:29" s="217" customFormat="1" ht="11.25" customHeight="1">
      <c r="A78" s="224" t="s">
        <v>1262</v>
      </c>
      <c r="B78" s="225">
        <v>119</v>
      </c>
      <c r="C78" s="224" t="s">
        <v>62</v>
      </c>
      <c r="D78" s="226" t="s">
        <v>78</v>
      </c>
      <c r="E78" s="224" t="s">
        <v>1017</v>
      </c>
      <c r="F78" s="224" t="s">
        <v>29</v>
      </c>
      <c r="G78" s="227" t="s">
        <v>773</v>
      </c>
      <c r="H78" s="224" t="s">
        <v>19</v>
      </c>
      <c r="I78" s="301">
        <v>692</v>
      </c>
      <c r="J78" s="301">
        <v>28.278606965174127</v>
      </c>
      <c r="K78" s="301">
        <v>111.11322696303036</v>
      </c>
      <c r="L78" s="301">
        <v>831.39183392820451</v>
      </c>
      <c r="M78" s="301">
        <v>440840.00000000017</v>
      </c>
      <c r="N78" s="228">
        <v>1.8859264901737686E-3</v>
      </c>
      <c r="O78" s="226" t="s">
        <v>709</v>
      </c>
      <c r="P78" s="226" t="s">
        <v>720</v>
      </c>
      <c r="Q78" s="229">
        <v>0</v>
      </c>
      <c r="R78" s="229">
        <v>60.349647685560591</v>
      </c>
      <c r="S78" s="229">
        <v>0</v>
      </c>
      <c r="T78" s="229">
        <v>3367.1369274092285</v>
      </c>
      <c r="U78" s="229"/>
      <c r="V78" s="230">
        <v>0</v>
      </c>
      <c r="W78" s="229"/>
      <c r="X78" s="229">
        <v>3427.4865750947893</v>
      </c>
      <c r="Y78" s="231">
        <v>4.1225886943108616</v>
      </c>
      <c r="Z78" s="232"/>
      <c r="AA78" s="226" t="s">
        <v>806</v>
      </c>
      <c r="AB78" s="224" t="s">
        <v>699</v>
      </c>
      <c r="AC78" s="233"/>
    </row>
    <row r="79" spans="1:29" s="217" customFormat="1" ht="11.25" customHeight="1">
      <c r="A79" s="224" t="s">
        <v>1216</v>
      </c>
      <c r="B79" s="225">
        <v>119</v>
      </c>
      <c r="C79" s="224" t="s">
        <v>62</v>
      </c>
      <c r="D79" s="226" t="s">
        <v>78</v>
      </c>
      <c r="E79" s="224" t="s">
        <v>774</v>
      </c>
      <c r="F79" s="224" t="s">
        <v>29</v>
      </c>
      <c r="G79" s="227" t="s">
        <v>765</v>
      </c>
      <c r="H79" s="224" t="s">
        <v>42</v>
      </c>
      <c r="I79" s="301">
        <v>2213</v>
      </c>
      <c r="J79" s="301">
        <v>90.434331234003395</v>
      </c>
      <c r="K79" s="301">
        <v>355.33753073581818</v>
      </c>
      <c r="L79" s="301">
        <v>2658.7718619698217</v>
      </c>
      <c r="M79" s="301">
        <v>440840</v>
      </c>
      <c r="N79" s="228">
        <v>6.0311493103389477E-3</v>
      </c>
      <c r="O79" s="226" t="s">
        <v>709</v>
      </c>
      <c r="P79" s="226" t="s">
        <v>709</v>
      </c>
      <c r="Q79" s="229">
        <v>0</v>
      </c>
      <c r="R79" s="229">
        <v>192.99677793084632</v>
      </c>
      <c r="S79" s="229">
        <v>0</v>
      </c>
      <c r="T79" s="229">
        <v>0</v>
      </c>
      <c r="U79" s="229"/>
      <c r="V79" s="230">
        <v>0</v>
      </c>
      <c r="W79" s="229">
        <v>0</v>
      </c>
      <c r="X79" s="229">
        <v>192.99677793084632</v>
      </c>
      <c r="Y79" s="231">
        <v>7.2588694310861082E-2</v>
      </c>
      <c r="Z79" s="232"/>
      <c r="AA79" s="226" t="s">
        <v>806</v>
      </c>
      <c r="AB79" s="224" t="s">
        <v>699</v>
      </c>
      <c r="AC79" s="233"/>
    </row>
    <row r="80" spans="1:29" s="217" customFormat="1" ht="11.25" customHeight="1">
      <c r="A80" s="224" t="s">
        <v>24</v>
      </c>
      <c r="B80" s="225">
        <v>119</v>
      </c>
      <c r="C80" s="224" t="s">
        <v>62</v>
      </c>
      <c r="D80" s="226" t="s">
        <v>78</v>
      </c>
      <c r="E80" s="224" t="s">
        <v>769</v>
      </c>
      <c r="F80" s="224" t="s">
        <v>29</v>
      </c>
      <c r="G80" s="227" t="s">
        <v>67</v>
      </c>
      <c r="H80" s="224" t="s">
        <v>42</v>
      </c>
      <c r="I80" s="301">
        <v>1671</v>
      </c>
      <c r="J80" s="301">
        <v>68.285480113881462</v>
      </c>
      <c r="K80" s="301">
        <v>268.30954083124817</v>
      </c>
      <c r="L80" s="301">
        <v>2007.5950209451296</v>
      </c>
      <c r="M80" s="301">
        <v>440840.00000000017</v>
      </c>
      <c r="N80" s="228">
        <v>4.5540219148560218E-3</v>
      </c>
      <c r="O80" s="226" t="s">
        <v>720</v>
      </c>
      <c r="P80" s="226" t="s">
        <v>720</v>
      </c>
      <c r="Q80" s="229">
        <v>9917.5194034689412</v>
      </c>
      <c r="R80" s="229">
        <v>145.72870127539269</v>
      </c>
      <c r="S80" s="229">
        <v>0</v>
      </c>
      <c r="T80" s="229">
        <v>8130.7598348277752</v>
      </c>
      <c r="U80" s="229"/>
      <c r="V80" s="230">
        <v>0</v>
      </c>
      <c r="W80" s="229">
        <v>5070.9034021921807</v>
      </c>
      <c r="X80" s="229">
        <v>23264.911341764291</v>
      </c>
      <c r="Y80" s="231">
        <v>11.588448416659105</v>
      </c>
      <c r="Z80" s="232"/>
      <c r="AA80" s="226" t="s">
        <v>815</v>
      </c>
      <c r="AB80" s="224" t="s">
        <v>699</v>
      </c>
      <c r="AC80" s="233"/>
    </row>
    <row r="81" spans="1:29" s="217" customFormat="1" ht="11.25" customHeight="1">
      <c r="A81" s="224" t="s">
        <v>1262</v>
      </c>
      <c r="B81" s="225">
        <v>119</v>
      </c>
      <c r="C81" s="224" t="s">
        <v>62</v>
      </c>
      <c r="D81" s="226" t="s">
        <v>78</v>
      </c>
      <c r="E81" s="224" t="s">
        <v>1017</v>
      </c>
      <c r="F81" s="224" t="s">
        <v>29</v>
      </c>
      <c r="G81" s="227" t="s">
        <v>773</v>
      </c>
      <c r="H81" s="224" t="s">
        <v>42</v>
      </c>
      <c r="I81" s="301">
        <v>501</v>
      </c>
      <c r="J81" s="301">
        <v>20.473384522474333</v>
      </c>
      <c r="K81" s="301">
        <v>80.444691775257539</v>
      </c>
      <c r="L81" s="301">
        <v>601.91807629773189</v>
      </c>
      <c r="M81" s="301">
        <v>440840.00000000017</v>
      </c>
      <c r="N81" s="228">
        <v>1.3653889762674251E-3</v>
      </c>
      <c r="O81" s="226" t="s">
        <v>709</v>
      </c>
      <c r="P81" s="226" t="s">
        <v>720</v>
      </c>
      <c r="Q81" s="229">
        <v>0</v>
      </c>
      <c r="R81" s="229">
        <v>43.692447240557605</v>
      </c>
      <c r="S81" s="229">
        <v>0</v>
      </c>
      <c r="T81" s="229">
        <v>2437.7682090058147</v>
      </c>
      <c r="U81" s="229"/>
      <c r="V81" s="230">
        <v>0</v>
      </c>
      <c r="W81" s="229"/>
      <c r="X81" s="229">
        <v>2481.4606562463723</v>
      </c>
      <c r="Y81" s="231">
        <v>4.1225886943108616</v>
      </c>
      <c r="Z81" s="232"/>
      <c r="AA81" s="226" t="s">
        <v>806</v>
      </c>
      <c r="AB81" s="224" t="s">
        <v>699</v>
      </c>
      <c r="AC81" s="233"/>
    </row>
    <row r="82" spans="1:29" s="217" customFormat="1" ht="11.25" customHeight="1">
      <c r="A82" s="224" t="s">
        <v>63</v>
      </c>
      <c r="B82" s="225">
        <v>146</v>
      </c>
      <c r="C82" s="224" t="s">
        <v>652</v>
      </c>
      <c r="D82" s="226" t="s">
        <v>35</v>
      </c>
      <c r="E82" s="224" t="s">
        <v>821</v>
      </c>
      <c r="F82" s="224" t="s">
        <v>23</v>
      </c>
      <c r="G82" s="227" t="s">
        <v>653</v>
      </c>
      <c r="H82" s="224" t="s">
        <v>41</v>
      </c>
      <c r="I82" s="301">
        <v>1991</v>
      </c>
      <c r="J82" s="301">
        <v>449</v>
      </c>
      <c r="K82" s="301">
        <v>0</v>
      </c>
      <c r="L82" s="301">
        <v>2440</v>
      </c>
      <c r="M82" s="301">
        <v>2440</v>
      </c>
      <c r="N82" s="228">
        <v>1</v>
      </c>
      <c r="O82" s="226" t="s">
        <v>709</v>
      </c>
      <c r="P82" s="226" t="s">
        <v>709</v>
      </c>
      <c r="Q82" s="229">
        <v>0</v>
      </c>
      <c r="R82" s="229">
        <v>0</v>
      </c>
      <c r="S82" s="229">
        <v>0</v>
      </c>
      <c r="T82" s="229">
        <v>0</v>
      </c>
      <c r="U82" s="229"/>
      <c r="V82" s="230">
        <v>49893.322213046391</v>
      </c>
      <c r="W82" s="229">
        <v>0</v>
      </c>
      <c r="X82" s="229">
        <v>49893.322213046391</v>
      </c>
      <c r="Y82" s="231">
        <v>20.44808287419934</v>
      </c>
      <c r="Z82" s="232" t="s">
        <v>747</v>
      </c>
      <c r="AA82" s="226" t="s">
        <v>822</v>
      </c>
      <c r="AB82" s="224" t="s">
        <v>700</v>
      </c>
      <c r="AC82" s="233" t="s">
        <v>1208</v>
      </c>
    </row>
    <row r="83" spans="1:29" s="217" customFormat="1" ht="11.25" customHeight="1">
      <c r="A83" s="224" t="s">
        <v>47</v>
      </c>
      <c r="B83" s="225">
        <v>154</v>
      </c>
      <c r="C83" s="224" t="s">
        <v>80</v>
      </c>
      <c r="D83" s="226" t="s">
        <v>18</v>
      </c>
      <c r="E83" s="224" t="s">
        <v>823</v>
      </c>
      <c r="F83" s="224" t="s">
        <v>23</v>
      </c>
      <c r="G83" s="227" t="s">
        <v>782</v>
      </c>
      <c r="H83" s="224" t="s">
        <v>41</v>
      </c>
      <c r="I83" s="301">
        <v>320</v>
      </c>
      <c r="J83" s="301">
        <v>0</v>
      </c>
      <c r="K83" s="301">
        <v>0</v>
      </c>
      <c r="L83" s="301">
        <v>320</v>
      </c>
      <c r="M83" s="301">
        <v>16924</v>
      </c>
      <c r="N83" s="228">
        <v>1.8908059560387616E-2</v>
      </c>
      <c r="O83" s="226" t="s">
        <v>709</v>
      </c>
      <c r="P83" s="226" t="s">
        <v>709</v>
      </c>
      <c r="Q83" s="229">
        <v>0</v>
      </c>
      <c r="R83" s="229">
        <v>0</v>
      </c>
      <c r="S83" s="229">
        <v>0</v>
      </c>
      <c r="T83" s="229">
        <v>0</v>
      </c>
      <c r="U83" s="229"/>
      <c r="V83" s="230">
        <v>0</v>
      </c>
      <c r="W83" s="229">
        <v>0</v>
      </c>
      <c r="X83" s="229">
        <v>0</v>
      </c>
      <c r="Y83" s="231">
        <v>0</v>
      </c>
      <c r="Z83" s="232" t="s">
        <v>735</v>
      </c>
      <c r="AA83" s="226" t="s">
        <v>824</v>
      </c>
      <c r="AB83" s="224" t="s">
        <v>697</v>
      </c>
      <c r="AC83" s="233" t="s">
        <v>1260</v>
      </c>
    </row>
    <row r="84" spans="1:29" s="217" customFormat="1" ht="11.25" customHeight="1">
      <c r="A84" s="224" t="s">
        <v>47</v>
      </c>
      <c r="B84" s="225">
        <v>154</v>
      </c>
      <c r="C84" s="224" t="s">
        <v>80</v>
      </c>
      <c r="D84" s="226" t="s">
        <v>34</v>
      </c>
      <c r="E84" s="224" t="s">
        <v>823</v>
      </c>
      <c r="F84" s="224" t="s">
        <v>23</v>
      </c>
      <c r="G84" s="227" t="s">
        <v>782</v>
      </c>
      <c r="H84" s="224" t="s">
        <v>41</v>
      </c>
      <c r="I84" s="301">
        <v>3335</v>
      </c>
      <c r="J84" s="301">
        <v>0</v>
      </c>
      <c r="K84" s="301">
        <v>0</v>
      </c>
      <c r="L84" s="301">
        <v>3335</v>
      </c>
      <c r="M84" s="301">
        <v>16924</v>
      </c>
      <c r="N84" s="228">
        <v>0.19705743323091468</v>
      </c>
      <c r="O84" s="226" t="s">
        <v>709</v>
      </c>
      <c r="P84" s="226" t="s">
        <v>709</v>
      </c>
      <c r="Q84" s="229">
        <v>0</v>
      </c>
      <c r="R84" s="229">
        <v>0</v>
      </c>
      <c r="S84" s="229">
        <v>0</v>
      </c>
      <c r="T84" s="229">
        <v>0</v>
      </c>
      <c r="U84" s="229"/>
      <c r="V84" s="230">
        <v>0</v>
      </c>
      <c r="W84" s="229">
        <v>0</v>
      </c>
      <c r="X84" s="229">
        <v>0</v>
      </c>
      <c r="Y84" s="231">
        <v>0</v>
      </c>
      <c r="Z84" s="232" t="s">
        <v>735</v>
      </c>
      <c r="AA84" s="226" t="s">
        <v>824</v>
      </c>
      <c r="AB84" s="224" t="s">
        <v>697</v>
      </c>
      <c r="AC84" s="233" t="s">
        <v>1260</v>
      </c>
    </row>
    <row r="85" spans="1:29" s="217" customFormat="1" ht="11.25" customHeight="1">
      <c r="A85" s="224" t="s">
        <v>17</v>
      </c>
      <c r="B85" s="225">
        <v>154</v>
      </c>
      <c r="C85" s="224" t="s">
        <v>80</v>
      </c>
      <c r="D85" s="226" t="s">
        <v>34</v>
      </c>
      <c r="E85" s="224" t="s">
        <v>825</v>
      </c>
      <c r="F85" s="224" t="s">
        <v>23</v>
      </c>
      <c r="G85" s="227" t="s">
        <v>82</v>
      </c>
      <c r="H85" s="224" t="s">
        <v>41</v>
      </c>
      <c r="I85" s="301">
        <v>4967</v>
      </c>
      <c r="J85" s="301">
        <v>0</v>
      </c>
      <c r="K85" s="301">
        <v>0</v>
      </c>
      <c r="L85" s="301">
        <v>4967</v>
      </c>
      <c r="M85" s="301">
        <v>16924</v>
      </c>
      <c r="N85" s="228">
        <v>0.29348853698889149</v>
      </c>
      <c r="O85" s="226" t="s">
        <v>709</v>
      </c>
      <c r="P85" s="226" t="s">
        <v>709</v>
      </c>
      <c r="Q85" s="229">
        <v>0</v>
      </c>
      <c r="R85" s="229">
        <v>0</v>
      </c>
      <c r="S85" s="229">
        <v>0</v>
      </c>
      <c r="T85" s="229">
        <v>0</v>
      </c>
      <c r="U85" s="229"/>
      <c r="V85" s="230">
        <v>0</v>
      </c>
      <c r="W85" s="229">
        <v>0</v>
      </c>
      <c r="X85" s="229">
        <v>0</v>
      </c>
      <c r="Y85" s="231">
        <v>0</v>
      </c>
      <c r="Z85" s="232" t="s">
        <v>735</v>
      </c>
      <c r="AA85" s="226" t="s">
        <v>826</v>
      </c>
      <c r="AB85" s="224" t="s">
        <v>697</v>
      </c>
      <c r="AC85" s="233" t="s">
        <v>1209</v>
      </c>
    </row>
    <row r="86" spans="1:29" s="217" customFormat="1" ht="11.25" customHeight="1">
      <c r="A86" s="224" t="s">
        <v>47</v>
      </c>
      <c r="B86" s="225">
        <v>154</v>
      </c>
      <c r="C86" s="224" t="s">
        <v>80</v>
      </c>
      <c r="D86" s="226" t="s">
        <v>35</v>
      </c>
      <c r="E86" s="224" t="s">
        <v>823</v>
      </c>
      <c r="F86" s="224" t="s">
        <v>23</v>
      </c>
      <c r="G86" s="227" t="s">
        <v>782</v>
      </c>
      <c r="H86" s="224" t="s">
        <v>41</v>
      </c>
      <c r="I86" s="301">
        <v>8063</v>
      </c>
      <c r="J86" s="301">
        <v>0</v>
      </c>
      <c r="K86" s="301">
        <v>0</v>
      </c>
      <c r="L86" s="301">
        <v>8063</v>
      </c>
      <c r="M86" s="301">
        <v>16924</v>
      </c>
      <c r="N86" s="228">
        <v>0.47642401323564171</v>
      </c>
      <c r="O86" s="226" t="s">
        <v>709</v>
      </c>
      <c r="P86" s="226" t="s">
        <v>709</v>
      </c>
      <c r="Q86" s="229">
        <v>0</v>
      </c>
      <c r="R86" s="229">
        <v>0</v>
      </c>
      <c r="S86" s="229">
        <v>0</v>
      </c>
      <c r="T86" s="229">
        <v>0</v>
      </c>
      <c r="U86" s="229"/>
      <c r="V86" s="230">
        <v>0</v>
      </c>
      <c r="W86" s="229">
        <v>0</v>
      </c>
      <c r="X86" s="229">
        <v>0</v>
      </c>
      <c r="Y86" s="231">
        <v>0</v>
      </c>
      <c r="Z86" s="232" t="s">
        <v>735</v>
      </c>
      <c r="AA86" s="226" t="s">
        <v>824</v>
      </c>
      <c r="AB86" s="224" t="s">
        <v>697</v>
      </c>
      <c r="AC86" s="233" t="s">
        <v>1260</v>
      </c>
    </row>
    <row r="87" spans="1:29" s="217" customFormat="1" ht="11.25" customHeight="1">
      <c r="A87" s="224" t="s">
        <v>17</v>
      </c>
      <c r="B87" s="225">
        <v>154</v>
      </c>
      <c r="C87" s="224" t="s">
        <v>80</v>
      </c>
      <c r="D87" s="226" t="s">
        <v>35</v>
      </c>
      <c r="E87" s="224" t="s">
        <v>825</v>
      </c>
      <c r="F87" s="224" t="s">
        <v>23</v>
      </c>
      <c r="G87" s="227" t="s">
        <v>82</v>
      </c>
      <c r="H87" s="224" t="s">
        <v>41</v>
      </c>
      <c r="I87" s="301">
        <v>239</v>
      </c>
      <c r="J87" s="301">
        <v>0</v>
      </c>
      <c r="K87" s="301">
        <v>0</v>
      </c>
      <c r="L87" s="301">
        <v>239</v>
      </c>
      <c r="M87" s="301">
        <v>16924</v>
      </c>
      <c r="N87" s="228">
        <v>1.41219569841645E-2</v>
      </c>
      <c r="O87" s="226" t="s">
        <v>709</v>
      </c>
      <c r="P87" s="226" t="s">
        <v>709</v>
      </c>
      <c r="Q87" s="229">
        <v>0</v>
      </c>
      <c r="R87" s="229">
        <v>0</v>
      </c>
      <c r="S87" s="229">
        <v>0</v>
      </c>
      <c r="T87" s="229">
        <v>0</v>
      </c>
      <c r="U87" s="229"/>
      <c r="V87" s="230">
        <v>0</v>
      </c>
      <c r="W87" s="229">
        <v>0</v>
      </c>
      <c r="X87" s="229">
        <v>0</v>
      </c>
      <c r="Y87" s="231">
        <v>0</v>
      </c>
      <c r="Z87" s="232" t="s">
        <v>735</v>
      </c>
      <c r="AA87" s="226" t="s">
        <v>826</v>
      </c>
      <c r="AB87" s="224" t="s">
        <v>697</v>
      </c>
      <c r="AC87" s="233" t="s">
        <v>1209</v>
      </c>
    </row>
    <row r="88" spans="1:29" s="217" customFormat="1" ht="11.25" customHeight="1">
      <c r="A88" s="224" t="s">
        <v>1216</v>
      </c>
      <c r="B88" s="225">
        <v>160</v>
      </c>
      <c r="C88" s="224" t="s">
        <v>84</v>
      </c>
      <c r="D88" s="226" t="s">
        <v>18</v>
      </c>
      <c r="E88" s="224" t="s">
        <v>827</v>
      </c>
      <c r="F88" s="224" t="s">
        <v>29</v>
      </c>
      <c r="G88" s="227" t="s">
        <v>828</v>
      </c>
      <c r="H88" s="224" t="s">
        <v>41</v>
      </c>
      <c r="I88" s="301">
        <v>54</v>
      </c>
      <c r="J88" s="301">
        <v>0</v>
      </c>
      <c r="K88" s="301">
        <v>19.220471161657187</v>
      </c>
      <c r="L88" s="301">
        <v>73.220471161657187</v>
      </c>
      <c r="M88" s="301">
        <v>97819.999827000007</v>
      </c>
      <c r="N88" s="228">
        <v>7.4852250348754425E-4</v>
      </c>
      <c r="O88" s="226" t="s">
        <v>709</v>
      </c>
      <c r="P88" s="226" t="s">
        <v>720</v>
      </c>
      <c r="Q88" s="229">
        <v>0</v>
      </c>
      <c r="R88" s="229">
        <v>99.553492963843382</v>
      </c>
      <c r="S88" s="229">
        <v>0</v>
      </c>
      <c r="T88" s="229">
        <v>296.54290820471164</v>
      </c>
      <c r="U88" s="229"/>
      <c r="V88" s="230">
        <v>0</v>
      </c>
      <c r="W88" s="229">
        <v>208.86915366778183</v>
      </c>
      <c r="X88" s="229">
        <v>604.96555483633688</v>
      </c>
      <c r="Y88" s="231">
        <v>8.2622461347003</v>
      </c>
      <c r="Z88" s="232"/>
      <c r="AA88" s="226" t="s">
        <v>806</v>
      </c>
      <c r="AB88" s="224" t="s">
        <v>700</v>
      </c>
      <c r="AC88" s="233"/>
    </row>
    <row r="89" spans="1:29" s="217" customFormat="1" ht="11.25" customHeight="1">
      <c r="A89" s="224" t="s">
        <v>63</v>
      </c>
      <c r="B89" s="225">
        <v>160</v>
      </c>
      <c r="C89" s="224" t="s">
        <v>84</v>
      </c>
      <c r="D89" s="226" t="s">
        <v>18</v>
      </c>
      <c r="E89" s="224" t="s">
        <v>829</v>
      </c>
      <c r="F89" s="224" t="s">
        <v>29</v>
      </c>
      <c r="G89" s="227" t="s">
        <v>91</v>
      </c>
      <c r="H89" s="224" t="s">
        <v>41</v>
      </c>
      <c r="I89" s="301">
        <v>551</v>
      </c>
      <c r="J89" s="301">
        <v>0</v>
      </c>
      <c r="K89" s="301">
        <v>196.11999277913171</v>
      </c>
      <c r="L89" s="301">
        <v>747.11999277913174</v>
      </c>
      <c r="M89" s="301">
        <v>97819.999827000007</v>
      </c>
      <c r="N89" s="228">
        <v>7.6377018411414241E-3</v>
      </c>
      <c r="O89" s="226" t="s">
        <v>720</v>
      </c>
      <c r="P89" s="226" t="s">
        <v>720</v>
      </c>
      <c r="Q89" s="229">
        <v>5516.7340266811079</v>
      </c>
      <c r="R89" s="229">
        <v>1015.8143448718095</v>
      </c>
      <c r="S89" s="229">
        <v>0</v>
      </c>
      <c r="T89" s="229">
        <v>3025.8359707554841</v>
      </c>
      <c r="U89" s="229"/>
      <c r="V89" s="230">
        <v>0</v>
      </c>
      <c r="W89" s="229">
        <v>2131.2389568694034</v>
      </c>
      <c r="X89" s="229">
        <v>11689.623299177805</v>
      </c>
      <c r="Y89" s="231">
        <v>15.646246134700299</v>
      </c>
      <c r="Z89" s="232"/>
      <c r="AA89" s="226" t="s">
        <v>830</v>
      </c>
      <c r="AB89" s="224" t="s">
        <v>700</v>
      </c>
      <c r="AC89" s="233"/>
    </row>
    <row r="90" spans="1:29" s="217" customFormat="1" ht="11.25" customHeight="1">
      <c r="A90" s="224" t="s">
        <v>1262</v>
      </c>
      <c r="B90" s="225">
        <v>160</v>
      </c>
      <c r="C90" s="224" t="s">
        <v>84</v>
      </c>
      <c r="D90" s="226" t="s">
        <v>18</v>
      </c>
      <c r="E90" s="224" t="s">
        <v>771</v>
      </c>
      <c r="F90" s="224" t="s">
        <v>29</v>
      </c>
      <c r="G90" s="227" t="s">
        <v>77</v>
      </c>
      <c r="H90" s="224" t="s">
        <v>41</v>
      </c>
      <c r="I90" s="301">
        <v>6965</v>
      </c>
      <c r="J90" s="301">
        <v>0</v>
      </c>
      <c r="K90" s="301">
        <v>2479.0848452026357</v>
      </c>
      <c r="L90" s="301">
        <v>9444.0848452026366</v>
      </c>
      <c r="M90" s="301">
        <v>97819.999827000007</v>
      </c>
      <c r="N90" s="228">
        <v>9.6545541422050851E-2</v>
      </c>
      <c r="O90" s="226" t="s">
        <v>720</v>
      </c>
      <c r="P90" s="226" t="s">
        <v>720</v>
      </c>
      <c r="Q90" s="229">
        <v>69735.12249697627</v>
      </c>
      <c r="R90" s="229">
        <v>12840.557009132763</v>
      </c>
      <c r="S90" s="229">
        <v>0</v>
      </c>
      <c r="T90" s="229">
        <v>38248.543623070684</v>
      </c>
      <c r="U90" s="229"/>
      <c r="V90" s="230">
        <v>0</v>
      </c>
      <c r="W90" s="229">
        <v>0</v>
      </c>
      <c r="X90" s="229">
        <v>120824.22312917972</v>
      </c>
      <c r="Y90" s="231">
        <v>12.793640157792044</v>
      </c>
      <c r="Z90" s="232"/>
      <c r="AA90" s="226" t="s">
        <v>806</v>
      </c>
      <c r="AB90" s="224" t="s">
        <v>700</v>
      </c>
      <c r="AC90" s="233"/>
    </row>
    <row r="91" spans="1:29" s="217" customFormat="1" ht="11.25" customHeight="1">
      <c r="A91" s="224" t="s">
        <v>63</v>
      </c>
      <c r="B91" s="225">
        <v>160</v>
      </c>
      <c r="C91" s="224" t="s">
        <v>84</v>
      </c>
      <c r="D91" s="226" t="s">
        <v>34</v>
      </c>
      <c r="E91" s="224" t="s">
        <v>831</v>
      </c>
      <c r="F91" s="224" t="s">
        <v>29</v>
      </c>
      <c r="G91" s="227" t="s">
        <v>104</v>
      </c>
      <c r="H91" s="224" t="s">
        <v>41</v>
      </c>
      <c r="I91" s="301">
        <v>255</v>
      </c>
      <c r="J91" s="301">
        <v>125.01061120543294</v>
      </c>
      <c r="K91" s="301">
        <v>90.763336041158951</v>
      </c>
      <c r="L91" s="301">
        <v>470.77394724659189</v>
      </c>
      <c r="M91" s="301">
        <v>97819.999827000007</v>
      </c>
      <c r="N91" s="228">
        <v>4.8126553678100722E-3</v>
      </c>
      <c r="O91" s="226" t="s">
        <v>720</v>
      </c>
      <c r="P91" s="226" t="s">
        <v>720</v>
      </c>
      <c r="Q91" s="229">
        <v>3476.1948264688344</v>
      </c>
      <c r="R91" s="229">
        <v>640.08316391873961</v>
      </c>
      <c r="S91" s="229">
        <v>0</v>
      </c>
      <c r="T91" s="229">
        <v>1906.6344863486975</v>
      </c>
      <c r="U91" s="229"/>
      <c r="V91" s="230">
        <v>0</v>
      </c>
      <c r="W91" s="229">
        <v>1342.9325756883195</v>
      </c>
      <c r="X91" s="229">
        <v>7365.8450524245909</v>
      </c>
      <c r="Y91" s="231">
        <v>15.646246134700299</v>
      </c>
      <c r="Z91" s="232"/>
      <c r="AA91" s="226" t="s">
        <v>832</v>
      </c>
      <c r="AB91" s="224" t="s">
        <v>700</v>
      </c>
      <c r="AC91" s="233"/>
    </row>
    <row r="92" spans="1:29" s="217" customFormat="1" ht="11.25" customHeight="1">
      <c r="A92" s="224" t="s">
        <v>63</v>
      </c>
      <c r="B92" s="225">
        <v>160</v>
      </c>
      <c r="C92" s="224" t="s">
        <v>84</v>
      </c>
      <c r="D92" s="226" t="s">
        <v>34</v>
      </c>
      <c r="E92" s="224" t="s">
        <v>833</v>
      </c>
      <c r="F92" s="224" t="s">
        <v>29</v>
      </c>
      <c r="G92" s="227" t="s">
        <v>110</v>
      </c>
      <c r="H92" s="224" t="s">
        <v>41</v>
      </c>
      <c r="I92" s="301">
        <v>704</v>
      </c>
      <c r="J92" s="301">
        <v>345.12733446519525</v>
      </c>
      <c r="K92" s="301">
        <v>250.57799440382706</v>
      </c>
      <c r="L92" s="301">
        <v>1299.7053288690222</v>
      </c>
      <c r="M92" s="301">
        <v>97819.999827000007</v>
      </c>
      <c r="N92" s="228">
        <v>1.3286703446816825E-2</v>
      </c>
      <c r="O92" s="226" t="s">
        <v>720</v>
      </c>
      <c r="P92" s="226" t="s">
        <v>720</v>
      </c>
      <c r="Q92" s="229">
        <v>9597.0241483688587</v>
      </c>
      <c r="R92" s="229">
        <v>1767.1315584266379</v>
      </c>
      <c r="S92" s="229">
        <v>0</v>
      </c>
      <c r="T92" s="229">
        <v>5263.8065819195408</v>
      </c>
      <c r="U92" s="229"/>
      <c r="V92" s="230">
        <v>0</v>
      </c>
      <c r="W92" s="229">
        <v>3707.5471893512822</v>
      </c>
      <c r="X92" s="229">
        <v>20335.50947806632</v>
      </c>
      <c r="Y92" s="231">
        <v>15.6462461347003</v>
      </c>
      <c r="Z92" s="232"/>
      <c r="AA92" s="226" t="s">
        <v>834</v>
      </c>
      <c r="AB92" s="224" t="s">
        <v>700</v>
      </c>
      <c r="AC92" s="233"/>
    </row>
    <row r="93" spans="1:29" s="217" customFormat="1" ht="11.25" customHeight="1">
      <c r="A93" s="224" t="s">
        <v>63</v>
      </c>
      <c r="B93" s="225">
        <v>160</v>
      </c>
      <c r="C93" s="224" t="s">
        <v>84</v>
      </c>
      <c r="D93" s="226" t="s">
        <v>34</v>
      </c>
      <c r="E93" s="224" t="s">
        <v>835</v>
      </c>
      <c r="F93" s="224" t="s">
        <v>29</v>
      </c>
      <c r="G93" s="227" t="s">
        <v>115</v>
      </c>
      <c r="H93" s="224" t="s">
        <v>41</v>
      </c>
      <c r="I93" s="301">
        <v>766</v>
      </c>
      <c r="J93" s="301">
        <v>375.52207130730051</v>
      </c>
      <c r="K93" s="301">
        <v>272.64594277461867</v>
      </c>
      <c r="L93" s="301">
        <v>1414.168014081919</v>
      </c>
      <c r="M93" s="301">
        <v>97819.999827000007</v>
      </c>
      <c r="N93" s="228">
        <v>1.4456839261735351E-2</v>
      </c>
      <c r="O93" s="226" t="s">
        <v>720</v>
      </c>
      <c r="P93" s="226" t="s">
        <v>720</v>
      </c>
      <c r="Q93" s="229">
        <v>10442.216615980889</v>
      </c>
      <c r="R93" s="229">
        <v>1922.7596218108017</v>
      </c>
      <c r="S93" s="229">
        <v>0</v>
      </c>
      <c r="T93" s="229">
        <v>5727.3804570317725</v>
      </c>
      <c r="U93" s="229"/>
      <c r="V93" s="230">
        <v>0</v>
      </c>
      <c r="W93" s="229">
        <v>4034.0641293225594</v>
      </c>
      <c r="X93" s="229">
        <v>22126.420824146022</v>
      </c>
      <c r="Y93" s="231">
        <v>15.646246134700299</v>
      </c>
      <c r="Z93" s="232"/>
      <c r="AA93" s="226" t="s">
        <v>836</v>
      </c>
      <c r="AB93" s="224" t="s">
        <v>700</v>
      </c>
      <c r="AC93" s="233"/>
    </row>
    <row r="94" spans="1:29" s="217" customFormat="1" ht="11.25" customHeight="1">
      <c r="A94" s="224" t="s">
        <v>63</v>
      </c>
      <c r="B94" s="225">
        <v>160</v>
      </c>
      <c r="C94" s="224" t="s">
        <v>84</v>
      </c>
      <c r="D94" s="226" t="s">
        <v>34</v>
      </c>
      <c r="E94" s="224" t="s">
        <v>837</v>
      </c>
      <c r="F94" s="224" t="s">
        <v>29</v>
      </c>
      <c r="G94" s="227" t="s">
        <v>116</v>
      </c>
      <c r="H94" s="224" t="s">
        <v>41</v>
      </c>
      <c r="I94" s="301">
        <v>631</v>
      </c>
      <c r="J94" s="301">
        <v>309.33998302207129</v>
      </c>
      <c r="K94" s="301">
        <v>224.59476487047567</v>
      </c>
      <c r="L94" s="301">
        <v>1164.934747892547</v>
      </c>
      <c r="M94" s="301">
        <v>97819.999827000007</v>
      </c>
      <c r="N94" s="228">
        <v>1.1908962890541785E-2</v>
      </c>
      <c r="O94" s="226" t="s">
        <v>720</v>
      </c>
      <c r="P94" s="226" t="s">
        <v>720</v>
      </c>
      <c r="Q94" s="229">
        <v>8601.8781784385665</v>
      </c>
      <c r="R94" s="229">
        <v>1583.8920644420573</v>
      </c>
      <c r="S94" s="229">
        <v>0</v>
      </c>
      <c r="T94" s="229">
        <v>4717.9857289648153</v>
      </c>
      <c r="U94" s="229"/>
      <c r="V94" s="230">
        <v>0</v>
      </c>
      <c r="W94" s="229">
        <v>3323.0998245463902</v>
      </c>
      <c r="X94" s="229">
        <v>18226.855796391828</v>
      </c>
      <c r="Y94" s="231">
        <v>15.646246134700297</v>
      </c>
      <c r="Z94" s="232"/>
      <c r="AA94" s="226" t="s">
        <v>836</v>
      </c>
      <c r="AB94" s="224" t="s">
        <v>700</v>
      </c>
      <c r="AC94" s="233"/>
    </row>
    <row r="95" spans="1:29" s="217" customFormat="1" ht="11.25" customHeight="1">
      <c r="A95" s="224" t="s">
        <v>63</v>
      </c>
      <c r="B95" s="225">
        <v>160</v>
      </c>
      <c r="C95" s="224" t="s">
        <v>84</v>
      </c>
      <c r="D95" s="226" t="s">
        <v>35</v>
      </c>
      <c r="E95" s="224" t="s">
        <v>838</v>
      </c>
      <c r="F95" s="224" t="s">
        <v>29</v>
      </c>
      <c r="G95" s="227" t="s">
        <v>89</v>
      </c>
      <c r="H95" s="224" t="s">
        <v>65</v>
      </c>
      <c r="I95" s="301">
        <v>670</v>
      </c>
      <c r="J95" s="301">
        <v>437.71894503724582</v>
      </c>
      <c r="K95" s="301">
        <v>238.47621626500586</v>
      </c>
      <c r="L95" s="301">
        <v>1346.1951613022516</v>
      </c>
      <c r="M95" s="301">
        <v>97819.999827000007</v>
      </c>
      <c r="N95" s="228">
        <v>1.3761962417532927E-2</v>
      </c>
      <c r="O95" s="226" t="s">
        <v>720</v>
      </c>
      <c r="P95" s="226" t="s">
        <v>720</v>
      </c>
      <c r="Q95" s="229">
        <v>13790.423232380264</v>
      </c>
      <c r="R95" s="229">
        <v>1830.3410015318793</v>
      </c>
      <c r="S95" s="229">
        <v>0</v>
      </c>
      <c r="T95" s="229">
        <v>5452.0904032741191</v>
      </c>
      <c r="U95" s="229"/>
      <c r="V95" s="230">
        <v>0</v>
      </c>
      <c r="W95" s="229">
        <v>3840.1643632157752</v>
      </c>
      <c r="X95" s="229">
        <v>24913.019000402037</v>
      </c>
      <c r="Y95" s="231">
        <v>18.506246134700298</v>
      </c>
      <c r="Z95" s="232"/>
      <c r="AA95" s="226" t="s">
        <v>830</v>
      </c>
      <c r="AB95" s="224" t="s">
        <v>700</v>
      </c>
      <c r="AC95" s="233"/>
    </row>
    <row r="96" spans="1:29" s="217" customFormat="1" ht="11.25" customHeight="1">
      <c r="A96" s="224" t="s">
        <v>63</v>
      </c>
      <c r="B96" s="225">
        <v>160</v>
      </c>
      <c r="C96" s="224" t="s">
        <v>84</v>
      </c>
      <c r="D96" s="226" t="s">
        <v>35</v>
      </c>
      <c r="E96" s="224" t="s">
        <v>829</v>
      </c>
      <c r="F96" s="224" t="s">
        <v>29</v>
      </c>
      <c r="G96" s="227" t="s">
        <v>91</v>
      </c>
      <c r="H96" s="224" t="s">
        <v>65</v>
      </c>
      <c r="I96" s="301">
        <v>286</v>
      </c>
      <c r="J96" s="301">
        <v>186.84719146366015</v>
      </c>
      <c r="K96" s="301">
        <v>101.79731022655474</v>
      </c>
      <c r="L96" s="301">
        <v>574.64450169021484</v>
      </c>
      <c r="M96" s="301">
        <v>97819.999827000007</v>
      </c>
      <c r="N96" s="228">
        <v>5.8745093304692795E-3</v>
      </c>
      <c r="O96" s="226" t="s">
        <v>720</v>
      </c>
      <c r="P96" s="226" t="s">
        <v>720</v>
      </c>
      <c r="Q96" s="229">
        <v>5886.6582753145603</v>
      </c>
      <c r="R96" s="229">
        <v>781.30974095241413</v>
      </c>
      <c r="S96" s="229">
        <v>0</v>
      </c>
      <c r="T96" s="229">
        <v>2327.3102318453703</v>
      </c>
      <c r="U96" s="229"/>
      <c r="V96" s="230">
        <v>0</v>
      </c>
      <c r="W96" s="229">
        <v>1639.2343401189726</v>
      </c>
      <c r="X96" s="229">
        <v>10634.512588231317</v>
      </c>
      <c r="Y96" s="231">
        <v>18.506246134700298</v>
      </c>
      <c r="Z96" s="232"/>
      <c r="AA96" s="226" t="s">
        <v>830</v>
      </c>
      <c r="AB96" s="224" t="s">
        <v>700</v>
      </c>
      <c r="AC96" s="233"/>
    </row>
    <row r="97" spans="1:29" s="217" customFormat="1" ht="11.25" customHeight="1">
      <c r="A97" s="224" t="s">
        <v>63</v>
      </c>
      <c r="B97" s="225">
        <v>160</v>
      </c>
      <c r="C97" s="224" t="s">
        <v>84</v>
      </c>
      <c r="D97" s="226" t="s">
        <v>35</v>
      </c>
      <c r="E97" s="224" t="s">
        <v>838</v>
      </c>
      <c r="F97" s="224" t="s">
        <v>29</v>
      </c>
      <c r="G97" s="227" t="s">
        <v>89</v>
      </c>
      <c r="H97" s="224" t="s">
        <v>41</v>
      </c>
      <c r="I97" s="301">
        <v>2956</v>
      </c>
      <c r="J97" s="301">
        <v>1931.1898530299982</v>
      </c>
      <c r="K97" s="301">
        <v>1052.1428287751601</v>
      </c>
      <c r="L97" s="301">
        <v>5939.3326818051592</v>
      </c>
      <c r="M97" s="301">
        <v>97819.999827000007</v>
      </c>
      <c r="N97" s="228">
        <v>6.0716956576458724E-2</v>
      </c>
      <c r="O97" s="226" t="s">
        <v>720</v>
      </c>
      <c r="P97" s="226" t="s">
        <v>720</v>
      </c>
      <c r="Q97" s="229">
        <v>43856.032522449292</v>
      </c>
      <c r="R97" s="229">
        <v>8075.3552246690106</v>
      </c>
      <c r="S97" s="229">
        <v>0</v>
      </c>
      <c r="T97" s="229">
        <v>24054.297361310899</v>
      </c>
      <c r="U97" s="229"/>
      <c r="V97" s="230">
        <v>0</v>
      </c>
      <c r="W97" s="229">
        <v>16942.575906963932</v>
      </c>
      <c r="X97" s="229">
        <v>92928.261015393131</v>
      </c>
      <c r="Y97" s="231">
        <v>15.646246134700299</v>
      </c>
      <c r="Z97" s="232"/>
      <c r="AA97" s="226" t="s">
        <v>830</v>
      </c>
      <c r="AB97" s="224" t="s">
        <v>700</v>
      </c>
      <c r="AC97" s="233"/>
    </row>
    <row r="98" spans="1:29" s="217" customFormat="1" ht="11.25" customHeight="1">
      <c r="A98" s="224" t="s">
        <v>63</v>
      </c>
      <c r="B98" s="225">
        <v>160</v>
      </c>
      <c r="C98" s="224" t="s">
        <v>84</v>
      </c>
      <c r="D98" s="226" t="s">
        <v>35</v>
      </c>
      <c r="E98" s="224" t="s">
        <v>829</v>
      </c>
      <c r="F98" s="224" t="s">
        <v>29</v>
      </c>
      <c r="G98" s="227" t="s">
        <v>91</v>
      </c>
      <c r="H98" s="224" t="s">
        <v>41</v>
      </c>
      <c r="I98" s="301">
        <v>927</v>
      </c>
      <c r="J98" s="301">
        <v>605.62009261123421</v>
      </c>
      <c r="K98" s="301">
        <v>329.95142160844847</v>
      </c>
      <c r="L98" s="301">
        <v>1862.5715142196827</v>
      </c>
      <c r="M98" s="301">
        <v>97819.999827000007</v>
      </c>
      <c r="N98" s="228">
        <v>1.9040804717989593E-2</v>
      </c>
      <c r="O98" s="226" t="s">
        <v>720</v>
      </c>
      <c r="P98" s="226" t="s">
        <v>720</v>
      </c>
      <c r="Q98" s="229">
        <v>13753.228060998137</v>
      </c>
      <c r="R98" s="229">
        <v>2532.4270274926157</v>
      </c>
      <c r="S98" s="229">
        <v>0</v>
      </c>
      <c r="T98" s="229">
        <v>7543.4146325897163</v>
      </c>
      <c r="U98" s="229"/>
      <c r="V98" s="230">
        <v>0</v>
      </c>
      <c r="W98" s="229">
        <v>5313.1826338821265</v>
      </c>
      <c r="X98" s="229">
        <v>29142.252354962595</v>
      </c>
      <c r="Y98" s="231">
        <v>15.646246134700299</v>
      </c>
      <c r="Z98" s="232"/>
      <c r="AA98" s="226" t="s">
        <v>830</v>
      </c>
      <c r="AB98" s="224" t="s">
        <v>700</v>
      </c>
      <c r="AC98" s="233"/>
    </row>
    <row r="99" spans="1:29" s="217" customFormat="1" ht="11.25" customHeight="1">
      <c r="A99" s="224" t="s">
        <v>63</v>
      </c>
      <c r="B99" s="225">
        <v>160</v>
      </c>
      <c r="C99" s="224" t="s">
        <v>84</v>
      </c>
      <c r="D99" s="226" t="s">
        <v>35</v>
      </c>
      <c r="E99" s="224" t="s">
        <v>839</v>
      </c>
      <c r="F99" s="224" t="s">
        <v>29</v>
      </c>
      <c r="G99" s="227" t="s">
        <v>127</v>
      </c>
      <c r="H99" s="224" t="s">
        <v>41</v>
      </c>
      <c r="I99" s="301">
        <v>128</v>
      </c>
      <c r="J99" s="301">
        <v>83.623917857861898</v>
      </c>
      <c r="K99" s="301">
        <v>45.559635346150372</v>
      </c>
      <c r="L99" s="301">
        <v>257.18355320401224</v>
      </c>
      <c r="M99" s="301">
        <v>97819.999827000007</v>
      </c>
      <c r="N99" s="228">
        <v>2.6291510290212161E-3</v>
      </c>
      <c r="O99" s="226" t="s">
        <v>720</v>
      </c>
      <c r="P99" s="226" t="s">
        <v>720</v>
      </c>
      <c r="Q99" s="229">
        <v>1899.0433568584263</v>
      </c>
      <c r="R99" s="229">
        <v>349.67708685982177</v>
      </c>
      <c r="S99" s="229">
        <v>0</v>
      </c>
      <c r="T99" s="229">
        <v>1041.5933904762499</v>
      </c>
      <c r="U99" s="229"/>
      <c r="V99" s="230">
        <v>0</v>
      </c>
      <c r="W99" s="229">
        <v>733.64334103226747</v>
      </c>
      <c r="X99" s="229">
        <v>4023.9571752267652</v>
      </c>
      <c r="Y99" s="231">
        <v>15.646246134700299</v>
      </c>
      <c r="Z99" s="232"/>
      <c r="AA99" s="226" t="s">
        <v>830</v>
      </c>
      <c r="AB99" s="224" t="s">
        <v>700</v>
      </c>
      <c r="AC99" s="233"/>
    </row>
    <row r="100" spans="1:29" s="217" customFormat="1" ht="11.25" customHeight="1">
      <c r="A100" s="224" t="s">
        <v>63</v>
      </c>
      <c r="B100" s="225">
        <v>160</v>
      </c>
      <c r="C100" s="224" t="s">
        <v>84</v>
      </c>
      <c r="D100" s="226" t="s">
        <v>36</v>
      </c>
      <c r="E100" s="224" t="s">
        <v>840</v>
      </c>
      <c r="F100" s="224" t="s">
        <v>29</v>
      </c>
      <c r="G100" s="227" t="s">
        <v>90</v>
      </c>
      <c r="H100" s="224" t="s">
        <v>65</v>
      </c>
      <c r="I100" s="301">
        <v>521</v>
      </c>
      <c r="J100" s="301">
        <v>224.49849124924563</v>
      </c>
      <c r="K100" s="301">
        <v>185.44195324487771</v>
      </c>
      <c r="L100" s="301">
        <v>930.94044449412331</v>
      </c>
      <c r="M100" s="301">
        <v>97819.999827000007</v>
      </c>
      <c r="N100" s="228">
        <v>9.5168722770450024E-3</v>
      </c>
      <c r="O100" s="226" t="s">
        <v>720</v>
      </c>
      <c r="P100" s="226" t="s">
        <v>720</v>
      </c>
      <c r="Q100" s="229">
        <v>9536.5539133977982</v>
      </c>
      <c r="R100" s="229">
        <v>1265.7440128469852</v>
      </c>
      <c r="S100" s="229">
        <v>0</v>
      </c>
      <c r="T100" s="229">
        <v>3770.3088002012</v>
      </c>
      <c r="U100" s="229"/>
      <c r="V100" s="230">
        <v>0</v>
      </c>
      <c r="W100" s="229">
        <v>2655.6062761095636</v>
      </c>
      <c r="X100" s="229">
        <v>17228.213002555549</v>
      </c>
      <c r="Y100" s="231">
        <v>18.506246134700302</v>
      </c>
      <c r="Z100" s="232"/>
      <c r="AA100" s="226" t="s">
        <v>841</v>
      </c>
      <c r="AB100" s="224" t="s">
        <v>700</v>
      </c>
      <c r="AC100" s="233"/>
    </row>
    <row r="101" spans="1:29" s="217" customFormat="1" ht="11.25" customHeight="1">
      <c r="A101" s="224" t="s">
        <v>63</v>
      </c>
      <c r="B101" s="225">
        <v>160</v>
      </c>
      <c r="C101" s="224" t="s">
        <v>84</v>
      </c>
      <c r="D101" s="226" t="s">
        <v>36</v>
      </c>
      <c r="E101" s="224" t="s">
        <v>842</v>
      </c>
      <c r="F101" s="224" t="s">
        <v>29</v>
      </c>
      <c r="G101" s="227" t="s">
        <v>108</v>
      </c>
      <c r="H101" s="224" t="s">
        <v>65</v>
      </c>
      <c r="I101" s="301">
        <v>567</v>
      </c>
      <c r="J101" s="301">
        <v>244.31985515992758</v>
      </c>
      <c r="K101" s="301">
        <v>201.8149471974005</v>
      </c>
      <c r="L101" s="301">
        <v>1013.134802357328</v>
      </c>
      <c r="M101" s="301">
        <v>97819.999827000007</v>
      </c>
      <c r="N101" s="228">
        <v>1.0357133552945328E-2</v>
      </c>
      <c r="O101" s="226" t="s">
        <v>720</v>
      </c>
      <c r="P101" s="226" t="s">
        <v>720</v>
      </c>
      <c r="Q101" s="229">
        <v>10378.552915348468</v>
      </c>
      <c r="R101" s="229">
        <v>1377.4987625417286</v>
      </c>
      <c r="S101" s="229">
        <v>0</v>
      </c>
      <c r="T101" s="229">
        <v>4103.1959495471783</v>
      </c>
      <c r="U101" s="229"/>
      <c r="V101" s="230">
        <v>0</v>
      </c>
      <c r="W101" s="229">
        <v>2890.0743926182772</v>
      </c>
      <c r="X101" s="229">
        <v>18749.322020055653</v>
      </c>
      <c r="Y101" s="231">
        <v>18.506246134700298</v>
      </c>
      <c r="Z101" s="232"/>
      <c r="AA101" s="226" t="s">
        <v>834</v>
      </c>
      <c r="AB101" s="224" t="s">
        <v>700</v>
      </c>
      <c r="AC101" s="233"/>
    </row>
    <row r="102" spans="1:29" s="217" customFormat="1" ht="11.25" customHeight="1">
      <c r="A102" s="224" t="s">
        <v>63</v>
      </c>
      <c r="B102" s="225">
        <v>160</v>
      </c>
      <c r="C102" s="224" t="s">
        <v>84</v>
      </c>
      <c r="D102" s="226" t="s">
        <v>36</v>
      </c>
      <c r="E102" s="224" t="s">
        <v>840</v>
      </c>
      <c r="F102" s="224" t="s">
        <v>29</v>
      </c>
      <c r="G102" s="227" t="s">
        <v>90</v>
      </c>
      <c r="H102" s="224" t="s">
        <v>41</v>
      </c>
      <c r="I102" s="301">
        <v>198</v>
      </c>
      <c r="J102" s="301">
        <v>85.31804465902232</v>
      </c>
      <c r="K102" s="301">
        <v>70.475060926076367</v>
      </c>
      <c r="L102" s="301">
        <v>353.79310558509871</v>
      </c>
      <c r="M102" s="301">
        <v>97819.999827000007</v>
      </c>
      <c r="N102" s="228">
        <v>3.6167767962666233E-3</v>
      </c>
      <c r="O102" s="226" t="s">
        <v>720</v>
      </c>
      <c r="P102" s="226" t="s">
        <v>720</v>
      </c>
      <c r="Q102" s="229">
        <v>2612.4082916403686</v>
      </c>
      <c r="R102" s="229">
        <v>481.0313139034609</v>
      </c>
      <c r="S102" s="229">
        <v>0</v>
      </c>
      <c r="T102" s="229">
        <v>1432.8620776196501</v>
      </c>
      <c r="U102" s="229"/>
      <c r="V102" s="230">
        <v>0</v>
      </c>
      <c r="W102" s="229">
        <v>1009.232327580986</v>
      </c>
      <c r="X102" s="229">
        <v>5535.5340107444654</v>
      </c>
      <c r="Y102" s="231">
        <v>15.646246134700299</v>
      </c>
      <c r="Z102" s="232"/>
      <c r="AA102" s="226" t="s">
        <v>841</v>
      </c>
      <c r="AB102" s="224" t="s">
        <v>700</v>
      </c>
      <c r="AC102" s="233"/>
    </row>
    <row r="103" spans="1:29" s="217" customFormat="1" ht="11.25" customHeight="1">
      <c r="A103" s="224" t="s">
        <v>63</v>
      </c>
      <c r="B103" s="225">
        <v>160</v>
      </c>
      <c r="C103" s="224" t="s">
        <v>84</v>
      </c>
      <c r="D103" s="226" t="s">
        <v>36</v>
      </c>
      <c r="E103" s="224" t="s">
        <v>842</v>
      </c>
      <c r="F103" s="224" t="s">
        <v>29</v>
      </c>
      <c r="G103" s="227" t="s">
        <v>108</v>
      </c>
      <c r="H103" s="224" t="s">
        <v>41</v>
      </c>
      <c r="I103" s="301">
        <v>714</v>
      </c>
      <c r="J103" s="301">
        <v>307.66203983101991</v>
      </c>
      <c r="K103" s="301">
        <v>254.13734091524503</v>
      </c>
      <c r="L103" s="301">
        <v>1275.7993807462649</v>
      </c>
      <c r="M103" s="301">
        <v>97819.999827000007</v>
      </c>
      <c r="N103" s="228">
        <v>1.3042316325931154E-2</v>
      </c>
      <c r="O103" s="226" t="s">
        <v>720</v>
      </c>
      <c r="P103" s="226" t="s">
        <v>720</v>
      </c>
      <c r="Q103" s="229">
        <v>9420.50262743042</v>
      </c>
      <c r="R103" s="229">
        <v>1734.6280713488434</v>
      </c>
      <c r="S103" s="229">
        <v>0</v>
      </c>
      <c r="T103" s="229">
        <v>5166.9874920223729</v>
      </c>
      <c r="U103" s="229"/>
      <c r="V103" s="230">
        <v>0</v>
      </c>
      <c r="W103" s="229">
        <v>3639.3529388526454</v>
      </c>
      <c r="X103" s="229">
        <v>19961.471129654281</v>
      </c>
      <c r="Y103" s="231">
        <v>15.646246134700299</v>
      </c>
      <c r="Z103" s="232"/>
      <c r="AA103" s="226" t="s">
        <v>834</v>
      </c>
      <c r="AB103" s="224" t="s">
        <v>700</v>
      </c>
      <c r="AC103" s="233"/>
    </row>
    <row r="104" spans="1:29" s="217" customFormat="1" ht="11.25" customHeight="1">
      <c r="A104" s="224" t="s">
        <v>63</v>
      </c>
      <c r="B104" s="225">
        <v>160</v>
      </c>
      <c r="C104" s="224" t="s">
        <v>84</v>
      </c>
      <c r="D104" s="226" t="s">
        <v>36</v>
      </c>
      <c r="E104" s="224" t="s">
        <v>843</v>
      </c>
      <c r="F104" s="224" t="s">
        <v>29</v>
      </c>
      <c r="G104" s="227" t="s">
        <v>844</v>
      </c>
      <c r="H104" s="224" t="s">
        <v>41</v>
      </c>
      <c r="I104" s="301">
        <v>488</v>
      </c>
      <c r="J104" s="301">
        <v>210.27881713940857</v>
      </c>
      <c r="K104" s="301">
        <v>173.69610975719831</v>
      </c>
      <c r="L104" s="301">
        <v>871.97492689660692</v>
      </c>
      <c r="M104" s="301">
        <v>97819.999827000007</v>
      </c>
      <c r="N104" s="228">
        <v>8.9140761443338989E-3</v>
      </c>
      <c r="O104" s="226" t="s">
        <v>720</v>
      </c>
      <c r="P104" s="226" t="s">
        <v>720</v>
      </c>
      <c r="Q104" s="229">
        <v>6438.6628602045448</v>
      </c>
      <c r="R104" s="229">
        <v>1185.5721271964085</v>
      </c>
      <c r="S104" s="229">
        <v>0</v>
      </c>
      <c r="T104" s="229">
        <v>3531.4984539312582</v>
      </c>
      <c r="U104" s="229"/>
      <c r="V104" s="230">
        <v>0</v>
      </c>
      <c r="W104" s="229">
        <v>2487.4008881793993</v>
      </c>
      <c r="X104" s="229">
        <v>13643.134329511611</v>
      </c>
      <c r="Y104" s="231">
        <v>15.646246134700299</v>
      </c>
      <c r="Z104" s="232"/>
      <c r="AA104" s="226" t="s">
        <v>834</v>
      </c>
      <c r="AB104" s="224" t="s">
        <v>700</v>
      </c>
      <c r="AC104" s="233"/>
    </row>
    <row r="105" spans="1:29" s="217" customFormat="1" ht="11.25" customHeight="1">
      <c r="A105" s="224" t="s">
        <v>63</v>
      </c>
      <c r="B105" s="225">
        <v>160</v>
      </c>
      <c r="C105" s="224" t="s">
        <v>84</v>
      </c>
      <c r="D105" s="226" t="s">
        <v>36</v>
      </c>
      <c r="E105" s="224" t="s">
        <v>833</v>
      </c>
      <c r="F105" s="224" t="s">
        <v>29</v>
      </c>
      <c r="G105" s="227" t="s">
        <v>110</v>
      </c>
      <c r="H105" s="224" t="s">
        <v>41</v>
      </c>
      <c r="I105" s="301">
        <v>1262</v>
      </c>
      <c r="J105" s="301">
        <v>543.79480989740489</v>
      </c>
      <c r="K105" s="301">
        <v>449.18952974095134</v>
      </c>
      <c r="L105" s="301">
        <v>2254.9843396383562</v>
      </c>
      <c r="M105" s="301">
        <v>97819.999827000007</v>
      </c>
      <c r="N105" s="228">
        <v>2.3052385438830696E-2</v>
      </c>
      <c r="O105" s="226" t="s">
        <v>720</v>
      </c>
      <c r="P105" s="226" t="s">
        <v>720</v>
      </c>
      <c r="Q105" s="229">
        <v>16650.80436388962</v>
      </c>
      <c r="R105" s="229">
        <v>3065.9672633644827</v>
      </c>
      <c r="S105" s="229">
        <v>0</v>
      </c>
      <c r="T105" s="229">
        <v>9132.6865755353429</v>
      </c>
      <c r="U105" s="229"/>
      <c r="V105" s="230">
        <v>0</v>
      </c>
      <c r="W105" s="229">
        <v>6432.5818050868893</v>
      </c>
      <c r="X105" s="229">
        <v>35282.040007876334</v>
      </c>
      <c r="Y105" s="231">
        <v>15.646246134700297</v>
      </c>
      <c r="Z105" s="232"/>
      <c r="AA105" s="226" t="s">
        <v>834</v>
      </c>
      <c r="AB105" s="224" t="s">
        <v>700</v>
      </c>
      <c r="AC105" s="233"/>
    </row>
    <row r="106" spans="1:29" s="217" customFormat="1" ht="11.25" customHeight="1">
      <c r="A106" s="224" t="s">
        <v>63</v>
      </c>
      <c r="B106" s="225">
        <v>160</v>
      </c>
      <c r="C106" s="224" t="s">
        <v>84</v>
      </c>
      <c r="D106" s="226" t="s">
        <v>36</v>
      </c>
      <c r="E106" s="224" t="s">
        <v>845</v>
      </c>
      <c r="F106" s="224" t="s">
        <v>29</v>
      </c>
      <c r="G106" s="227" t="s">
        <v>167</v>
      </c>
      <c r="H106" s="224" t="s">
        <v>41</v>
      </c>
      <c r="I106" s="301">
        <v>308</v>
      </c>
      <c r="J106" s="301">
        <v>132.71695835847919</v>
      </c>
      <c r="K106" s="301">
        <v>109.62787255167434</v>
      </c>
      <c r="L106" s="301">
        <v>550.34483091015352</v>
      </c>
      <c r="M106" s="301">
        <v>97819.999827000007</v>
      </c>
      <c r="N106" s="228">
        <v>5.6260972386369687E-3</v>
      </c>
      <c r="O106" s="226" t="s">
        <v>720</v>
      </c>
      <c r="P106" s="226" t="s">
        <v>720</v>
      </c>
      <c r="Q106" s="229">
        <v>4063.7462314405734</v>
      </c>
      <c r="R106" s="229">
        <v>748.27093273871685</v>
      </c>
      <c r="S106" s="229">
        <v>0</v>
      </c>
      <c r="T106" s="229">
        <v>2228.8965651861217</v>
      </c>
      <c r="U106" s="229"/>
      <c r="V106" s="230">
        <v>0</v>
      </c>
      <c r="W106" s="229">
        <v>1569.9169540148666</v>
      </c>
      <c r="X106" s="229">
        <v>8610.8306833802781</v>
      </c>
      <c r="Y106" s="231">
        <v>15.646246134700297</v>
      </c>
      <c r="Z106" s="232"/>
      <c r="AA106" s="226" t="s">
        <v>846</v>
      </c>
      <c r="AB106" s="224" t="s">
        <v>700</v>
      </c>
      <c r="AC106" s="233"/>
    </row>
    <row r="107" spans="1:29" s="217" customFormat="1" ht="11.25" customHeight="1">
      <c r="A107" s="224" t="s">
        <v>63</v>
      </c>
      <c r="B107" s="225">
        <v>160</v>
      </c>
      <c r="C107" s="224" t="s">
        <v>84</v>
      </c>
      <c r="D107" s="226" t="s">
        <v>36</v>
      </c>
      <c r="E107" s="224" t="s">
        <v>847</v>
      </c>
      <c r="F107" s="224" t="s">
        <v>29</v>
      </c>
      <c r="G107" s="227" t="s">
        <v>848</v>
      </c>
      <c r="H107" s="224" t="s">
        <v>41</v>
      </c>
      <c r="I107" s="301">
        <v>654.5</v>
      </c>
      <c r="J107" s="301">
        <v>282.02353651176821</v>
      </c>
      <c r="K107" s="301">
        <v>232.95922917230797</v>
      </c>
      <c r="L107" s="301">
        <v>1169.4827656840762</v>
      </c>
      <c r="M107" s="301">
        <v>97819.999827000007</v>
      </c>
      <c r="N107" s="228">
        <v>1.1955456632103558E-2</v>
      </c>
      <c r="O107" s="226" t="s">
        <v>720</v>
      </c>
      <c r="P107" s="226" t="s">
        <v>720</v>
      </c>
      <c r="Q107" s="229">
        <v>8635.4607418112173</v>
      </c>
      <c r="R107" s="229">
        <v>1590.0757320697733</v>
      </c>
      <c r="S107" s="229">
        <v>0</v>
      </c>
      <c r="T107" s="229">
        <v>4736.4052010205087</v>
      </c>
      <c r="U107" s="229"/>
      <c r="V107" s="230">
        <v>0</v>
      </c>
      <c r="W107" s="229">
        <v>3336.0735272815919</v>
      </c>
      <c r="X107" s="229">
        <v>18298.015202183091</v>
      </c>
      <c r="Y107" s="231">
        <v>15.646246134700297</v>
      </c>
      <c r="Z107" s="232"/>
      <c r="AA107" s="226" t="s">
        <v>849</v>
      </c>
      <c r="AB107" s="224" t="s">
        <v>700</v>
      </c>
      <c r="AC107" s="233"/>
    </row>
    <row r="108" spans="1:29" s="217" customFormat="1" ht="11.25" customHeight="1">
      <c r="A108" s="224" t="s">
        <v>63</v>
      </c>
      <c r="B108" s="225">
        <v>160</v>
      </c>
      <c r="C108" s="224" t="s">
        <v>84</v>
      </c>
      <c r="D108" s="226" t="s">
        <v>36</v>
      </c>
      <c r="E108" s="224" t="s">
        <v>850</v>
      </c>
      <c r="F108" s="224" t="s">
        <v>29</v>
      </c>
      <c r="G108" s="227" t="s">
        <v>851</v>
      </c>
      <c r="H108" s="224" t="s">
        <v>41</v>
      </c>
      <c r="I108" s="301">
        <v>258.5</v>
      </c>
      <c r="J108" s="301">
        <v>111.38744719372359</v>
      </c>
      <c r="K108" s="301">
        <v>92.009107320155252</v>
      </c>
      <c r="L108" s="301">
        <v>461.89655451387881</v>
      </c>
      <c r="M108" s="301">
        <v>97819.999827000007</v>
      </c>
      <c r="N108" s="228">
        <v>4.7219030395703127E-3</v>
      </c>
      <c r="O108" s="226" t="s">
        <v>720</v>
      </c>
      <c r="P108" s="226" t="s">
        <v>720</v>
      </c>
      <c r="Q108" s="229">
        <v>3410.644158530481</v>
      </c>
      <c r="R108" s="229">
        <v>628.01310426285158</v>
      </c>
      <c r="S108" s="229">
        <v>0</v>
      </c>
      <c r="T108" s="229">
        <v>1870.6810457812094</v>
      </c>
      <c r="U108" s="229"/>
      <c r="V108" s="230">
        <v>0</v>
      </c>
      <c r="W108" s="229">
        <v>1317.6088721196204</v>
      </c>
      <c r="X108" s="229">
        <v>7226.9471806941629</v>
      </c>
      <c r="Y108" s="231">
        <v>15.6462461347003</v>
      </c>
      <c r="Z108" s="232"/>
      <c r="AA108" s="226" t="s">
        <v>849</v>
      </c>
      <c r="AB108" s="224" t="s">
        <v>700</v>
      </c>
      <c r="AC108" s="233"/>
    </row>
    <row r="109" spans="1:29" s="217" customFormat="1" ht="11.25" customHeight="1">
      <c r="A109" s="224" t="s">
        <v>63</v>
      </c>
      <c r="B109" s="225">
        <v>160</v>
      </c>
      <c r="C109" s="224" t="s">
        <v>84</v>
      </c>
      <c r="D109" s="226" t="s">
        <v>37</v>
      </c>
      <c r="E109" s="224" t="s">
        <v>840</v>
      </c>
      <c r="F109" s="224" t="s">
        <v>29</v>
      </c>
      <c r="G109" s="227" t="s">
        <v>90</v>
      </c>
      <c r="H109" s="224" t="s">
        <v>65</v>
      </c>
      <c r="I109" s="301">
        <v>1965</v>
      </c>
      <c r="J109" s="301">
        <v>794.67729760332134</v>
      </c>
      <c r="K109" s="301">
        <v>699.41158949363671</v>
      </c>
      <c r="L109" s="301">
        <v>3459.0888870969579</v>
      </c>
      <c r="M109" s="301">
        <v>97819.999827000007</v>
      </c>
      <c r="N109" s="228">
        <v>3.5361775641121904E-2</v>
      </c>
      <c r="O109" s="226" t="s">
        <v>720</v>
      </c>
      <c r="P109" s="226" t="s">
        <v>720</v>
      </c>
      <c r="Q109" s="229">
        <v>35434.906559421237</v>
      </c>
      <c r="R109" s="229">
        <v>4703.1161602692127</v>
      </c>
      <c r="S109" s="229">
        <v>0</v>
      </c>
      <c r="T109" s="229">
        <v>14009.309992742681</v>
      </c>
      <c r="U109" s="229"/>
      <c r="V109" s="230">
        <v>0</v>
      </c>
      <c r="W109" s="229">
        <v>9867.417633989704</v>
      </c>
      <c r="X109" s="229">
        <v>64014.750346422836</v>
      </c>
      <c r="Y109" s="231">
        <v>18.506246134700298</v>
      </c>
      <c r="Z109" s="232"/>
      <c r="AA109" s="226" t="s">
        <v>841</v>
      </c>
      <c r="AB109" s="224" t="s">
        <v>700</v>
      </c>
      <c r="AC109" s="233"/>
    </row>
    <row r="110" spans="1:29" s="217" customFormat="1" ht="11.25" customHeight="1">
      <c r="A110" s="224" t="s">
        <v>63</v>
      </c>
      <c r="B110" s="225">
        <v>160</v>
      </c>
      <c r="C110" s="224" t="s">
        <v>84</v>
      </c>
      <c r="D110" s="226" t="s">
        <v>37</v>
      </c>
      <c r="E110" s="224" t="s">
        <v>852</v>
      </c>
      <c r="F110" s="224" t="s">
        <v>29</v>
      </c>
      <c r="G110" s="227" t="s">
        <v>102</v>
      </c>
      <c r="H110" s="224" t="s">
        <v>41</v>
      </c>
      <c r="I110" s="301">
        <v>195.5</v>
      </c>
      <c r="J110" s="301">
        <v>79.063313832798627</v>
      </c>
      <c r="K110" s="301">
        <v>69.58522429822186</v>
      </c>
      <c r="L110" s="301">
        <v>344.14853813102047</v>
      </c>
      <c r="M110" s="301">
        <v>97819.999827000007</v>
      </c>
      <c r="N110" s="228">
        <v>3.5181817495365557E-3</v>
      </c>
      <c r="O110" s="226" t="s">
        <v>720</v>
      </c>
      <c r="P110" s="226" t="s">
        <v>720</v>
      </c>
      <c r="Q110" s="229">
        <v>2541.1928055594549</v>
      </c>
      <c r="R110" s="229">
        <v>467.91817268836189</v>
      </c>
      <c r="S110" s="229">
        <v>0</v>
      </c>
      <c r="T110" s="229">
        <v>1393.801579430633</v>
      </c>
      <c r="U110" s="229"/>
      <c r="V110" s="230">
        <v>0</v>
      </c>
      <c r="W110" s="229">
        <v>981.72017681678744</v>
      </c>
      <c r="X110" s="229">
        <v>5384.6327344952369</v>
      </c>
      <c r="Y110" s="231">
        <v>15.646246134700297</v>
      </c>
      <c r="Z110" s="232"/>
      <c r="AA110" s="226" t="s">
        <v>841</v>
      </c>
      <c r="AB110" s="224" t="s">
        <v>700</v>
      </c>
      <c r="AC110" s="233"/>
    </row>
    <row r="111" spans="1:29" s="217" customFormat="1" ht="11.25" customHeight="1">
      <c r="A111" s="224" t="s">
        <v>63</v>
      </c>
      <c r="B111" s="225">
        <v>160</v>
      </c>
      <c r="C111" s="224" t="s">
        <v>84</v>
      </c>
      <c r="D111" s="226" t="s">
        <v>37</v>
      </c>
      <c r="E111" s="224" t="s">
        <v>840</v>
      </c>
      <c r="F111" s="224" t="s">
        <v>29</v>
      </c>
      <c r="G111" s="227" t="s">
        <v>90</v>
      </c>
      <c r="H111" s="224" t="s">
        <v>41</v>
      </c>
      <c r="I111" s="301">
        <v>3138.5</v>
      </c>
      <c r="J111" s="301">
        <v>1269.2593885638798</v>
      </c>
      <c r="K111" s="301">
        <v>1117.1009026085387</v>
      </c>
      <c r="L111" s="301">
        <v>5524.8602911724183</v>
      </c>
      <c r="M111" s="301">
        <v>97819.999827000007</v>
      </c>
      <c r="N111" s="228">
        <v>5.6479864045629061E-2</v>
      </c>
      <c r="O111" s="226" t="s">
        <v>720</v>
      </c>
      <c r="P111" s="226" t="s">
        <v>720</v>
      </c>
      <c r="Q111" s="229">
        <v>40795.568390017135</v>
      </c>
      <c r="R111" s="229">
        <v>7511.8219180686647</v>
      </c>
      <c r="S111" s="229">
        <v>0</v>
      </c>
      <c r="T111" s="229">
        <v>22375.684179248299</v>
      </c>
      <c r="U111" s="229"/>
      <c r="V111" s="230">
        <v>0</v>
      </c>
      <c r="W111" s="229">
        <v>15760.249488181522</v>
      </c>
      <c r="X111" s="229">
        <v>86443.323975515625</v>
      </c>
      <c r="Y111" s="231">
        <v>15.6462461347003</v>
      </c>
      <c r="Z111" s="232"/>
      <c r="AA111" s="226" t="s">
        <v>841</v>
      </c>
      <c r="AB111" s="224" t="s">
        <v>700</v>
      </c>
      <c r="AC111" s="233"/>
    </row>
    <row r="112" spans="1:29" s="217" customFormat="1" ht="11.25" customHeight="1">
      <c r="A112" s="224" t="s">
        <v>63</v>
      </c>
      <c r="B112" s="225">
        <v>160</v>
      </c>
      <c r="C112" s="224" t="s">
        <v>84</v>
      </c>
      <c r="D112" s="226" t="s">
        <v>38</v>
      </c>
      <c r="E112" s="224" t="s">
        <v>853</v>
      </c>
      <c r="F112" s="224" t="s">
        <v>29</v>
      </c>
      <c r="G112" s="227" t="s">
        <v>88</v>
      </c>
      <c r="H112" s="224" t="s">
        <v>65</v>
      </c>
      <c r="I112" s="301">
        <v>1767</v>
      </c>
      <c r="J112" s="301">
        <v>1516.7432164129714</v>
      </c>
      <c r="K112" s="301">
        <v>628.93652856756034</v>
      </c>
      <c r="L112" s="301">
        <v>3912.6797449805317</v>
      </c>
      <c r="M112" s="301">
        <v>97819.999827000007</v>
      </c>
      <c r="N112" s="228">
        <v>3.9998770720714769E-2</v>
      </c>
      <c r="O112" s="226" t="s">
        <v>720</v>
      </c>
      <c r="P112" s="226" t="s">
        <v>720</v>
      </c>
      <c r="Q112" s="229">
        <v>40081.491307580567</v>
      </c>
      <c r="R112" s="229">
        <v>5319.8365058550644</v>
      </c>
      <c r="S112" s="229">
        <v>0</v>
      </c>
      <c r="T112" s="229">
        <v>15846.352967171155</v>
      </c>
      <c r="U112" s="229"/>
      <c r="V112" s="230">
        <v>0</v>
      </c>
      <c r="W112" s="229">
        <v>11161.333626259331</v>
      </c>
      <c r="X112" s="229">
        <v>72409.014406866117</v>
      </c>
      <c r="Y112" s="231">
        <v>18.506246134700298</v>
      </c>
      <c r="Z112" s="232"/>
      <c r="AA112" s="226" t="s">
        <v>841</v>
      </c>
      <c r="AB112" s="224" t="s">
        <v>700</v>
      </c>
      <c r="AC112" s="233"/>
    </row>
    <row r="113" spans="1:29" s="217" customFormat="1" ht="11.25" customHeight="1">
      <c r="A113" s="224" t="s">
        <v>63</v>
      </c>
      <c r="B113" s="225">
        <v>160</v>
      </c>
      <c r="C113" s="224" t="s">
        <v>84</v>
      </c>
      <c r="D113" s="226" t="s">
        <v>38</v>
      </c>
      <c r="E113" s="224" t="s">
        <v>853</v>
      </c>
      <c r="F113" s="224" t="s">
        <v>29</v>
      </c>
      <c r="G113" s="227" t="s">
        <v>88</v>
      </c>
      <c r="H113" s="224" t="s">
        <v>41</v>
      </c>
      <c r="I113" s="301">
        <v>2766</v>
      </c>
      <c r="J113" s="301">
        <v>2374.2567835870286</v>
      </c>
      <c r="K113" s="301">
        <v>984.51524505821828</v>
      </c>
      <c r="L113" s="301">
        <v>6124.7720286452468</v>
      </c>
      <c r="M113" s="301">
        <v>97819.999827000007</v>
      </c>
      <c r="N113" s="228">
        <v>6.2612676747876087E-2</v>
      </c>
      <c r="O113" s="226" t="s">
        <v>720</v>
      </c>
      <c r="P113" s="226" t="s">
        <v>720</v>
      </c>
      <c r="Q113" s="229">
        <v>45225.316659516502</v>
      </c>
      <c r="R113" s="229">
        <v>8327.4860074675198</v>
      </c>
      <c r="S113" s="229">
        <v>0</v>
      </c>
      <c r="T113" s="229">
        <v>24805.326716013249</v>
      </c>
      <c r="U113" s="229"/>
      <c r="V113" s="230">
        <v>0</v>
      </c>
      <c r="W113" s="229">
        <v>17471.561296113927</v>
      </c>
      <c r="X113" s="229">
        <v>95829.690679111198</v>
      </c>
      <c r="Y113" s="231">
        <v>15.646246134700299</v>
      </c>
      <c r="Z113" s="232"/>
      <c r="AA113" s="226" t="s">
        <v>841</v>
      </c>
      <c r="AB113" s="224" t="s">
        <v>700</v>
      </c>
      <c r="AC113" s="233"/>
    </row>
    <row r="114" spans="1:29" s="217" customFormat="1" ht="11.25" customHeight="1">
      <c r="A114" s="224" t="s">
        <v>63</v>
      </c>
      <c r="B114" s="225">
        <v>160</v>
      </c>
      <c r="C114" s="224" t="s">
        <v>84</v>
      </c>
      <c r="D114" s="226" t="s">
        <v>39</v>
      </c>
      <c r="E114" s="224" t="s">
        <v>854</v>
      </c>
      <c r="F114" s="224" t="s">
        <v>29</v>
      </c>
      <c r="G114" s="227" t="s">
        <v>95</v>
      </c>
      <c r="H114" s="224" t="s">
        <v>41</v>
      </c>
      <c r="I114" s="301">
        <v>85</v>
      </c>
      <c r="J114" s="301">
        <v>54.702238643773093</v>
      </c>
      <c r="K114" s="301">
        <v>30.254445347052982</v>
      </c>
      <c r="L114" s="301">
        <v>169.95668399082606</v>
      </c>
      <c r="M114" s="301">
        <v>97819.999827000007</v>
      </c>
      <c r="N114" s="228">
        <v>1.7374431025496187E-3</v>
      </c>
      <c r="O114" s="226" t="s">
        <v>720</v>
      </c>
      <c r="P114" s="226" t="s">
        <v>720</v>
      </c>
      <c r="Q114" s="229">
        <v>1254.9601545882595</v>
      </c>
      <c r="R114" s="229">
        <v>231.0799326390993</v>
      </c>
      <c r="S114" s="229">
        <v>0</v>
      </c>
      <c r="T114" s="229">
        <v>688.32457016284559</v>
      </c>
      <c r="U114" s="229"/>
      <c r="V114" s="230">
        <v>0</v>
      </c>
      <c r="W114" s="229">
        <v>484.81945256773793</v>
      </c>
      <c r="X114" s="229">
        <v>2659.1841099579424</v>
      </c>
      <c r="Y114" s="231">
        <v>15.646246134700299</v>
      </c>
      <c r="Z114" s="232"/>
      <c r="AA114" s="226" t="s">
        <v>855</v>
      </c>
      <c r="AB114" s="224" t="s">
        <v>700</v>
      </c>
      <c r="AC114" s="233"/>
    </row>
    <row r="115" spans="1:29" s="217" customFormat="1" ht="11.25" customHeight="1">
      <c r="A115" s="224" t="s">
        <v>63</v>
      </c>
      <c r="B115" s="225">
        <v>160</v>
      </c>
      <c r="C115" s="224" t="s">
        <v>84</v>
      </c>
      <c r="D115" s="226" t="s">
        <v>39</v>
      </c>
      <c r="E115" s="224" t="s">
        <v>856</v>
      </c>
      <c r="F115" s="224" t="s">
        <v>29</v>
      </c>
      <c r="G115" s="227" t="s">
        <v>857</v>
      </c>
      <c r="H115" s="224" t="s">
        <v>41</v>
      </c>
      <c r="I115" s="301">
        <v>608</v>
      </c>
      <c r="J115" s="301">
        <v>391.28189524016517</v>
      </c>
      <c r="K115" s="301">
        <v>216.4082678942143</v>
      </c>
      <c r="L115" s="301">
        <v>1215.6901631343794</v>
      </c>
      <c r="M115" s="301">
        <v>97819.999827000007</v>
      </c>
      <c r="N115" s="228">
        <v>1.2427828310001979E-2</v>
      </c>
      <c r="O115" s="226" t="s">
        <v>720</v>
      </c>
      <c r="P115" s="226" t="s">
        <v>720</v>
      </c>
      <c r="Q115" s="229">
        <v>8976.6561645842576</v>
      </c>
      <c r="R115" s="229">
        <v>1652.9011652302631</v>
      </c>
      <c r="S115" s="229">
        <v>0</v>
      </c>
      <c r="T115" s="229">
        <v>4923.545160694237</v>
      </c>
      <c r="U115" s="229"/>
      <c r="V115" s="230">
        <v>0</v>
      </c>
      <c r="W115" s="229">
        <v>3467.8850254257022</v>
      </c>
      <c r="X115" s="229">
        <v>19020.987515934459</v>
      </c>
      <c r="Y115" s="231">
        <v>15.646246134700299</v>
      </c>
      <c r="Z115" s="232"/>
      <c r="AA115" s="226" t="s">
        <v>858</v>
      </c>
      <c r="AB115" s="224" t="s">
        <v>700</v>
      </c>
      <c r="AC115" s="233"/>
    </row>
    <row r="116" spans="1:29" s="217" customFormat="1" ht="11.25" customHeight="1">
      <c r="A116" s="224" t="s">
        <v>63</v>
      </c>
      <c r="B116" s="225">
        <v>160</v>
      </c>
      <c r="C116" s="224" t="s">
        <v>84</v>
      </c>
      <c r="D116" s="226" t="s">
        <v>39</v>
      </c>
      <c r="E116" s="224" t="s">
        <v>859</v>
      </c>
      <c r="F116" s="224" t="s">
        <v>29</v>
      </c>
      <c r="G116" s="227" t="s">
        <v>113</v>
      </c>
      <c r="H116" s="224" t="s">
        <v>41</v>
      </c>
      <c r="I116" s="301">
        <v>1139.5</v>
      </c>
      <c r="J116" s="301">
        <v>733.3317757009346</v>
      </c>
      <c r="K116" s="301">
        <v>405.58753497608086</v>
      </c>
      <c r="L116" s="301">
        <v>2278.4193106770153</v>
      </c>
      <c r="M116" s="301">
        <v>97819.999827000007</v>
      </c>
      <c r="N116" s="228">
        <v>2.3291957827709302E-2</v>
      </c>
      <c r="O116" s="226" t="s">
        <v>720</v>
      </c>
      <c r="P116" s="226" t="s">
        <v>720</v>
      </c>
      <c r="Q116" s="229">
        <v>16823.84819003908</v>
      </c>
      <c r="R116" s="229">
        <v>3097.8303910853374</v>
      </c>
      <c r="S116" s="229">
        <v>0</v>
      </c>
      <c r="T116" s="229">
        <v>9227.5982082419141</v>
      </c>
      <c r="U116" s="229"/>
      <c r="V116" s="230">
        <v>0</v>
      </c>
      <c r="W116" s="229">
        <v>6499.4325435404407</v>
      </c>
      <c r="X116" s="229">
        <v>35648.709332906772</v>
      </c>
      <c r="Y116" s="231">
        <v>15.646246134700299</v>
      </c>
      <c r="Z116" s="232"/>
      <c r="AA116" s="226" t="s">
        <v>834</v>
      </c>
      <c r="AB116" s="224" t="s">
        <v>700</v>
      </c>
      <c r="AC116" s="233"/>
    </row>
    <row r="117" spans="1:29" s="217" customFormat="1" ht="11.25" customHeight="1">
      <c r="A117" s="224" t="s">
        <v>63</v>
      </c>
      <c r="B117" s="225">
        <v>160</v>
      </c>
      <c r="C117" s="224" t="s">
        <v>84</v>
      </c>
      <c r="D117" s="226" t="s">
        <v>39</v>
      </c>
      <c r="E117" s="224" t="s">
        <v>860</v>
      </c>
      <c r="F117" s="224" t="s">
        <v>29</v>
      </c>
      <c r="G117" s="227" t="s">
        <v>118</v>
      </c>
      <c r="H117" s="224" t="s">
        <v>41</v>
      </c>
      <c r="I117" s="301">
        <v>1488</v>
      </c>
      <c r="J117" s="301">
        <v>957.61095414040437</v>
      </c>
      <c r="K117" s="301">
        <v>529.63076089899812</v>
      </c>
      <c r="L117" s="301">
        <v>2975.2417150394026</v>
      </c>
      <c r="M117" s="301">
        <v>97819.999827000007</v>
      </c>
      <c r="N117" s="228">
        <v>3.0415474548162742E-2</v>
      </c>
      <c r="O117" s="226" t="s">
        <v>720</v>
      </c>
      <c r="P117" s="226" t="s">
        <v>720</v>
      </c>
      <c r="Q117" s="229">
        <v>21969.184823850948</v>
      </c>
      <c r="R117" s="229">
        <v>4045.2581149056446</v>
      </c>
      <c r="S117" s="229">
        <v>0</v>
      </c>
      <c r="T117" s="229">
        <v>12049.728945909583</v>
      </c>
      <c r="U117" s="229"/>
      <c r="V117" s="230">
        <v>0</v>
      </c>
      <c r="W117" s="229">
        <v>8487.1922990681669</v>
      </c>
      <c r="X117" s="229">
        <v>46551.364183734346</v>
      </c>
      <c r="Y117" s="231">
        <v>15.6462461347003</v>
      </c>
      <c r="Z117" s="232"/>
      <c r="AA117" s="226" t="s">
        <v>861</v>
      </c>
      <c r="AB117" s="224" t="s">
        <v>700</v>
      </c>
      <c r="AC117" s="233"/>
    </row>
    <row r="118" spans="1:29" s="217" customFormat="1" ht="11.25" customHeight="1">
      <c r="A118" s="224" t="s">
        <v>63</v>
      </c>
      <c r="B118" s="225">
        <v>160</v>
      </c>
      <c r="C118" s="224" t="s">
        <v>84</v>
      </c>
      <c r="D118" s="226" t="s">
        <v>39</v>
      </c>
      <c r="E118" s="224" t="s">
        <v>862</v>
      </c>
      <c r="F118" s="224" t="s">
        <v>29</v>
      </c>
      <c r="G118" s="227" t="s">
        <v>120</v>
      </c>
      <c r="H118" s="224" t="s">
        <v>41</v>
      </c>
      <c r="I118" s="301">
        <v>911.5</v>
      </c>
      <c r="J118" s="301">
        <v>586.60106498587265</v>
      </c>
      <c r="K118" s="301">
        <v>324.43443451575052</v>
      </c>
      <c r="L118" s="301">
        <v>1822.5354995016232</v>
      </c>
      <c r="M118" s="301">
        <v>97819.999827000007</v>
      </c>
      <c r="N118" s="228">
        <v>1.863152221145856E-2</v>
      </c>
      <c r="O118" s="226" t="s">
        <v>720</v>
      </c>
      <c r="P118" s="226" t="s">
        <v>720</v>
      </c>
      <c r="Q118" s="229">
        <v>13457.602128319984</v>
      </c>
      <c r="R118" s="229">
        <v>2477.9924541239884</v>
      </c>
      <c r="S118" s="229">
        <v>0</v>
      </c>
      <c r="T118" s="229">
        <v>7381.2687729815743</v>
      </c>
      <c r="U118" s="229"/>
      <c r="V118" s="230">
        <v>0</v>
      </c>
      <c r="W118" s="229">
        <v>5198.9756590058023</v>
      </c>
      <c r="X118" s="229">
        <v>28515.839014431349</v>
      </c>
      <c r="Y118" s="231">
        <v>15.646246134700299</v>
      </c>
      <c r="Z118" s="232"/>
      <c r="AA118" s="226" t="s">
        <v>846</v>
      </c>
      <c r="AB118" s="224" t="s">
        <v>700</v>
      </c>
      <c r="AC118" s="233"/>
    </row>
    <row r="119" spans="1:29" s="217" customFormat="1" ht="11.25" customHeight="1">
      <c r="A119" s="224" t="s">
        <v>63</v>
      </c>
      <c r="B119" s="225">
        <v>160</v>
      </c>
      <c r="C119" s="224" t="s">
        <v>84</v>
      </c>
      <c r="D119" s="226" t="s">
        <v>39</v>
      </c>
      <c r="E119" s="224" t="s">
        <v>863</v>
      </c>
      <c r="F119" s="224" t="s">
        <v>29</v>
      </c>
      <c r="G119" s="227" t="s">
        <v>864</v>
      </c>
      <c r="H119" s="224" t="s">
        <v>41</v>
      </c>
      <c r="I119" s="301">
        <v>135</v>
      </c>
      <c r="J119" s="301">
        <v>86.880026081286672</v>
      </c>
      <c r="K119" s="301">
        <v>48.051177904142975</v>
      </c>
      <c r="L119" s="301">
        <v>269.93120398542965</v>
      </c>
      <c r="M119" s="301">
        <v>97819.999827000007</v>
      </c>
      <c r="N119" s="228">
        <v>2.759468456990571E-3</v>
      </c>
      <c r="O119" s="226" t="s">
        <v>720</v>
      </c>
      <c r="P119" s="226" t="s">
        <v>720</v>
      </c>
      <c r="Q119" s="229">
        <v>1993.1720102284123</v>
      </c>
      <c r="R119" s="229">
        <v>367.00930477974595</v>
      </c>
      <c r="S119" s="229">
        <v>0</v>
      </c>
      <c r="T119" s="229">
        <v>1093.2213761409901</v>
      </c>
      <c r="U119" s="229"/>
      <c r="V119" s="230">
        <v>0</v>
      </c>
      <c r="W119" s="229">
        <v>770.0073658428779</v>
      </c>
      <c r="X119" s="229">
        <v>4223.4100569920265</v>
      </c>
      <c r="Y119" s="231">
        <v>15.646246134700299</v>
      </c>
      <c r="Z119" s="232"/>
      <c r="AA119" s="226" t="s">
        <v>865</v>
      </c>
      <c r="AB119" s="224" t="s">
        <v>700</v>
      </c>
      <c r="AC119" s="233"/>
    </row>
    <row r="120" spans="1:29" s="217" customFormat="1" ht="11.25" customHeight="1">
      <c r="A120" s="224" t="s">
        <v>63</v>
      </c>
      <c r="B120" s="225">
        <v>160</v>
      </c>
      <c r="C120" s="224" t="s">
        <v>84</v>
      </c>
      <c r="D120" s="226" t="s">
        <v>39</v>
      </c>
      <c r="E120" s="224" t="s">
        <v>866</v>
      </c>
      <c r="F120" s="224" t="s">
        <v>29</v>
      </c>
      <c r="G120" s="227" t="s">
        <v>129</v>
      </c>
      <c r="H120" s="224" t="s">
        <v>41</v>
      </c>
      <c r="I120" s="301">
        <v>234</v>
      </c>
      <c r="J120" s="301">
        <v>150.59204520756356</v>
      </c>
      <c r="K120" s="301">
        <v>83.288708367181144</v>
      </c>
      <c r="L120" s="301">
        <v>467.88075357474469</v>
      </c>
      <c r="M120" s="301">
        <v>97819.999827000007</v>
      </c>
      <c r="N120" s="228">
        <v>4.7830786587836566E-3</v>
      </c>
      <c r="O120" s="226" t="s">
        <v>720</v>
      </c>
      <c r="P120" s="226" t="s">
        <v>720</v>
      </c>
      <c r="Q120" s="229">
        <v>3454.8314843959147</v>
      </c>
      <c r="R120" s="229">
        <v>636.14946161822638</v>
      </c>
      <c r="S120" s="229">
        <v>0</v>
      </c>
      <c r="T120" s="229">
        <v>1894.9170519777163</v>
      </c>
      <c r="U120" s="229"/>
      <c r="V120" s="230">
        <v>0</v>
      </c>
      <c r="W120" s="229">
        <v>1334.679434127655</v>
      </c>
      <c r="X120" s="229">
        <v>7320.5774321195113</v>
      </c>
      <c r="Y120" s="231">
        <v>15.646246134700297</v>
      </c>
      <c r="Z120" s="232"/>
      <c r="AA120" s="226" t="s">
        <v>841</v>
      </c>
      <c r="AB120" s="224" t="s">
        <v>700</v>
      </c>
      <c r="AC120" s="233"/>
    </row>
    <row r="121" spans="1:29" s="217" customFormat="1" ht="11.25" customHeight="1">
      <c r="A121" s="224" t="s">
        <v>63</v>
      </c>
      <c r="B121" s="225">
        <v>160</v>
      </c>
      <c r="C121" s="224" t="s">
        <v>84</v>
      </c>
      <c r="D121" s="226" t="s">
        <v>46</v>
      </c>
      <c r="E121" s="224" t="s">
        <v>854</v>
      </c>
      <c r="F121" s="224" t="s">
        <v>29</v>
      </c>
      <c r="G121" s="227" t="s">
        <v>95</v>
      </c>
      <c r="H121" s="224" t="s">
        <v>41</v>
      </c>
      <c r="I121" s="301">
        <v>1347</v>
      </c>
      <c r="J121" s="301">
        <v>837.93311036789294</v>
      </c>
      <c r="K121" s="301">
        <v>479.44397508800432</v>
      </c>
      <c r="L121" s="301">
        <v>2664.377085455897</v>
      </c>
      <c r="M121" s="301">
        <v>97819.999827000007</v>
      </c>
      <c r="N121" s="228">
        <v>2.7237549480351595E-2</v>
      </c>
      <c r="O121" s="226" t="s">
        <v>720</v>
      </c>
      <c r="P121" s="226" t="s">
        <v>720</v>
      </c>
      <c r="Q121" s="229">
        <v>19673.760399006344</v>
      </c>
      <c r="R121" s="229">
        <v>3622.5940808867622</v>
      </c>
      <c r="S121" s="229">
        <v>0</v>
      </c>
      <c r="T121" s="229">
        <v>10790.727196096384</v>
      </c>
      <c r="U121" s="229"/>
      <c r="V121" s="230">
        <v>0</v>
      </c>
      <c r="W121" s="229">
        <v>7600.4179987088883</v>
      </c>
      <c r="X121" s="229">
        <v>41687.499674698382</v>
      </c>
      <c r="Y121" s="231">
        <v>15.6462461347003</v>
      </c>
      <c r="Z121" s="232"/>
      <c r="AA121" s="226" t="s">
        <v>855</v>
      </c>
      <c r="AB121" s="224" t="s">
        <v>700</v>
      </c>
      <c r="AC121" s="233"/>
    </row>
    <row r="122" spans="1:29" s="217" customFormat="1" ht="11.25" customHeight="1">
      <c r="A122" s="224" t="s">
        <v>63</v>
      </c>
      <c r="B122" s="225">
        <v>160</v>
      </c>
      <c r="C122" s="224" t="s">
        <v>84</v>
      </c>
      <c r="D122" s="226" t="s">
        <v>46</v>
      </c>
      <c r="E122" s="224" t="s">
        <v>867</v>
      </c>
      <c r="F122" s="224" t="s">
        <v>29</v>
      </c>
      <c r="G122" s="227" t="s">
        <v>96</v>
      </c>
      <c r="H122" s="224" t="s">
        <v>41</v>
      </c>
      <c r="I122" s="301">
        <v>104</v>
      </c>
      <c r="J122" s="301">
        <v>64.695652173913047</v>
      </c>
      <c r="K122" s="301">
        <v>37.017203718747176</v>
      </c>
      <c r="L122" s="301">
        <v>205.71285589266023</v>
      </c>
      <c r="M122" s="301">
        <v>97819.999827000007</v>
      </c>
      <c r="N122" s="228">
        <v>2.1029733822988611E-3</v>
      </c>
      <c r="O122" s="226" t="s">
        <v>720</v>
      </c>
      <c r="P122" s="226" t="s">
        <v>720</v>
      </c>
      <c r="Q122" s="229">
        <v>1518.9837279114031</v>
      </c>
      <c r="R122" s="229">
        <v>279.69545984574853</v>
      </c>
      <c r="S122" s="229">
        <v>0</v>
      </c>
      <c r="T122" s="229">
        <v>833.13706636527399</v>
      </c>
      <c r="U122" s="229"/>
      <c r="V122" s="230">
        <v>0</v>
      </c>
      <c r="W122" s="229">
        <v>586.81772224626911</v>
      </c>
      <c r="X122" s="229">
        <v>3218.6339763686947</v>
      </c>
      <c r="Y122" s="231">
        <v>15.646246134700299</v>
      </c>
      <c r="Z122" s="232"/>
      <c r="AA122" s="226" t="s">
        <v>855</v>
      </c>
      <c r="AB122" s="224" t="s">
        <v>700</v>
      </c>
      <c r="AC122" s="233"/>
    </row>
    <row r="123" spans="1:29" s="217" customFormat="1" ht="11.25" customHeight="1">
      <c r="A123" s="224" t="s">
        <v>63</v>
      </c>
      <c r="B123" s="225">
        <v>160</v>
      </c>
      <c r="C123" s="224" t="s">
        <v>84</v>
      </c>
      <c r="D123" s="226" t="s">
        <v>46</v>
      </c>
      <c r="E123" s="224" t="s">
        <v>868</v>
      </c>
      <c r="F123" s="224" t="s">
        <v>29</v>
      </c>
      <c r="G123" s="227" t="s">
        <v>869</v>
      </c>
      <c r="H123" s="224" t="s">
        <v>41</v>
      </c>
      <c r="I123" s="301">
        <v>86</v>
      </c>
      <c r="J123" s="301">
        <v>53.498327759197331</v>
      </c>
      <c r="K123" s="301">
        <v>30.61037999819478</v>
      </c>
      <c r="L123" s="301">
        <v>170.10870775739212</v>
      </c>
      <c r="M123" s="301">
        <v>97819.999827000007</v>
      </c>
      <c r="N123" s="228">
        <v>1.7389972199779045E-3</v>
      </c>
      <c r="O123" s="226" t="s">
        <v>720</v>
      </c>
      <c r="P123" s="226" t="s">
        <v>720</v>
      </c>
      <c r="Q123" s="229">
        <v>1256.0826980805834</v>
      </c>
      <c r="R123" s="229">
        <v>231.28663025706129</v>
      </c>
      <c r="S123" s="229">
        <v>0</v>
      </c>
      <c r="T123" s="229">
        <v>688.94026641743812</v>
      </c>
      <c r="U123" s="229"/>
      <c r="V123" s="230">
        <v>0</v>
      </c>
      <c r="W123" s="229">
        <v>485.2531164728764</v>
      </c>
      <c r="X123" s="229">
        <v>2661.562711227959</v>
      </c>
      <c r="Y123" s="231">
        <v>15.646246134700297</v>
      </c>
      <c r="Z123" s="232"/>
      <c r="AA123" s="226" t="s">
        <v>855</v>
      </c>
      <c r="AB123" s="224" t="s">
        <v>700</v>
      </c>
      <c r="AC123" s="233"/>
    </row>
    <row r="124" spans="1:29" s="217" customFormat="1" ht="11.25" customHeight="1">
      <c r="A124" s="224" t="s">
        <v>63</v>
      </c>
      <c r="B124" s="225">
        <v>160</v>
      </c>
      <c r="C124" s="224" t="s">
        <v>84</v>
      </c>
      <c r="D124" s="226" t="s">
        <v>46</v>
      </c>
      <c r="E124" s="224" t="s">
        <v>870</v>
      </c>
      <c r="F124" s="224" t="s">
        <v>29</v>
      </c>
      <c r="G124" s="227" t="s">
        <v>871</v>
      </c>
      <c r="H124" s="224" t="s">
        <v>41</v>
      </c>
      <c r="I124" s="301">
        <v>92</v>
      </c>
      <c r="J124" s="301">
        <v>57.230769230769234</v>
      </c>
      <c r="K124" s="301">
        <v>32.745987905045581</v>
      </c>
      <c r="L124" s="301">
        <v>181.97675713581481</v>
      </c>
      <c r="M124" s="301">
        <v>97819.999827000007</v>
      </c>
      <c r="N124" s="228">
        <v>1.8603226074182233E-3</v>
      </c>
      <c r="O124" s="226" t="s">
        <v>720</v>
      </c>
      <c r="P124" s="226" t="s">
        <v>720</v>
      </c>
      <c r="Q124" s="229">
        <v>1343.7163746908564</v>
      </c>
      <c r="R124" s="229">
        <v>247.42290678662371</v>
      </c>
      <c r="S124" s="229">
        <v>0</v>
      </c>
      <c r="T124" s="229">
        <v>737.00586640005008</v>
      </c>
      <c r="U124" s="229"/>
      <c r="V124" s="230">
        <v>0</v>
      </c>
      <c r="W124" s="229">
        <v>519.10798506400727</v>
      </c>
      <c r="X124" s="229">
        <v>2847.2531329415374</v>
      </c>
      <c r="Y124" s="231">
        <v>15.646246134700299</v>
      </c>
      <c r="Z124" s="232"/>
      <c r="AA124" s="226" t="s">
        <v>872</v>
      </c>
      <c r="AB124" s="224" t="s">
        <v>700</v>
      </c>
      <c r="AC124" s="233"/>
    </row>
    <row r="125" spans="1:29" s="217" customFormat="1" ht="11.25" customHeight="1">
      <c r="A125" s="224" t="s">
        <v>63</v>
      </c>
      <c r="B125" s="225">
        <v>160</v>
      </c>
      <c r="C125" s="224" t="s">
        <v>84</v>
      </c>
      <c r="D125" s="226" t="s">
        <v>46</v>
      </c>
      <c r="E125" s="224" t="s">
        <v>873</v>
      </c>
      <c r="F125" s="224" t="s">
        <v>29</v>
      </c>
      <c r="G125" s="227" t="s">
        <v>98</v>
      </c>
      <c r="H125" s="224" t="s">
        <v>41</v>
      </c>
      <c r="I125" s="301">
        <v>230</v>
      </c>
      <c r="J125" s="301">
        <v>143.07692307692307</v>
      </c>
      <c r="K125" s="301">
        <v>81.864969762613953</v>
      </c>
      <c r="L125" s="301">
        <v>454.94189283953705</v>
      </c>
      <c r="M125" s="301">
        <v>97819.999827000007</v>
      </c>
      <c r="N125" s="228">
        <v>4.6508065185455584E-3</v>
      </c>
      <c r="O125" s="226" t="s">
        <v>720</v>
      </c>
      <c r="P125" s="226" t="s">
        <v>720</v>
      </c>
      <c r="Q125" s="229">
        <v>3359.2909367271413</v>
      </c>
      <c r="R125" s="229">
        <v>618.55726696655927</v>
      </c>
      <c r="S125" s="229">
        <v>0</v>
      </c>
      <c r="T125" s="229">
        <v>1842.5146660001253</v>
      </c>
      <c r="U125" s="229"/>
      <c r="V125" s="230">
        <v>0</v>
      </c>
      <c r="W125" s="229">
        <v>1297.7699626600181</v>
      </c>
      <c r="X125" s="229">
        <v>7118.1328323538437</v>
      </c>
      <c r="Y125" s="231">
        <v>15.646246134700299</v>
      </c>
      <c r="Z125" s="232"/>
      <c r="AA125" s="226" t="s">
        <v>858</v>
      </c>
      <c r="AB125" s="224" t="s">
        <v>700</v>
      </c>
      <c r="AC125" s="233"/>
    </row>
    <row r="126" spans="1:29" s="217" customFormat="1" ht="11.25" customHeight="1">
      <c r="A126" s="224" t="s">
        <v>63</v>
      </c>
      <c r="B126" s="225">
        <v>160</v>
      </c>
      <c r="C126" s="224" t="s">
        <v>84</v>
      </c>
      <c r="D126" s="226" t="s">
        <v>46</v>
      </c>
      <c r="E126" s="224" t="s">
        <v>874</v>
      </c>
      <c r="F126" s="224" t="s">
        <v>29</v>
      </c>
      <c r="G126" s="227" t="s">
        <v>100</v>
      </c>
      <c r="H126" s="224" t="s">
        <v>41</v>
      </c>
      <c r="I126" s="301">
        <v>288</v>
      </c>
      <c r="J126" s="301">
        <v>179.15719063545151</v>
      </c>
      <c r="K126" s="301">
        <v>102.50917952883833</v>
      </c>
      <c r="L126" s="301">
        <v>569.6663701642899</v>
      </c>
      <c r="M126" s="301">
        <v>97819.999827000007</v>
      </c>
      <c r="N126" s="228">
        <v>5.8236185971353082E-3</v>
      </c>
      <c r="O126" s="226" t="s">
        <v>720</v>
      </c>
      <c r="P126" s="226" t="s">
        <v>720</v>
      </c>
      <c r="Q126" s="229">
        <v>4206.4164772931163</v>
      </c>
      <c r="R126" s="229">
        <v>774.54127341899596</v>
      </c>
      <c r="S126" s="229">
        <v>0</v>
      </c>
      <c r="T126" s="229">
        <v>2307.1487991653744</v>
      </c>
      <c r="U126" s="229"/>
      <c r="V126" s="230">
        <v>0</v>
      </c>
      <c r="W126" s="229">
        <v>1625.0336923742836</v>
      </c>
      <c r="X126" s="229">
        <v>8913.1402422517695</v>
      </c>
      <c r="Y126" s="231">
        <v>15.646246134700297</v>
      </c>
      <c r="Z126" s="232"/>
      <c r="AA126" s="226" t="s">
        <v>841</v>
      </c>
      <c r="AB126" s="224" t="s">
        <v>700</v>
      </c>
      <c r="AC126" s="233"/>
    </row>
    <row r="127" spans="1:29" s="217" customFormat="1" ht="11.25" customHeight="1">
      <c r="A127" s="224" t="s">
        <v>63</v>
      </c>
      <c r="B127" s="225">
        <v>160</v>
      </c>
      <c r="C127" s="224" t="s">
        <v>84</v>
      </c>
      <c r="D127" s="226" t="s">
        <v>46</v>
      </c>
      <c r="E127" s="224" t="s">
        <v>875</v>
      </c>
      <c r="F127" s="224" t="s">
        <v>29</v>
      </c>
      <c r="G127" s="227" t="s">
        <v>101</v>
      </c>
      <c r="H127" s="224" t="s">
        <v>41</v>
      </c>
      <c r="I127" s="301">
        <v>751</v>
      </c>
      <c r="J127" s="301">
        <v>467.17725752508363</v>
      </c>
      <c r="K127" s="301">
        <v>267.30692300749166</v>
      </c>
      <c r="L127" s="301">
        <v>1485.4841805325752</v>
      </c>
      <c r="M127" s="301">
        <v>97819.999827000007</v>
      </c>
      <c r="N127" s="228">
        <v>1.5185894327946583E-2</v>
      </c>
      <c r="O127" s="226" t="s">
        <v>720</v>
      </c>
      <c r="P127" s="226" t="s">
        <v>720</v>
      </c>
      <c r="Q127" s="229">
        <v>10968.815189052535</v>
      </c>
      <c r="R127" s="229">
        <v>2019.7239456168957</v>
      </c>
      <c r="S127" s="229">
        <v>0</v>
      </c>
      <c r="T127" s="229">
        <v>6016.2109311569302</v>
      </c>
      <c r="U127" s="229"/>
      <c r="V127" s="230">
        <v>0</v>
      </c>
      <c r="W127" s="229">
        <v>4237.5010519898851</v>
      </c>
      <c r="X127" s="229">
        <v>23242.251117816246</v>
      </c>
      <c r="Y127" s="231">
        <v>15.646246134700299</v>
      </c>
      <c r="Z127" s="232"/>
      <c r="AA127" s="226" t="s">
        <v>841</v>
      </c>
      <c r="AB127" s="224" t="s">
        <v>700</v>
      </c>
      <c r="AC127" s="233"/>
    </row>
    <row r="128" spans="1:29" s="217" customFormat="1" ht="11.25" customHeight="1">
      <c r="A128" s="224" t="s">
        <v>63</v>
      </c>
      <c r="B128" s="225">
        <v>160</v>
      </c>
      <c r="C128" s="224" t="s">
        <v>84</v>
      </c>
      <c r="D128" s="226" t="s">
        <v>46</v>
      </c>
      <c r="E128" s="224" t="s">
        <v>876</v>
      </c>
      <c r="F128" s="224" t="s">
        <v>29</v>
      </c>
      <c r="G128" s="227" t="s">
        <v>877</v>
      </c>
      <c r="H128" s="224" t="s">
        <v>41</v>
      </c>
      <c r="I128" s="301">
        <v>360</v>
      </c>
      <c r="J128" s="301">
        <v>223.94648829431438</v>
      </c>
      <c r="K128" s="301">
        <v>128.13647441104791</v>
      </c>
      <c r="L128" s="301">
        <v>712.08296270536221</v>
      </c>
      <c r="M128" s="301">
        <v>97819.999827000007</v>
      </c>
      <c r="N128" s="228">
        <v>7.2795232464191338E-3</v>
      </c>
      <c r="O128" s="226" t="s">
        <v>720</v>
      </c>
      <c r="P128" s="226" t="s">
        <v>720</v>
      </c>
      <c r="Q128" s="229">
        <v>5258.020596616394</v>
      </c>
      <c r="R128" s="229">
        <v>968.1765917737448</v>
      </c>
      <c r="S128" s="229">
        <v>0</v>
      </c>
      <c r="T128" s="229">
        <v>2883.9359989567174</v>
      </c>
      <c r="U128" s="229"/>
      <c r="V128" s="230">
        <v>0</v>
      </c>
      <c r="W128" s="229">
        <v>2031.292115467854</v>
      </c>
      <c r="X128" s="229">
        <v>11141.425302814709</v>
      </c>
      <c r="Y128" s="231">
        <v>15.646246134700297</v>
      </c>
      <c r="Z128" s="232"/>
      <c r="AA128" s="226" t="s">
        <v>878</v>
      </c>
      <c r="AB128" s="224" t="s">
        <v>700</v>
      </c>
      <c r="AC128" s="233"/>
    </row>
    <row r="129" spans="1:29" s="217" customFormat="1" ht="11.25" customHeight="1">
      <c r="A129" s="224" t="s">
        <v>63</v>
      </c>
      <c r="B129" s="225">
        <v>160</v>
      </c>
      <c r="C129" s="224" t="s">
        <v>84</v>
      </c>
      <c r="D129" s="226" t="s">
        <v>46</v>
      </c>
      <c r="E129" s="224" t="s">
        <v>879</v>
      </c>
      <c r="F129" s="224" t="s">
        <v>29</v>
      </c>
      <c r="G129" s="227" t="s">
        <v>103</v>
      </c>
      <c r="H129" s="224" t="s">
        <v>41</v>
      </c>
      <c r="I129" s="301">
        <v>294</v>
      </c>
      <c r="J129" s="301">
        <v>182.8896321070234</v>
      </c>
      <c r="K129" s="301">
        <v>104.64478743568914</v>
      </c>
      <c r="L129" s="301">
        <v>581.53441954271261</v>
      </c>
      <c r="M129" s="301">
        <v>97819.999827000007</v>
      </c>
      <c r="N129" s="228">
        <v>5.9449439845756279E-3</v>
      </c>
      <c r="O129" s="226" t="s">
        <v>720</v>
      </c>
      <c r="P129" s="226" t="s">
        <v>720</v>
      </c>
      <c r="Q129" s="229">
        <v>4294.0501539033894</v>
      </c>
      <c r="R129" s="229">
        <v>790.67754994855852</v>
      </c>
      <c r="S129" s="229">
        <v>0</v>
      </c>
      <c r="T129" s="229">
        <v>2355.2143991479866</v>
      </c>
      <c r="U129" s="229"/>
      <c r="V129" s="230">
        <v>0</v>
      </c>
      <c r="W129" s="229">
        <v>1658.8885609654149</v>
      </c>
      <c r="X129" s="229">
        <v>9098.8306639653492</v>
      </c>
      <c r="Y129" s="231">
        <v>15.646246134700299</v>
      </c>
      <c r="Z129" s="232"/>
      <c r="AA129" s="226" t="s">
        <v>880</v>
      </c>
      <c r="AB129" s="224" t="s">
        <v>700</v>
      </c>
      <c r="AC129" s="233"/>
    </row>
    <row r="130" spans="1:29" s="217" customFormat="1" ht="11.25" customHeight="1">
      <c r="A130" s="224" t="s">
        <v>63</v>
      </c>
      <c r="B130" s="225">
        <v>160</v>
      </c>
      <c r="C130" s="224" t="s">
        <v>84</v>
      </c>
      <c r="D130" s="226" t="s">
        <v>46</v>
      </c>
      <c r="E130" s="224" t="s">
        <v>881</v>
      </c>
      <c r="F130" s="224" t="s">
        <v>29</v>
      </c>
      <c r="G130" s="227" t="s">
        <v>105</v>
      </c>
      <c r="H130" s="224" t="s">
        <v>41</v>
      </c>
      <c r="I130" s="301">
        <v>487</v>
      </c>
      <c r="J130" s="301">
        <v>302.94983277591973</v>
      </c>
      <c r="K130" s="301">
        <v>173.34017510605648</v>
      </c>
      <c r="L130" s="301">
        <v>963.29000788197618</v>
      </c>
      <c r="M130" s="301">
        <v>97819.999827000007</v>
      </c>
      <c r="N130" s="228">
        <v>9.847577280572551E-3</v>
      </c>
      <c r="O130" s="226" t="s">
        <v>720</v>
      </c>
      <c r="P130" s="226" t="s">
        <v>720</v>
      </c>
      <c r="Q130" s="229">
        <v>7112.9334182005114</v>
      </c>
      <c r="R130" s="229">
        <v>1309.7277783161494</v>
      </c>
      <c r="S130" s="229">
        <v>0</v>
      </c>
      <c r="T130" s="229">
        <v>3901.3245319220036</v>
      </c>
      <c r="U130" s="229"/>
      <c r="V130" s="230">
        <v>0</v>
      </c>
      <c r="W130" s="229">
        <v>2747.8868339801252</v>
      </c>
      <c r="X130" s="229">
        <v>15071.87256241879</v>
      </c>
      <c r="Y130" s="231">
        <v>15.646246134700299</v>
      </c>
      <c r="Z130" s="232"/>
      <c r="AA130" s="226" t="s">
        <v>882</v>
      </c>
      <c r="AB130" s="224" t="s">
        <v>700</v>
      </c>
      <c r="AC130" s="233"/>
    </row>
    <row r="131" spans="1:29" s="217" customFormat="1" ht="11.25" customHeight="1">
      <c r="A131" s="224" t="s">
        <v>63</v>
      </c>
      <c r="B131" s="225">
        <v>160</v>
      </c>
      <c r="C131" s="224" t="s">
        <v>84</v>
      </c>
      <c r="D131" s="226" t="s">
        <v>46</v>
      </c>
      <c r="E131" s="224" t="s">
        <v>883</v>
      </c>
      <c r="F131" s="224" t="s">
        <v>29</v>
      </c>
      <c r="G131" s="227" t="s">
        <v>112</v>
      </c>
      <c r="H131" s="224" t="s">
        <v>41</v>
      </c>
      <c r="I131" s="301">
        <v>561</v>
      </c>
      <c r="J131" s="301">
        <v>348.98327759197321</v>
      </c>
      <c r="K131" s="301">
        <v>199.67933929054968</v>
      </c>
      <c r="L131" s="301">
        <v>1109.6626168825228</v>
      </c>
      <c r="M131" s="301">
        <v>97819.999827000007</v>
      </c>
      <c r="N131" s="228">
        <v>1.1343923725669816E-2</v>
      </c>
      <c r="O131" s="226" t="s">
        <v>720</v>
      </c>
      <c r="P131" s="226" t="s">
        <v>720</v>
      </c>
      <c r="Q131" s="229">
        <v>8193.7487630605483</v>
      </c>
      <c r="R131" s="229">
        <v>1508.7418555140855</v>
      </c>
      <c r="S131" s="229">
        <v>0</v>
      </c>
      <c r="T131" s="229">
        <v>4494.1335983742174</v>
      </c>
      <c r="U131" s="229"/>
      <c r="V131" s="230">
        <v>0</v>
      </c>
      <c r="W131" s="229">
        <v>3165.4302132707394</v>
      </c>
      <c r="X131" s="229">
        <v>17362.054430219589</v>
      </c>
      <c r="Y131" s="231">
        <v>15.646246134700297</v>
      </c>
      <c r="Z131" s="232"/>
      <c r="AA131" s="226" t="s">
        <v>834</v>
      </c>
      <c r="AB131" s="224" t="s">
        <v>700</v>
      </c>
      <c r="AC131" s="233"/>
    </row>
    <row r="132" spans="1:29" s="217" customFormat="1" ht="11.25" customHeight="1">
      <c r="A132" s="224" t="s">
        <v>63</v>
      </c>
      <c r="B132" s="225">
        <v>160</v>
      </c>
      <c r="C132" s="224" t="s">
        <v>84</v>
      </c>
      <c r="D132" s="226" t="s">
        <v>46</v>
      </c>
      <c r="E132" s="224" t="s">
        <v>884</v>
      </c>
      <c r="F132" s="224" t="s">
        <v>29</v>
      </c>
      <c r="G132" s="227" t="s">
        <v>114</v>
      </c>
      <c r="H132" s="224" t="s">
        <v>41</v>
      </c>
      <c r="I132" s="301">
        <v>46</v>
      </c>
      <c r="J132" s="301">
        <v>28.615384615384617</v>
      </c>
      <c r="K132" s="301">
        <v>16.372993952522791</v>
      </c>
      <c r="L132" s="301">
        <v>90.988378567907404</v>
      </c>
      <c r="M132" s="301">
        <v>97819.999827000007</v>
      </c>
      <c r="N132" s="228">
        <v>9.3016130370911167E-4</v>
      </c>
      <c r="O132" s="226" t="s">
        <v>720</v>
      </c>
      <c r="P132" s="226" t="s">
        <v>720</v>
      </c>
      <c r="Q132" s="229">
        <v>671.85818734542818</v>
      </c>
      <c r="R132" s="229">
        <v>123.71145339331186</v>
      </c>
      <c r="S132" s="229">
        <v>0</v>
      </c>
      <c r="T132" s="229">
        <v>368.50293320002504</v>
      </c>
      <c r="U132" s="229"/>
      <c r="V132" s="230">
        <v>0</v>
      </c>
      <c r="W132" s="229">
        <v>259.55399253200363</v>
      </c>
      <c r="X132" s="229">
        <v>1423.6265664707687</v>
      </c>
      <c r="Y132" s="231">
        <v>15.646246134700299</v>
      </c>
      <c r="Z132" s="232"/>
      <c r="AA132" s="226" t="s">
        <v>834</v>
      </c>
      <c r="AB132" s="224" t="s">
        <v>700</v>
      </c>
      <c r="AC132" s="233"/>
    </row>
    <row r="133" spans="1:29" s="217" customFormat="1" ht="11.25" customHeight="1">
      <c r="A133" s="224" t="s">
        <v>63</v>
      </c>
      <c r="B133" s="225">
        <v>160</v>
      </c>
      <c r="C133" s="224" t="s">
        <v>84</v>
      </c>
      <c r="D133" s="226" t="s">
        <v>46</v>
      </c>
      <c r="E133" s="224" t="s">
        <v>885</v>
      </c>
      <c r="F133" s="224" t="s">
        <v>29</v>
      </c>
      <c r="G133" s="227" t="s">
        <v>123</v>
      </c>
      <c r="H133" s="224" t="s">
        <v>41</v>
      </c>
      <c r="I133" s="301">
        <v>363</v>
      </c>
      <c r="J133" s="301">
        <v>225.81270903010031</v>
      </c>
      <c r="K133" s="301">
        <v>129.20427836447331</v>
      </c>
      <c r="L133" s="301">
        <v>718.01698739457368</v>
      </c>
      <c r="M133" s="301">
        <v>97819.999827000007</v>
      </c>
      <c r="N133" s="228">
        <v>7.3401859401392945E-3</v>
      </c>
      <c r="O133" s="226" t="s">
        <v>720</v>
      </c>
      <c r="P133" s="226" t="s">
        <v>720</v>
      </c>
      <c r="Q133" s="229">
        <v>5301.8374349215319</v>
      </c>
      <c r="R133" s="229">
        <v>976.2447300385262</v>
      </c>
      <c r="S133" s="229">
        <v>0</v>
      </c>
      <c r="T133" s="229">
        <v>2907.9687989480235</v>
      </c>
      <c r="U133" s="229"/>
      <c r="V133" s="230">
        <v>0</v>
      </c>
      <c r="W133" s="229">
        <v>2048.2195497634198</v>
      </c>
      <c r="X133" s="229">
        <v>11234.270513671501</v>
      </c>
      <c r="Y133" s="231">
        <v>15.646246134700299</v>
      </c>
      <c r="Z133" s="232"/>
      <c r="AA133" s="226" t="s">
        <v>858</v>
      </c>
      <c r="AB133" s="224" t="s">
        <v>700</v>
      </c>
      <c r="AC133" s="233"/>
    </row>
    <row r="134" spans="1:29" s="217" customFormat="1" ht="11.25" customHeight="1">
      <c r="A134" s="224" t="s">
        <v>63</v>
      </c>
      <c r="B134" s="225">
        <v>160</v>
      </c>
      <c r="C134" s="224" t="s">
        <v>84</v>
      </c>
      <c r="D134" s="226" t="s">
        <v>46</v>
      </c>
      <c r="E134" s="224" t="s">
        <v>886</v>
      </c>
      <c r="F134" s="224" t="s">
        <v>29</v>
      </c>
      <c r="G134" s="227" t="s">
        <v>126</v>
      </c>
      <c r="H134" s="224" t="s">
        <v>41</v>
      </c>
      <c r="I134" s="301">
        <v>74</v>
      </c>
      <c r="J134" s="301">
        <v>46.03344481605351</v>
      </c>
      <c r="K134" s="301">
        <v>26.339164184493185</v>
      </c>
      <c r="L134" s="301">
        <v>146.37260900054667</v>
      </c>
      <c r="M134" s="301">
        <v>97819.999827000007</v>
      </c>
      <c r="N134" s="228">
        <v>1.4963464450972663E-3</v>
      </c>
      <c r="O134" s="226" t="s">
        <v>720</v>
      </c>
      <c r="P134" s="226" t="s">
        <v>720</v>
      </c>
      <c r="Q134" s="229">
        <v>1080.8153448600365</v>
      </c>
      <c r="R134" s="229">
        <v>199.01407719793642</v>
      </c>
      <c r="S134" s="229">
        <v>0</v>
      </c>
      <c r="T134" s="229">
        <v>592.8090664522141</v>
      </c>
      <c r="U134" s="229"/>
      <c r="V134" s="230">
        <v>0</v>
      </c>
      <c r="W134" s="229">
        <v>417.5433792906145</v>
      </c>
      <c r="X134" s="229">
        <v>2290.1818678008017</v>
      </c>
      <c r="Y134" s="231">
        <v>15.6462461347003</v>
      </c>
      <c r="Z134" s="232"/>
      <c r="AA134" s="226" t="s">
        <v>872</v>
      </c>
      <c r="AB134" s="224" t="s">
        <v>700</v>
      </c>
      <c r="AC134" s="233"/>
    </row>
    <row r="135" spans="1:29" s="217" customFormat="1" ht="11.25" customHeight="1">
      <c r="A135" s="224" t="s">
        <v>63</v>
      </c>
      <c r="B135" s="225">
        <v>160</v>
      </c>
      <c r="C135" s="224" t="s">
        <v>84</v>
      </c>
      <c r="D135" s="226" t="s">
        <v>86</v>
      </c>
      <c r="E135" s="224" t="s">
        <v>887</v>
      </c>
      <c r="F135" s="224" t="s">
        <v>29</v>
      </c>
      <c r="G135" s="227" t="s">
        <v>87</v>
      </c>
      <c r="H135" s="224" t="s">
        <v>41</v>
      </c>
      <c r="I135" s="301">
        <v>1385</v>
      </c>
      <c r="J135" s="301">
        <v>929.20508744038148</v>
      </c>
      <c r="K135" s="301">
        <v>492.9694918313927</v>
      </c>
      <c r="L135" s="301">
        <v>2807.1745792717738</v>
      </c>
      <c r="M135" s="301">
        <v>97819.999827000007</v>
      </c>
      <c r="N135" s="228">
        <v>2.8697348029405181E-2</v>
      </c>
      <c r="O135" s="226" t="s">
        <v>720</v>
      </c>
      <c r="P135" s="226" t="s">
        <v>720</v>
      </c>
      <c r="Q135" s="229">
        <v>20728.177093342776</v>
      </c>
      <c r="R135" s="229">
        <v>3816.7472879108891</v>
      </c>
      <c r="S135" s="229">
        <v>0</v>
      </c>
      <c r="T135" s="229">
        <v>11369.057046050686</v>
      </c>
      <c r="U135" s="229"/>
      <c r="V135" s="230">
        <v>0</v>
      </c>
      <c r="W135" s="229">
        <v>8007.7629830555779</v>
      </c>
      <c r="X135" s="229">
        <v>43921.744410359926</v>
      </c>
      <c r="Y135" s="231">
        <v>15.646246134700299</v>
      </c>
      <c r="Z135" s="232"/>
      <c r="AA135" s="226" t="s">
        <v>878</v>
      </c>
      <c r="AB135" s="224" t="s">
        <v>700</v>
      </c>
      <c r="AC135" s="233"/>
    </row>
    <row r="136" spans="1:29" s="217" customFormat="1" ht="11.25" customHeight="1">
      <c r="A136" s="224" t="s">
        <v>63</v>
      </c>
      <c r="B136" s="225">
        <v>160</v>
      </c>
      <c r="C136" s="224" t="s">
        <v>84</v>
      </c>
      <c r="D136" s="226" t="s">
        <v>86</v>
      </c>
      <c r="E136" s="224" t="s">
        <v>888</v>
      </c>
      <c r="F136" s="224" t="s">
        <v>29</v>
      </c>
      <c r="G136" s="227" t="s">
        <v>889</v>
      </c>
      <c r="H136" s="224" t="s">
        <v>41</v>
      </c>
      <c r="I136" s="301">
        <v>475</v>
      </c>
      <c r="J136" s="301">
        <v>318.68044515103338</v>
      </c>
      <c r="K136" s="301">
        <v>169.06895929235489</v>
      </c>
      <c r="L136" s="301">
        <v>962.74940444338824</v>
      </c>
      <c r="M136" s="301">
        <v>97819.999827000007</v>
      </c>
      <c r="N136" s="228">
        <v>9.8420507682075546E-3</v>
      </c>
      <c r="O136" s="226" t="s">
        <v>720</v>
      </c>
      <c r="P136" s="226" t="s">
        <v>720</v>
      </c>
      <c r="Q136" s="229">
        <v>7108.9416024099783</v>
      </c>
      <c r="R136" s="229">
        <v>1308.9927521716047</v>
      </c>
      <c r="S136" s="229">
        <v>0</v>
      </c>
      <c r="T136" s="229">
        <v>3899.1350879957231</v>
      </c>
      <c r="U136" s="229"/>
      <c r="V136" s="230">
        <v>0</v>
      </c>
      <c r="W136" s="229">
        <v>2746.3447053800724</v>
      </c>
      <c r="X136" s="229">
        <v>15063.414147957377</v>
      </c>
      <c r="Y136" s="231">
        <v>15.646246134700299</v>
      </c>
      <c r="Z136" s="232"/>
      <c r="AA136" s="226" t="s">
        <v>878</v>
      </c>
      <c r="AB136" s="224" t="s">
        <v>700</v>
      </c>
      <c r="AC136" s="233"/>
    </row>
    <row r="137" spans="1:29" s="217" customFormat="1" ht="11.25" customHeight="1">
      <c r="A137" s="224" t="s">
        <v>63</v>
      </c>
      <c r="B137" s="225">
        <v>160</v>
      </c>
      <c r="C137" s="224" t="s">
        <v>84</v>
      </c>
      <c r="D137" s="226" t="s">
        <v>86</v>
      </c>
      <c r="E137" s="224" t="s">
        <v>890</v>
      </c>
      <c r="F137" s="224" t="s">
        <v>29</v>
      </c>
      <c r="G137" s="227" t="s">
        <v>97</v>
      </c>
      <c r="H137" s="224" t="s">
        <v>41</v>
      </c>
      <c r="I137" s="301">
        <v>85</v>
      </c>
      <c r="J137" s="301">
        <v>57.027027027027032</v>
      </c>
      <c r="K137" s="301">
        <v>30.254445347052982</v>
      </c>
      <c r="L137" s="301">
        <v>172.28147237408001</v>
      </c>
      <c r="M137" s="301">
        <v>97819.999827000007</v>
      </c>
      <c r="N137" s="228">
        <v>1.7612090848371413E-3</v>
      </c>
      <c r="O137" s="226" t="s">
        <v>720</v>
      </c>
      <c r="P137" s="226" t="s">
        <v>720</v>
      </c>
      <c r="Q137" s="229">
        <v>1272.1263920102067</v>
      </c>
      <c r="R137" s="229">
        <v>234.24080828333979</v>
      </c>
      <c r="S137" s="229">
        <v>0</v>
      </c>
      <c r="T137" s="229">
        <v>697.73996311502412</v>
      </c>
      <c r="U137" s="229"/>
      <c r="V137" s="230">
        <v>0</v>
      </c>
      <c r="W137" s="229">
        <v>491.45115780485497</v>
      </c>
      <c r="X137" s="229">
        <v>2695.5583212134256</v>
      </c>
      <c r="Y137" s="231">
        <v>15.646246134700299</v>
      </c>
      <c r="Z137" s="232"/>
      <c r="AA137" s="226" t="s">
        <v>841</v>
      </c>
      <c r="AB137" s="224" t="s">
        <v>700</v>
      </c>
      <c r="AC137" s="233"/>
    </row>
    <row r="138" spans="1:29" s="217" customFormat="1" ht="11.25" customHeight="1">
      <c r="A138" s="224" t="s">
        <v>63</v>
      </c>
      <c r="B138" s="225">
        <v>160</v>
      </c>
      <c r="C138" s="224" t="s">
        <v>84</v>
      </c>
      <c r="D138" s="226" t="s">
        <v>86</v>
      </c>
      <c r="E138" s="224" t="s">
        <v>891</v>
      </c>
      <c r="F138" s="224" t="s">
        <v>29</v>
      </c>
      <c r="G138" s="227" t="s">
        <v>106</v>
      </c>
      <c r="H138" s="224" t="s">
        <v>41</v>
      </c>
      <c r="I138" s="301">
        <v>251</v>
      </c>
      <c r="J138" s="301">
        <v>168.39745627980923</v>
      </c>
      <c r="K138" s="301">
        <v>89.33959743659176</v>
      </c>
      <c r="L138" s="301">
        <v>508.73705371640102</v>
      </c>
      <c r="M138" s="301">
        <v>97819.999827000007</v>
      </c>
      <c r="N138" s="228">
        <v>5.2007468269896764E-3</v>
      </c>
      <c r="O138" s="226" t="s">
        <v>720</v>
      </c>
      <c r="P138" s="226" t="s">
        <v>720</v>
      </c>
      <c r="Q138" s="229">
        <v>3756.514404641905</v>
      </c>
      <c r="R138" s="229">
        <v>691.69932798962691</v>
      </c>
      <c r="S138" s="229">
        <v>0</v>
      </c>
      <c r="T138" s="229">
        <v>2060.3850675514241</v>
      </c>
      <c r="U138" s="229"/>
      <c r="V138" s="230">
        <v>0</v>
      </c>
      <c r="W138" s="229">
        <v>1451.2263601061015</v>
      </c>
      <c r="X138" s="229">
        <v>7959.8251602890568</v>
      </c>
      <c r="Y138" s="231">
        <v>15.646246134700297</v>
      </c>
      <c r="Z138" s="232"/>
      <c r="AA138" s="226" t="s">
        <v>892</v>
      </c>
      <c r="AB138" s="224" t="s">
        <v>700</v>
      </c>
      <c r="AC138" s="233"/>
    </row>
    <row r="139" spans="1:29" s="217" customFormat="1" ht="11.25" customHeight="1">
      <c r="A139" s="224" t="s">
        <v>63</v>
      </c>
      <c r="B139" s="225">
        <v>160</v>
      </c>
      <c r="C139" s="224" t="s">
        <v>84</v>
      </c>
      <c r="D139" s="226" t="s">
        <v>86</v>
      </c>
      <c r="E139" s="224" t="s">
        <v>893</v>
      </c>
      <c r="F139" s="224" t="s">
        <v>29</v>
      </c>
      <c r="G139" s="227" t="s">
        <v>107</v>
      </c>
      <c r="H139" s="224" t="s">
        <v>41</v>
      </c>
      <c r="I139" s="301">
        <v>307</v>
      </c>
      <c r="J139" s="301">
        <v>205.96820349761526</v>
      </c>
      <c r="K139" s="301">
        <v>109.27193790053255</v>
      </c>
      <c r="L139" s="301">
        <v>622.24014139814778</v>
      </c>
      <c r="M139" s="301">
        <v>97819.999827000007</v>
      </c>
      <c r="N139" s="228">
        <v>6.3610728122941457E-3</v>
      </c>
      <c r="O139" s="226" t="s">
        <v>720</v>
      </c>
      <c r="P139" s="226" t="s">
        <v>720</v>
      </c>
      <c r="Q139" s="229">
        <v>4594.6212040839227</v>
      </c>
      <c r="R139" s="229">
        <v>846.02268403512142</v>
      </c>
      <c r="S139" s="229">
        <v>0</v>
      </c>
      <c r="T139" s="229">
        <v>2520.0725726624987</v>
      </c>
      <c r="U139" s="229"/>
      <c r="V139" s="230">
        <v>0</v>
      </c>
      <c r="W139" s="229">
        <v>1775.005946424594</v>
      </c>
      <c r="X139" s="229">
        <v>9735.7224072061363</v>
      </c>
      <c r="Y139" s="231">
        <v>15.646246134700297</v>
      </c>
      <c r="Z139" s="232"/>
      <c r="AA139" s="226" t="s">
        <v>834</v>
      </c>
      <c r="AB139" s="224" t="s">
        <v>700</v>
      </c>
      <c r="AC139" s="233"/>
    </row>
    <row r="140" spans="1:29" s="217" customFormat="1" ht="11.25" customHeight="1">
      <c r="A140" s="224" t="s">
        <v>63</v>
      </c>
      <c r="B140" s="225">
        <v>160</v>
      </c>
      <c r="C140" s="224" t="s">
        <v>84</v>
      </c>
      <c r="D140" s="226" t="s">
        <v>86</v>
      </c>
      <c r="E140" s="224" t="s">
        <v>842</v>
      </c>
      <c r="F140" s="224" t="s">
        <v>29</v>
      </c>
      <c r="G140" s="227" t="s">
        <v>108</v>
      </c>
      <c r="H140" s="224" t="s">
        <v>41</v>
      </c>
      <c r="I140" s="301">
        <v>596.5</v>
      </c>
      <c r="J140" s="301">
        <v>400.19554848966612</v>
      </c>
      <c r="K140" s="301">
        <v>212.31501940608359</v>
      </c>
      <c r="L140" s="301">
        <v>1209.0105678957498</v>
      </c>
      <c r="M140" s="301">
        <v>97819.999827000007</v>
      </c>
      <c r="N140" s="228">
        <v>1.2359543754180646E-2</v>
      </c>
      <c r="O140" s="226" t="s">
        <v>720</v>
      </c>
      <c r="P140" s="226" t="s">
        <v>720</v>
      </c>
      <c r="Q140" s="229">
        <v>8927.3340333422166</v>
      </c>
      <c r="R140" s="229">
        <v>1643.8193193060258</v>
      </c>
      <c r="S140" s="229">
        <v>0</v>
      </c>
      <c r="T140" s="229">
        <v>4896.4927999777874</v>
      </c>
      <c r="U140" s="229"/>
      <c r="V140" s="230">
        <v>0</v>
      </c>
      <c r="W140" s="229">
        <v>3448.8307721246597</v>
      </c>
      <c r="X140" s="229">
        <v>18916.476924750688</v>
      </c>
      <c r="Y140" s="231">
        <v>15.646246134700299</v>
      </c>
      <c r="Z140" s="232"/>
      <c r="AA140" s="226" t="s">
        <v>834</v>
      </c>
      <c r="AB140" s="224" t="s">
        <v>700</v>
      </c>
      <c r="AC140" s="233"/>
    </row>
    <row r="141" spans="1:29" s="217" customFormat="1" ht="11.25" customHeight="1">
      <c r="A141" s="224" t="s">
        <v>63</v>
      </c>
      <c r="B141" s="225">
        <v>160</v>
      </c>
      <c r="C141" s="224" t="s">
        <v>84</v>
      </c>
      <c r="D141" s="226" t="s">
        <v>86</v>
      </c>
      <c r="E141" s="224" t="s">
        <v>894</v>
      </c>
      <c r="F141" s="224" t="s">
        <v>29</v>
      </c>
      <c r="G141" s="227" t="s">
        <v>109</v>
      </c>
      <c r="H141" s="224" t="s">
        <v>41</v>
      </c>
      <c r="I141" s="301">
        <v>889</v>
      </c>
      <c r="J141" s="301">
        <v>596.4356120826709</v>
      </c>
      <c r="K141" s="301">
        <v>316.42590486506003</v>
      </c>
      <c r="L141" s="301">
        <v>1801.8615169477312</v>
      </c>
      <c r="M141" s="301">
        <v>97819.999827000007</v>
      </c>
      <c r="N141" s="228">
        <v>1.8420175016708458E-2</v>
      </c>
      <c r="O141" s="226" t="s">
        <v>720</v>
      </c>
      <c r="P141" s="226" t="s">
        <v>720</v>
      </c>
      <c r="Q141" s="229">
        <v>13304.945441142047</v>
      </c>
      <c r="R141" s="229">
        <v>2449.8832772222249</v>
      </c>
      <c r="S141" s="229">
        <v>0</v>
      </c>
      <c r="T141" s="229">
        <v>7297.5391436383125</v>
      </c>
      <c r="U141" s="229"/>
      <c r="V141" s="230">
        <v>0</v>
      </c>
      <c r="W141" s="229">
        <v>5140.0009328060723</v>
      </c>
      <c r="X141" s="229">
        <v>28192.368794808655</v>
      </c>
      <c r="Y141" s="231">
        <v>15.646246134700299</v>
      </c>
      <c r="Z141" s="232"/>
      <c r="AA141" s="226" t="s">
        <v>834</v>
      </c>
      <c r="AB141" s="224" t="s">
        <v>700</v>
      </c>
      <c r="AC141" s="233"/>
    </row>
    <row r="142" spans="1:29" s="217" customFormat="1" ht="11.25" customHeight="1">
      <c r="A142" s="224" t="s">
        <v>63</v>
      </c>
      <c r="B142" s="225">
        <v>160</v>
      </c>
      <c r="C142" s="224" t="s">
        <v>84</v>
      </c>
      <c r="D142" s="226" t="s">
        <v>86</v>
      </c>
      <c r="E142" s="224" t="s">
        <v>843</v>
      </c>
      <c r="F142" s="224" t="s">
        <v>29</v>
      </c>
      <c r="G142" s="227" t="s">
        <v>844</v>
      </c>
      <c r="H142" s="224" t="s">
        <v>41</v>
      </c>
      <c r="I142" s="301">
        <v>437.5</v>
      </c>
      <c r="J142" s="301">
        <v>293.5214626391097</v>
      </c>
      <c r="K142" s="301">
        <v>155.72140987453739</v>
      </c>
      <c r="L142" s="301">
        <v>886.74287251364706</v>
      </c>
      <c r="M142" s="301">
        <v>97819.999827000007</v>
      </c>
      <c r="N142" s="228">
        <v>9.0650467601911689E-3</v>
      </c>
      <c r="O142" s="226" t="s">
        <v>720</v>
      </c>
      <c r="P142" s="226" t="s">
        <v>720</v>
      </c>
      <c r="Q142" s="229">
        <v>6547.7093706407695</v>
      </c>
      <c r="R142" s="229">
        <v>1205.6512191054255</v>
      </c>
      <c r="S142" s="229">
        <v>0</v>
      </c>
      <c r="T142" s="229">
        <v>3591.3086336802712</v>
      </c>
      <c r="U142" s="229"/>
      <c r="V142" s="230">
        <v>0</v>
      </c>
      <c r="W142" s="229">
        <v>2529.5280181132248</v>
      </c>
      <c r="X142" s="229">
        <v>13874.197241539692</v>
      </c>
      <c r="Y142" s="231">
        <v>15.6462461347003</v>
      </c>
      <c r="Z142" s="232"/>
      <c r="AA142" s="226" t="s">
        <v>834</v>
      </c>
      <c r="AB142" s="224" t="s">
        <v>700</v>
      </c>
      <c r="AC142" s="233"/>
    </row>
    <row r="143" spans="1:29" s="217" customFormat="1" ht="11.25" customHeight="1">
      <c r="A143" s="224" t="s">
        <v>63</v>
      </c>
      <c r="B143" s="225">
        <v>160</v>
      </c>
      <c r="C143" s="224" t="s">
        <v>84</v>
      </c>
      <c r="D143" s="226" t="s">
        <v>86</v>
      </c>
      <c r="E143" s="224" t="s">
        <v>895</v>
      </c>
      <c r="F143" s="224" t="s">
        <v>29</v>
      </c>
      <c r="G143" s="227" t="s">
        <v>111</v>
      </c>
      <c r="H143" s="224" t="s">
        <v>41</v>
      </c>
      <c r="I143" s="301">
        <v>519</v>
      </c>
      <c r="J143" s="301">
        <v>348.20031796502383</v>
      </c>
      <c r="K143" s="301">
        <v>184.73008394259409</v>
      </c>
      <c r="L143" s="301">
        <v>1051.930401907618</v>
      </c>
      <c r="M143" s="301">
        <v>97819.999827000007</v>
      </c>
      <c r="N143" s="228">
        <v>1.0753735470946782E-2</v>
      </c>
      <c r="O143" s="226" t="s">
        <v>720</v>
      </c>
      <c r="P143" s="226" t="s">
        <v>720</v>
      </c>
      <c r="Q143" s="229">
        <v>7767.4540876858509</v>
      </c>
      <c r="R143" s="229">
        <v>1430.2468176359221</v>
      </c>
      <c r="S143" s="229">
        <v>0</v>
      </c>
      <c r="T143" s="229">
        <v>4260.3181277258536</v>
      </c>
      <c r="U143" s="229"/>
      <c r="V143" s="230">
        <v>0</v>
      </c>
      <c r="W143" s="229">
        <v>3000.7429517731739</v>
      </c>
      <c r="X143" s="229">
        <v>16458.761984820801</v>
      </c>
      <c r="Y143" s="231">
        <v>15.6462461347003</v>
      </c>
      <c r="Z143" s="232"/>
      <c r="AA143" s="226" t="s">
        <v>834</v>
      </c>
      <c r="AB143" s="224" t="s">
        <v>700</v>
      </c>
      <c r="AC143" s="233"/>
    </row>
    <row r="144" spans="1:29" s="217" customFormat="1" ht="11.25" customHeight="1">
      <c r="A144" s="224" t="s">
        <v>63</v>
      </c>
      <c r="B144" s="225">
        <v>160</v>
      </c>
      <c r="C144" s="224" t="s">
        <v>84</v>
      </c>
      <c r="D144" s="226" t="s">
        <v>86</v>
      </c>
      <c r="E144" s="224" t="s">
        <v>835</v>
      </c>
      <c r="F144" s="224" t="s">
        <v>29</v>
      </c>
      <c r="G144" s="227" t="s">
        <v>115</v>
      </c>
      <c r="H144" s="224" t="s">
        <v>41</v>
      </c>
      <c r="I144" s="301">
        <v>87</v>
      </c>
      <c r="J144" s="301">
        <v>58.368839427662948</v>
      </c>
      <c r="K144" s="301">
        <v>30.966314649336585</v>
      </c>
      <c r="L144" s="301">
        <v>176.33515407699954</v>
      </c>
      <c r="M144" s="301">
        <v>97819.999827000007</v>
      </c>
      <c r="N144" s="228">
        <v>1.8026492985980154E-3</v>
      </c>
      <c r="O144" s="226" t="s">
        <v>720</v>
      </c>
      <c r="P144" s="226" t="s">
        <v>720</v>
      </c>
      <c r="Q144" s="229">
        <v>1302.0587777045646</v>
      </c>
      <c r="R144" s="229">
        <v>239.75235671353605</v>
      </c>
      <c r="S144" s="229">
        <v>0</v>
      </c>
      <c r="T144" s="229">
        <v>714.15737401184822</v>
      </c>
      <c r="U144" s="229"/>
      <c r="V144" s="230">
        <v>0</v>
      </c>
      <c r="W144" s="229">
        <v>503.01471445908692</v>
      </c>
      <c r="X144" s="229">
        <v>2758.9832228890359</v>
      </c>
      <c r="Y144" s="231">
        <v>15.6462461347003</v>
      </c>
      <c r="Z144" s="232"/>
      <c r="AA144" s="226" t="s">
        <v>836</v>
      </c>
      <c r="AB144" s="224" t="s">
        <v>700</v>
      </c>
      <c r="AC144" s="233"/>
    </row>
    <row r="145" spans="1:29" s="217" customFormat="1" ht="11.25" customHeight="1">
      <c r="A145" s="224" t="s">
        <v>63</v>
      </c>
      <c r="B145" s="225">
        <v>160</v>
      </c>
      <c r="C145" s="224" t="s">
        <v>84</v>
      </c>
      <c r="D145" s="226" t="s">
        <v>75</v>
      </c>
      <c r="E145" s="224" t="s">
        <v>896</v>
      </c>
      <c r="F145" s="224" t="s">
        <v>29</v>
      </c>
      <c r="G145" s="227" t="s">
        <v>93</v>
      </c>
      <c r="H145" s="224" t="s">
        <v>65</v>
      </c>
      <c r="I145" s="301">
        <v>2943</v>
      </c>
      <c r="J145" s="301">
        <v>137.22910779168348</v>
      </c>
      <c r="K145" s="301">
        <v>1047.5156783103168</v>
      </c>
      <c r="L145" s="301">
        <v>4127.744786102</v>
      </c>
      <c r="M145" s="301">
        <v>97819.999827000007</v>
      </c>
      <c r="N145" s="228">
        <v>4.219735016767677E-2</v>
      </c>
      <c r="O145" s="226" t="s">
        <v>720</v>
      </c>
      <c r="P145" s="226" t="s">
        <v>720</v>
      </c>
      <c r="Q145" s="229">
        <v>42284.617588828885</v>
      </c>
      <c r="R145" s="229">
        <v>5612.2475723010102</v>
      </c>
      <c r="S145" s="229">
        <v>0</v>
      </c>
      <c r="T145" s="229">
        <v>16717.366383713103</v>
      </c>
      <c r="U145" s="229"/>
      <c r="V145" s="230">
        <v>0</v>
      </c>
      <c r="W145" s="229">
        <v>11774.829447986453</v>
      </c>
      <c r="X145" s="229">
        <v>76389.060992829458</v>
      </c>
      <c r="Y145" s="231">
        <v>18.506246134700302</v>
      </c>
      <c r="Z145" s="232"/>
      <c r="AA145" s="226" t="s">
        <v>897</v>
      </c>
      <c r="AB145" s="224" t="s">
        <v>700</v>
      </c>
      <c r="AC145" s="233"/>
    </row>
    <row r="146" spans="1:29" s="217" customFormat="1" ht="11.25" customHeight="1">
      <c r="A146" s="224" t="s">
        <v>63</v>
      </c>
      <c r="B146" s="225">
        <v>160</v>
      </c>
      <c r="C146" s="224" t="s">
        <v>84</v>
      </c>
      <c r="D146" s="226" t="s">
        <v>75</v>
      </c>
      <c r="E146" s="224" t="s">
        <v>896</v>
      </c>
      <c r="F146" s="224" t="s">
        <v>29</v>
      </c>
      <c r="G146" s="227" t="s">
        <v>93</v>
      </c>
      <c r="H146" s="224" t="s">
        <v>41</v>
      </c>
      <c r="I146" s="301">
        <v>1311</v>
      </c>
      <c r="J146" s="301">
        <v>61.13060153411385</v>
      </c>
      <c r="K146" s="301">
        <v>466.63032764689956</v>
      </c>
      <c r="L146" s="301">
        <v>1838.7609291810134</v>
      </c>
      <c r="M146" s="301">
        <v>97819.999827000007</v>
      </c>
      <c r="N146" s="228">
        <v>1.8797392480402395E-2</v>
      </c>
      <c r="O146" s="226" t="s">
        <v>720</v>
      </c>
      <c r="P146" s="226" t="s">
        <v>720</v>
      </c>
      <c r="Q146" s="229">
        <v>13577.410701072602</v>
      </c>
      <c r="R146" s="229">
        <v>2500.0531998935185</v>
      </c>
      <c r="S146" s="229">
        <v>0</v>
      </c>
      <c r="T146" s="229">
        <v>7446.9817631831056</v>
      </c>
      <c r="U146" s="229"/>
      <c r="V146" s="230">
        <v>0</v>
      </c>
      <c r="W146" s="229">
        <v>5245.2604166871351</v>
      </c>
      <c r="X146" s="229">
        <v>28769.70608083636</v>
      </c>
      <c r="Y146" s="231">
        <v>15.646246134700299</v>
      </c>
      <c r="Z146" s="232"/>
      <c r="AA146" s="226" t="s">
        <v>897</v>
      </c>
      <c r="AB146" s="224" t="s">
        <v>700</v>
      </c>
      <c r="AC146" s="233"/>
    </row>
    <row r="147" spans="1:29" s="217" customFormat="1" ht="11.25" customHeight="1">
      <c r="A147" s="224" t="s">
        <v>63</v>
      </c>
      <c r="B147" s="225">
        <v>160</v>
      </c>
      <c r="C147" s="224" t="s">
        <v>84</v>
      </c>
      <c r="D147" s="226" t="s">
        <v>75</v>
      </c>
      <c r="E147" s="224" t="s">
        <v>896</v>
      </c>
      <c r="F147" s="224" t="s">
        <v>29</v>
      </c>
      <c r="G147" s="227" t="s">
        <v>93</v>
      </c>
      <c r="H147" s="224" t="s">
        <v>42</v>
      </c>
      <c r="I147" s="301">
        <v>700</v>
      </c>
      <c r="J147" s="301">
        <v>32.640290674202667</v>
      </c>
      <c r="K147" s="301">
        <v>249.15425579925986</v>
      </c>
      <c r="L147" s="301">
        <v>981.79454647346256</v>
      </c>
      <c r="M147" s="301">
        <v>97819.999827000007</v>
      </c>
      <c r="N147" s="228">
        <v>1.0036746557041705E-2</v>
      </c>
      <c r="O147" s="226" t="s">
        <v>720</v>
      </c>
      <c r="P147" s="226" t="s">
        <v>720</v>
      </c>
      <c r="Q147" s="229">
        <v>4850.0650595789057</v>
      </c>
      <c r="R147" s="229">
        <v>1334.8872920865467</v>
      </c>
      <c r="S147" s="229">
        <v>0</v>
      </c>
      <c r="T147" s="229">
        <v>3976.2679132175235</v>
      </c>
      <c r="U147" s="229"/>
      <c r="V147" s="230">
        <v>0</v>
      </c>
      <c r="W147" s="229">
        <v>2800.6729913661288</v>
      </c>
      <c r="X147" s="229">
        <v>12961.893256249106</v>
      </c>
      <c r="Y147" s="231">
        <v>13.202246134700301</v>
      </c>
      <c r="Z147" s="232"/>
      <c r="AA147" s="226" t="s">
        <v>897</v>
      </c>
      <c r="AB147" s="224" t="s">
        <v>700</v>
      </c>
      <c r="AC147" s="233"/>
    </row>
    <row r="148" spans="1:29" s="217" customFormat="1" ht="11.25" customHeight="1">
      <c r="A148" s="224" t="s">
        <v>63</v>
      </c>
      <c r="B148" s="225">
        <v>160</v>
      </c>
      <c r="C148" s="224" t="s">
        <v>84</v>
      </c>
      <c r="D148" s="226" t="s">
        <v>40</v>
      </c>
      <c r="E148" s="224" t="s">
        <v>896</v>
      </c>
      <c r="F148" s="224" t="s">
        <v>29</v>
      </c>
      <c r="G148" s="227" t="s">
        <v>93</v>
      </c>
      <c r="H148" s="224" t="s">
        <v>41</v>
      </c>
      <c r="I148" s="301">
        <v>315</v>
      </c>
      <c r="J148" s="301">
        <v>4.4932824680709906</v>
      </c>
      <c r="K148" s="301">
        <v>112.11941510966693</v>
      </c>
      <c r="L148" s="301">
        <v>431.61269757773795</v>
      </c>
      <c r="M148" s="301">
        <v>97819.999827000007</v>
      </c>
      <c r="N148" s="228">
        <v>4.4123154604484615E-3</v>
      </c>
      <c r="O148" s="226" t="s">
        <v>720</v>
      </c>
      <c r="P148" s="226" t="s">
        <v>720</v>
      </c>
      <c r="Q148" s="229">
        <v>3187.0281589140168</v>
      </c>
      <c r="R148" s="229">
        <v>586.83795623964534</v>
      </c>
      <c r="S148" s="229">
        <v>0</v>
      </c>
      <c r="T148" s="229">
        <v>1748.031425189839</v>
      </c>
      <c r="U148" s="229"/>
      <c r="V148" s="230">
        <v>0</v>
      </c>
      <c r="W148" s="229">
        <v>1231.2209608197504</v>
      </c>
      <c r="X148" s="229">
        <v>6753.1185011632515</v>
      </c>
      <c r="Y148" s="231">
        <v>15.646246134700299</v>
      </c>
      <c r="Z148" s="232"/>
      <c r="AA148" s="226" t="s">
        <v>897</v>
      </c>
      <c r="AB148" s="224" t="s">
        <v>700</v>
      </c>
      <c r="AC148" s="233"/>
    </row>
    <row r="149" spans="1:29" s="217" customFormat="1" ht="11.25" customHeight="1">
      <c r="A149" s="224" t="s">
        <v>1262</v>
      </c>
      <c r="B149" s="225">
        <v>160</v>
      </c>
      <c r="C149" s="224" t="s">
        <v>84</v>
      </c>
      <c r="D149" s="226" t="s">
        <v>40</v>
      </c>
      <c r="E149" s="224" t="s">
        <v>771</v>
      </c>
      <c r="F149" s="224" t="s">
        <v>29</v>
      </c>
      <c r="G149" s="227" t="s">
        <v>77</v>
      </c>
      <c r="H149" s="224" t="s">
        <v>41</v>
      </c>
      <c r="I149" s="301">
        <v>753</v>
      </c>
      <c r="J149" s="301">
        <v>10.741084757007796</v>
      </c>
      <c r="K149" s="301">
        <v>268.01879230977528</v>
      </c>
      <c r="L149" s="301">
        <v>1031.759877066783</v>
      </c>
      <c r="M149" s="301">
        <v>97819.999827000007</v>
      </c>
      <c r="N149" s="228">
        <v>1.0547535053072035E-2</v>
      </c>
      <c r="O149" s="226" t="s">
        <v>720</v>
      </c>
      <c r="P149" s="226" t="s">
        <v>720</v>
      </c>
      <c r="Q149" s="229">
        <v>7618.5149322611251</v>
      </c>
      <c r="R149" s="229">
        <v>1402.8221620585807</v>
      </c>
      <c r="S149" s="229">
        <v>0</v>
      </c>
      <c r="T149" s="229">
        <v>4178.6275021204719</v>
      </c>
      <c r="U149" s="229"/>
      <c r="V149" s="230">
        <v>0</v>
      </c>
      <c r="W149" s="229">
        <v>0</v>
      </c>
      <c r="X149" s="229">
        <v>13199.964596440179</v>
      </c>
      <c r="Y149" s="231">
        <v>12.793640157792044</v>
      </c>
      <c r="Z149" s="232"/>
      <c r="AA149" s="226" t="s">
        <v>806</v>
      </c>
      <c r="AB149" s="224" t="s">
        <v>700</v>
      </c>
      <c r="AC149" s="233"/>
    </row>
    <row r="150" spans="1:29" s="217" customFormat="1" ht="11.25" customHeight="1">
      <c r="A150" s="224" t="s">
        <v>63</v>
      </c>
      <c r="B150" s="225">
        <v>160</v>
      </c>
      <c r="C150" s="224" t="s">
        <v>84</v>
      </c>
      <c r="D150" s="226" t="s">
        <v>40</v>
      </c>
      <c r="E150" s="224" t="s">
        <v>852</v>
      </c>
      <c r="F150" s="224" t="s">
        <v>29</v>
      </c>
      <c r="G150" s="227" t="s">
        <v>102</v>
      </c>
      <c r="H150" s="224" t="s">
        <v>42</v>
      </c>
      <c r="I150" s="301">
        <v>120</v>
      </c>
      <c r="J150" s="301">
        <v>1.7117266545032344</v>
      </c>
      <c r="K150" s="301">
        <v>42.712158137015976</v>
      </c>
      <c r="L150" s="301">
        <v>164.42388479151921</v>
      </c>
      <c r="M150" s="301">
        <v>97819.999827000007</v>
      </c>
      <c r="N150" s="228">
        <v>1.6808820801708425E-3</v>
      </c>
      <c r="O150" s="226" t="s">
        <v>720</v>
      </c>
      <c r="P150" s="226" t="s">
        <v>720</v>
      </c>
      <c r="Q150" s="229">
        <v>812.25399087010499</v>
      </c>
      <c r="R150" s="229">
        <v>223.55731666272206</v>
      </c>
      <c r="S150" s="229">
        <v>0</v>
      </c>
      <c r="T150" s="229">
        <v>665.91673340565296</v>
      </c>
      <c r="U150" s="229"/>
      <c r="V150" s="230">
        <v>0</v>
      </c>
      <c r="W150" s="229">
        <v>469.03655650276204</v>
      </c>
      <c r="X150" s="229">
        <v>2170.7645974412417</v>
      </c>
      <c r="Y150" s="231">
        <v>13.202246134700298</v>
      </c>
      <c r="Z150" s="232"/>
      <c r="AA150" s="226" t="s">
        <v>841</v>
      </c>
      <c r="AB150" s="224" t="s">
        <v>700</v>
      </c>
      <c r="AC150" s="233"/>
    </row>
    <row r="151" spans="1:29" s="217" customFormat="1" ht="11.25" customHeight="1">
      <c r="A151" s="224" t="s">
        <v>63</v>
      </c>
      <c r="B151" s="225">
        <v>160</v>
      </c>
      <c r="C151" s="224" t="s">
        <v>84</v>
      </c>
      <c r="D151" s="226" t="s">
        <v>40</v>
      </c>
      <c r="E151" s="224" t="s">
        <v>898</v>
      </c>
      <c r="F151" s="224" t="s">
        <v>29</v>
      </c>
      <c r="G151" s="227" t="s">
        <v>92</v>
      </c>
      <c r="H151" s="224" t="s">
        <v>42</v>
      </c>
      <c r="I151" s="301">
        <v>292</v>
      </c>
      <c r="J151" s="301">
        <v>4.1652015259578699</v>
      </c>
      <c r="K151" s="301">
        <v>103.93291813340555</v>
      </c>
      <c r="L151" s="301">
        <v>400.09811965936342</v>
      </c>
      <c r="M151" s="301">
        <v>97819.999827000007</v>
      </c>
      <c r="N151" s="228">
        <v>4.0901463950823828E-3</v>
      </c>
      <c r="O151" s="226" t="s">
        <v>720</v>
      </c>
      <c r="P151" s="226" t="s">
        <v>720</v>
      </c>
      <c r="Q151" s="229">
        <v>1976.4847111172555</v>
      </c>
      <c r="R151" s="229">
        <v>543.98947054595692</v>
      </c>
      <c r="S151" s="229">
        <v>0</v>
      </c>
      <c r="T151" s="229">
        <v>1620.3973846204219</v>
      </c>
      <c r="U151" s="229"/>
      <c r="V151" s="230">
        <v>0</v>
      </c>
      <c r="W151" s="229">
        <v>1141.3222874900541</v>
      </c>
      <c r="X151" s="229">
        <v>5282.1938537736878</v>
      </c>
      <c r="Y151" s="231">
        <v>13.202246134700298</v>
      </c>
      <c r="Z151" s="232"/>
      <c r="AA151" s="226" t="s">
        <v>899</v>
      </c>
      <c r="AB151" s="224" t="s">
        <v>700</v>
      </c>
      <c r="AC151" s="233"/>
    </row>
    <row r="152" spans="1:29" s="217" customFormat="1" ht="11.25" customHeight="1">
      <c r="A152" s="224" t="s">
        <v>30</v>
      </c>
      <c r="B152" s="225">
        <v>160</v>
      </c>
      <c r="C152" s="224" t="s">
        <v>84</v>
      </c>
      <c r="D152" s="226" t="s">
        <v>40</v>
      </c>
      <c r="E152" s="224" t="s">
        <v>900</v>
      </c>
      <c r="F152" s="224" t="s">
        <v>29</v>
      </c>
      <c r="G152" s="227" t="s">
        <v>85</v>
      </c>
      <c r="H152" s="224" t="s">
        <v>42</v>
      </c>
      <c r="I152" s="301">
        <v>645</v>
      </c>
      <c r="J152" s="301">
        <v>9.2005307679548842</v>
      </c>
      <c r="K152" s="301">
        <v>229.57784998646085</v>
      </c>
      <c r="L152" s="301">
        <v>883.77838075441571</v>
      </c>
      <c r="M152" s="301">
        <v>97819.999827000007</v>
      </c>
      <c r="N152" s="228">
        <v>9.0347411809182775E-3</v>
      </c>
      <c r="O152" s="226" t="s">
        <v>709</v>
      </c>
      <c r="P152" s="226" t="s">
        <v>720</v>
      </c>
      <c r="Q152" s="229">
        <v>0</v>
      </c>
      <c r="R152" s="229">
        <v>1201.6205770621309</v>
      </c>
      <c r="S152" s="229">
        <v>0</v>
      </c>
      <c r="T152" s="229">
        <v>3579.3024420553843</v>
      </c>
      <c r="U152" s="229"/>
      <c r="V152" s="230">
        <v>0</v>
      </c>
      <c r="W152" s="229">
        <v>2521.0714912023459</v>
      </c>
      <c r="X152" s="229">
        <v>7301.9945103198615</v>
      </c>
      <c r="Y152" s="231">
        <v>8.2622461347003</v>
      </c>
      <c r="Z152" s="232"/>
      <c r="AA152" s="226" t="s">
        <v>901</v>
      </c>
      <c r="AB152" s="224" t="s">
        <v>700</v>
      </c>
      <c r="AC152" s="233"/>
    </row>
    <row r="153" spans="1:29" s="217" customFormat="1" ht="11.25" customHeight="1">
      <c r="A153" s="224" t="s">
        <v>1262</v>
      </c>
      <c r="B153" s="225">
        <v>160</v>
      </c>
      <c r="C153" s="224" t="s">
        <v>84</v>
      </c>
      <c r="D153" s="226" t="s">
        <v>40</v>
      </c>
      <c r="E153" s="224" t="s">
        <v>771</v>
      </c>
      <c r="F153" s="224" t="s">
        <v>29</v>
      </c>
      <c r="G153" s="227" t="s">
        <v>77</v>
      </c>
      <c r="H153" s="224" t="s">
        <v>42</v>
      </c>
      <c r="I153" s="301">
        <v>3904</v>
      </c>
      <c r="J153" s="301">
        <v>55.688173826505228</v>
      </c>
      <c r="K153" s="301">
        <v>1389.5688780575865</v>
      </c>
      <c r="L153" s="301">
        <v>5349.2570518840912</v>
      </c>
      <c r="M153" s="301">
        <v>97819.999827000007</v>
      </c>
      <c r="N153" s="228">
        <v>5.4684697008224731E-2</v>
      </c>
      <c r="O153" s="226" t="s">
        <v>720</v>
      </c>
      <c r="P153" s="226" t="s">
        <v>720</v>
      </c>
      <c r="Q153" s="229">
        <v>26425.329836307414</v>
      </c>
      <c r="R153" s="229">
        <v>7273.0647020938895</v>
      </c>
      <c r="S153" s="229">
        <v>0</v>
      </c>
      <c r="T153" s="229">
        <v>21664.491060130571</v>
      </c>
      <c r="U153" s="229"/>
      <c r="V153" s="230">
        <v>0</v>
      </c>
      <c r="W153" s="229">
        <v>0</v>
      </c>
      <c r="X153" s="229">
        <v>55362.885598531881</v>
      </c>
      <c r="Y153" s="231">
        <v>10.349640157792045</v>
      </c>
      <c r="Z153" s="232"/>
      <c r="AA153" s="226" t="s">
        <v>806</v>
      </c>
      <c r="AB153" s="224" t="s">
        <v>700</v>
      </c>
      <c r="AC153" s="233"/>
    </row>
    <row r="154" spans="1:29" s="217" customFormat="1" ht="11.25" customHeight="1">
      <c r="A154" s="224" t="s">
        <v>47</v>
      </c>
      <c r="B154" s="225">
        <v>161</v>
      </c>
      <c r="C154" s="224" t="s">
        <v>131</v>
      </c>
      <c r="D154" s="226" t="s">
        <v>18</v>
      </c>
      <c r="E154" s="224" t="s">
        <v>906</v>
      </c>
      <c r="F154" s="224" t="s">
        <v>29</v>
      </c>
      <c r="G154" s="227" t="s">
        <v>133</v>
      </c>
      <c r="H154" s="224" t="s">
        <v>41</v>
      </c>
      <c r="I154" s="301">
        <v>191</v>
      </c>
      <c r="J154" s="301">
        <v>9.5252234073219952</v>
      </c>
      <c r="K154" s="301">
        <v>65.752891287586735</v>
      </c>
      <c r="L154" s="301">
        <v>266.27811469490871</v>
      </c>
      <c r="M154" s="301">
        <v>76313</v>
      </c>
      <c r="N154" s="228">
        <v>3.4892890424293201E-3</v>
      </c>
      <c r="O154" s="226" t="s">
        <v>720</v>
      </c>
      <c r="P154" s="226" t="s">
        <v>720</v>
      </c>
      <c r="Q154" s="229">
        <v>1966.1975989072057</v>
      </c>
      <c r="R154" s="229">
        <v>547.81837966140324</v>
      </c>
      <c r="S154" s="229">
        <v>0</v>
      </c>
      <c r="T154" s="229">
        <v>1078.4263645143806</v>
      </c>
      <c r="U154" s="229"/>
      <c r="V154" s="230">
        <v>0</v>
      </c>
      <c r="W154" s="229">
        <v>456.48797085909183</v>
      </c>
      <c r="X154" s="229">
        <v>4048.9303139420817</v>
      </c>
      <c r="Y154" s="231">
        <v>15.205644363905728</v>
      </c>
      <c r="Z154" s="232"/>
      <c r="AA154" s="226" t="s">
        <v>907</v>
      </c>
      <c r="AB154" s="224" t="s">
        <v>698</v>
      </c>
      <c r="AC154" s="233"/>
    </row>
    <row r="155" spans="1:29" s="217" customFormat="1" ht="11.25" customHeight="1">
      <c r="A155" s="224" t="s">
        <v>1216</v>
      </c>
      <c r="B155" s="225">
        <v>161</v>
      </c>
      <c r="C155" s="224" t="s">
        <v>131</v>
      </c>
      <c r="D155" s="226" t="s">
        <v>18</v>
      </c>
      <c r="E155" s="224" t="s">
        <v>902</v>
      </c>
      <c r="F155" s="224" t="s">
        <v>29</v>
      </c>
      <c r="G155" s="227" t="s">
        <v>903</v>
      </c>
      <c r="H155" s="224" t="s">
        <v>41</v>
      </c>
      <c r="I155" s="301">
        <v>1065</v>
      </c>
      <c r="J155" s="301">
        <v>53.111847794753537</v>
      </c>
      <c r="K155" s="301">
        <v>366.63261372397841</v>
      </c>
      <c r="L155" s="301">
        <v>1484.7444615187319</v>
      </c>
      <c r="M155" s="301">
        <v>76313</v>
      </c>
      <c r="N155" s="228">
        <v>1.9455983404121604E-2</v>
      </c>
      <c r="O155" s="226" t="s">
        <v>709</v>
      </c>
      <c r="P155" s="226" t="s">
        <v>720</v>
      </c>
      <c r="Q155" s="229">
        <v>0</v>
      </c>
      <c r="R155" s="229">
        <v>3054.5893944470918</v>
      </c>
      <c r="S155" s="229">
        <v>0</v>
      </c>
      <c r="T155" s="229">
        <v>6013.2150691508659</v>
      </c>
      <c r="U155" s="229"/>
      <c r="V155" s="230">
        <v>0</v>
      </c>
      <c r="W155" s="229">
        <v>2545.3386856802767</v>
      </c>
      <c r="X155" s="229">
        <v>11613.143149278234</v>
      </c>
      <c r="Y155" s="231">
        <v>7.8216443639057278</v>
      </c>
      <c r="Z155" s="232"/>
      <c r="AA155" s="226" t="s">
        <v>806</v>
      </c>
      <c r="AB155" s="224" t="s">
        <v>698</v>
      </c>
      <c r="AC155" s="233"/>
    </row>
    <row r="156" spans="1:29" s="217" customFormat="1" ht="11.25" customHeight="1">
      <c r="A156" s="224" t="s">
        <v>1216</v>
      </c>
      <c r="B156" s="225">
        <v>161</v>
      </c>
      <c r="C156" s="224" t="s">
        <v>131</v>
      </c>
      <c r="D156" s="226" t="s">
        <v>18</v>
      </c>
      <c r="E156" s="224" t="s">
        <v>904</v>
      </c>
      <c r="F156" s="224" t="s">
        <v>29</v>
      </c>
      <c r="G156" s="227" t="s">
        <v>905</v>
      </c>
      <c r="H156" s="224" t="s">
        <v>41</v>
      </c>
      <c r="I156" s="301">
        <v>2213</v>
      </c>
      <c r="J156" s="301">
        <v>110.36292879792447</v>
      </c>
      <c r="K156" s="301">
        <v>761.83847340015416</v>
      </c>
      <c r="L156" s="301">
        <v>3085.2014021980785</v>
      </c>
      <c r="M156" s="301">
        <v>76313</v>
      </c>
      <c r="N156" s="228">
        <v>4.0428254716733433E-2</v>
      </c>
      <c r="O156" s="226" t="s">
        <v>709</v>
      </c>
      <c r="P156" s="226" t="s">
        <v>720</v>
      </c>
      <c r="Q156" s="229">
        <v>0</v>
      </c>
      <c r="R156" s="229">
        <v>6347.2359905271487</v>
      </c>
      <c r="S156" s="229">
        <v>0</v>
      </c>
      <c r="T156" s="229">
        <v>12495.065678902221</v>
      </c>
      <c r="U156" s="229"/>
      <c r="V156" s="230">
        <v>0</v>
      </c>
      <c r="W156" s="229">
        <v>5289.0464895872792</v>
      </c>
      <c r="X156" s="229">
        <v>24131.348159016648</v>
      </c>
      <c r="Y156" s="231">
        <v>7.8216443639057278</v>
      </c>
      <c r="Z156" s="232"/>
      <c r="AA156" s="226" t="s">
        <v>806</v>
      </c>
      <c r="AB156" s="224" t="s">
        <v>698</v>
      </c>
      <c r="AC156" s="233"/>
    </row>
    <row r="157" spans="1:29" s="217" customFormat="1" ht="11.25" customHeight="1">
      <c r="A157" s="224" t="s">
        <v>47</v>
      </c>
      <c r="B157" s="225">
        <v>161</v>
      </c>
      <c r="C157" s="224" t="s">
        <v>131</v>
      </c>
      <c r="D157" s="226" t="s">
        <v>34</v>
      </c>
      <c r="E157" s="224" t="s">
        <v>906</v>
      </c>
      <c r="F157" s="224" t="s">
        <v>29</v>
      </c>
      <c r="G157" s="227" t="s">
        <v>133</v>
      </c>
      <c r="H157" s="224" t="s">
        <v>41</v>
      </c>
      <c r="I157" s="301">
        <v>7940</v>
      </c>
      <c r="J157" s="301">
        <v>294</v>
      </c>
      <c r="K157" s="301">
        <v>2733.3924441017734</v>
      </c>
      <c r="L157" s="301">
        <v>10967.392444101773</v>
      </c>
      <c r="M157" s="301">
        <v>76313</v>
      </c>
      <c r="N157" s="228">
        <v>0.14371591267676245</v>
      </c>
      <c r="O157" s="226" t="s">
        <v>720</v>
      </c>
      <c r="P157" s="226" t="s">
        <v>720</v>
      </c>
      <c r="Q157" s="229">
        <v>80983.225807247494</v>
      </c>
      <c r="R157" s="229">
        <v>22563.398290251705</v>
      </c>
      <c r="S157" s="229">
        <v>0</v>
      </c>
      <c r="T157" s="229">
        <v>44417.939398612194</v>
      </c>
      <c r="U157" s="229"/>
      <c r="V157" s="230">
        <v>0</v>
      </c>
      <c r="W157" s="229">
        <v>18801.705608287</v>
      </c>
      <c r="X157" s="229">
        <v>166766.26910439841</v>
      </c>
      <c r="Y157" s="231">
        <v>15.205644363905728</v>
      </c>
      <c r="Z157" s="232"/>
      <c r="AA157" s="226" t="s">
        <v>907</v>
      </c>
      <c r="AB157" s="224" t="s">
        <v>698</v>
      </c>
      <c r="AC157" s="233"/>
    </row>
    <row r="158" spans="1:29" s="217" customFormat="1" ht="11.25" customHeight="1">
      <c r="A158" s="224" t="s">
        <v>47</v>
      </c>
      <c r="B158" s="225">
        <v>161</v>
      </c>
      <c r="C158" s="224" t="s">
        <v>131</v>
      </c>
      <c r="D158" s="226" t="s">
        <v>35</v>
      </c>
      <c r="E158" s="224" t="s">
        <v>906</v>
      </c>
      <c r="F158" s="224" t="s">
        <v>29</v>
      </c>
      <c r="G158" s="227" t="s">
        <v>133</v>
      </c>
      <c r="H158" s="224" t="s">
        <v>41</v>
      </c>
      <c r="I158" s="301">
        <v>7957</v>
      </c>
      <c r="J158" s="301">
        <v>301</v>
      </c>
      <c r="K158" s="301">
        <v>2739.2447956823439</v>
      </c>
      <c r="L158" s="301">
        <v>10997.244795682343</v>
      </c>
      <c r="M158" s="301">
        <v>76313</v>
      </c>
      <c r="N158" s="228">
        <v>0.144107095720026</v>
      </c>
      <c r="O158" s="226" t="s">
        <v>720</v>
      </c>
      <c r="P158" s="226" t="s">
        <v>720</v>
      </c>
      <c r="Q158" s="229">
        <v>81203.655571318421</v>
      </c>
      <c r="R158" s="229">
        <v>22624.814028044082</v>
      </c>
      <c r="S158" s="229">
        <v>0</v>
      </c>
      <c r="T158" s="229">
        <v>44538.841422513506</v>
      </c>
      <c r="U158" s="229"/>
      <c r="V158" s="230">
        <v>0</v>
      </c>
      <c r="W158" s="229">
        <v>18852.882324082817</v>
      </c>
      <c r="X158" s="229">
        <v>167220.1933459588</v>
      </c>
      <c r="Y158" s="231">
        <v>15.205644363905726</v>
      </c>
      <c r="Z158" s="232"/>
      <c r="AA158" s="226" t="s">
        <v>907</v>
      </c>
      <c r="AB158" s="224" t="s">
        <v>698</v>
      </c>
      <c r="AC158" s="224" t="s">
        <v>1275</v>
      </c>
    </row>
    <row r="159" spans="1:29" s="217" customFormat="1" ht="11.25" customHeight="1">
      <c r="A159" s="224" t="s">
        <v>47</v>
      </c>
      <c r="B159" s="225">
        <v>161</v>
      </c>
      <c r="C159" s="224" t="s">
        <v>131</v>
      </c>
      <c r="D159" s="226" t="s">
        <v>36</v>
      </c>
      <c r="E159" s="224" t="s">
        <v>906</v>
      </c>
      <c r="F159" s="224" t="s">
        <v>29</v>
      </c>
      <c r="G159" s="227" t="s">
        <v>133</v>
      </c>
      <c r="H159" s="224" t="s">
        <v>41</v>
      </c>
      <c r="I159" s="301">
        <v>6964</v>
      </c>
      <c r="J159" s="301">
        <v>272</v>
      </c>
      <c r="K159" s="301">
        <v>2397.3986121819585</v>
      </c>
      <c r="L159" s="301">
        <v>9633.398612181958</v>
      </c>
      <c r="M159" s="301">
        <v>76313</v>
      </c>
      <c r="N159" s="228">
        <v>0.12623535455534388</v>
      </c>
      <c r="O159" s="226" t="s">
        <v>720</v>
      </c>
      <c r="P159" s="226" t="s">
        <v>720</v>
      </c>
      <c r="Q159" s="229">
        <v>71133.015352351576</v>
      </c>
      <c r="R159" s="229">
        <v>19819</v>
      </c>
      <c r="S159" s="229">
        <v>0</v>
      </c>
      <c r="T159" s="229">
        <v>39015.264379336935</v>
      </c>
      <c r="U159" s="229"/>
      <c r="V159" s="230">
        <v>0</v>
      </c>
      <c r="W159" s="229">
        <v>16514.802915704342</v>
      </c>
      <c r="X159" s="229">
        <v>126663.08264739285</v>
      </c>
      <c r="Y159" s="231">
        <v>13.148327786127366</v>
      </c>
      <c r="Z159" s="232"/>
      <c r="AA159" s="226" t="s">
        <v>907</v>
      </c>
      <c r="AB159" s="224" t="s">
        <v>698</v>
      </c>
      <c r="AC159" s="233"/>
    </row>
    <row r="160" spans="1:29" s="217" customFormat="1" ht="11.25" customHeight="1">
      <c r="A160" s="224" t="s">
        <v>47</v>
      </c>
      <c r="B160" s="225">
        <v>161</v>
      </c>
      <c r="C160" s="224" t="s">
        <v>131</v>
      </c>
      <c r="D160" s="226" t="s">
        <v>37</v>
      </c>
      <c r="E160" s="224" t="s">
        <v>906</v>
      </c>
      <c r="F160" s="224" t="s">
        <v>29</v>
      </c>
      <c r="G160" s="227" t="s">
        <v>133</v>
      </c>
      <c r="H160" s="224" t="s">
        <v>41</v>
      </c>
      <c r="I160" s="301">
        <v>6197</v>
      </c>
      <c r="J160" s="301">
        <v>409</v>
      </c>
      <c r="K160" s="301">
        <v>2133.3542791056284</v>
      </c>
      <c r="L160" s="301">
        <v>8739.3542791056279</v>
      </c>
      <c r="M160" s="301">
        <v>76313</v>
      </c>
      <c r="N160" s="228">
        <v>0.11451986265912266</v>
      </c>
      <c r="O160" s="226" t="s">
        <v>720</v>
      </c>
      <c r="P160" s="226" t="s">
        <v>720</v>
      </c>
      <c r="Q160" s="229">
        <v>64531.391996915954</v>
      </c>
      <c r="R160" s="229">
        <v>17979.618437482259</v>
      </c>
      <c r="S160" s="229">
        <v>0</v>
      </c>
      <c r="T160" s="229">
        <v>35394.3848303778</v>
      </c>
      <c r="U160" s="229"/>
      <c r="V160" s="230">
        <v>0</v>
      </c>
      <c r="W160" s="229">
        <v>14982.117873481879</v>
      </c>
      <c r="X160" s="229">
        <v>132887.5131382579</v>
      </c>
      <c r="Y160" s="231">
        <v>15.205644363905728</v>
      </c>
      <c r="Z160" s="232"/>
      <c r="AA160" s="226" t="s">
        <v>907</v>
      </c>
      <c r="AB160" s="224" t="s">
        <v>698</v>
      </c>
      <c r="AC160" s="233"/>
    </row>
    <row r="161" spans="1:29" s="217" customFormat="1" ht="11.25" customHeight="1">
      <c r="A161" s="224" t="s">
        <v>47</v>
      </c>
      <c r="B161" s="225">
        <v>161</v>
      </c>
      <c r="C161" s="224" t="s">
        <v>131</v>
      </c>
      <c r="D161" s="226" t="s">
        <v>38</v>
      </c>
      <c r="E161" s="224" t="s">
        <v>906</v>
      </c>
      <c r="F161" s="224" t="s">
        <v>29</v>
      </c>
      <c r="G161" s="227" t="s">
        <v>133</v>
      </c>
      <c r="H161" s="224" t="s">
        <v>41</v>
      </c>
      <c r="I161" s="301">
        <v>6123</v>
      </c>
      <c r="J161" s="301">
        <v>304</v>
      </c>
      <c r="K161" s="301">
        <v>2107.8793369313798</v>
      </c>
      <c r="L161" s="301">
        <v>8534.8793369313789</v>
      </c>
      <c r="M161" s="301">
        <v>76313</v>
      </c>
      <c r="N161" s="228">
        <v>0.1118404378930376</v>
      </c>
      <c r="O161" s="226" t="s">
        <v>720</v>
      </c>
      <c r="P161" s="226" t="s">
        <v>720</v>
      </c>
      <c r="Q161" s="229">
        <v>63021.549023901294</v>
      </c>
      <c r="R161" s="229">
        <v>17558.948749206902</v>
      </c>
      <c r="S161" s="229">
        <v>0</v>
      </c>
      <c r="T161" s="229">
        <v>34566.26131457209</v>
      </c>
      <c r="U161" s="229"/>
      <c r="V161" s="230">
        <v>0</v>
      </c>
      <c r="W161" s="229">
        <v>14631.580798545778</v>
      </c>
      <c r="X161" s="229">
        <v>129778.33988622607</v>
      </c>
      <c r="Y161" s="231">
        <v>15.205644363905726</v>
      </c>
      <c r="Z161" s="232"/>
      <c r="AA161" s="226" t="s">
        <v>907</v>
      </c>
      <c r="AB161" s="224" t="s">
        <v>698</v>
      </c>
      <c r="AC161" s="233"/>
    </row>
    <row r="162" spans="1:29" s="217" customFormat="1" ht="11.25" customHeight="1">
      <c r="A162" s="224" t="s">
        <v>47</v>
      </c>
      <c r="B162" s="225">
        <v>161</v>
      </c>
      <c r="C162" s="224" t="s">
        <v>131</v>
      </c>
      <c r="D162" s="226" t="s">
        <v>39</v>
      </c>
      <c r="E162" s="224" t="s">
        <v>906</v>
      </c>
      <c r="F162" s="224" t="s">
        <v>29</v>
      </c>
      <c r="G162" s="227" t="s">
        <v>133</v>
      </c>
      <c r="H162" s="224" t="s">
        <v>41</v>
      </c>
      <c r="I162" s="301">
        <v>3116</v>
      </c>
      <c r="J162" s="301">
        <v>490.52375968180871</v>
      </c>
      <c r="K162" s="301">
        <v>1072.7016191210487</v>
      </c>
      <c r="L162" s="301">
        <v>4679.2253788028574</v>
      </c>
      <c r="M162" s="301">
        <v>76313</v>
      </c>
      <c r="N162" s="228">
        <v>6.1316228936129591E-2</v>
      </c>
      <c r="O162" s="226" t="s">
        <v>720</v>
      </c>
      <c r="P162" s="226" t="s">
        <v>720</v>
      </c>
      <c r="Q162" s="229">
        <v>34551.4001970803</v>
      </c>
      <c r="R162" s="229">
        <v>9626.6479429723458</v>
      </c>
      <c r="S162" s="229">
        <v>0</v>
      </c>
      <c r="T162" s="229">
        <v>18950.862784151577</v>
      </c>
      <c r="U162" s="229"/>
      <c r="V162" s="230">
        <v>0</v>
      </c>
      <c r="W162" s="229">
        <v>8021.7260844340908</v>
      </c>
      <c r="X162" s="229">
        <v>71150.63700863831</v>
      </c>
      <c r="Y162" s="231">
        <v>15.205644363905726</v>
      </c>
      <c r="Z162" s="232"/>
      <c r="AA162" s="226" t="s">
        <v>907</v>
      </c>
      <c r="AB162" s="224" t="s">
        <v>698</v>
      </c>
      <c r="AC162" s="233"/>
    </row>
    <row r="163" spans="1:29" s="217" customFormat="1" ht="11.25" customHeight="1">
      <c r="A163" s="224" t="s">
        <v>135</v>
      </c>
      <c r="B163" s="225">
        <v>161</v>
      </c>
      <c r="C163" s="224" t="s">
        <v>131</v>
      </c>
      <c r="D163" s="226" t="s">
        <v>39</v>
      </c>
      <c r="E163" s="224" t="s">
        <v>909</v>
      </c>
      <c r="F163" s="224" t="s">
        <v>29</v>
      </c>
      <c r="G163" s="227" t="s">
        <v>137</v>
      </c>
      <c r="H163" s="224" t="s">
        <v>41</v>
      </c>
      <c r="I163" s="301">
        <v>1661</v>
      </c>
      <c r="J163" s="301">
        <v>261.47624031819134</v>
      </c>
      <c r="K163" s="301">
        <v>571.80917501927524</v>
      </c>
      <c r="L163" s="301">
        <v>2494.2854153374665</v>
      </c>
      <c r="M163" s="301">
        <v>76313</v>
      </c>
      <c r="N163" s="228">
        <v>3.2684934615825174E-2</v>
      </c>
      <c r="O163" s="226" t="s">
        <v>720</v>
      </c>
      <c r="P163" s="226" t="s">
        <v>720</v>
      </c>
      <c r="Q163" s="229">
        <v>18417.803506851851</v>
      </c>
      <c r="R163" s="229">
        <v>5131.5347346845519</v>
      </c>
      <c r="S163" s="229">
        <v>0</v>
      </c>
      <c r="T163" s="229">
        <v>10101.855932116741</v>
      </c>
      <c r="U163" s="229"/>
      <c r="V163" s="230">
        <v>0</v>
      </c>
      <c r="W163" s="229">
        <v>4276.0227940452578</v>
      </c>
      <c r="X163" s="229">
        <v>37927.216967698405</v>
      </c>
      <c r="Y163" s="231">
        <v>15.205644363905728</v>
      </c>
      <c r="Z163" s="232"/>
      <c r="AA163" s="226" t="s">
        <v>910</v>
      </c>
      <c r="AB163" s="224" t="s">
        <v>698</v>
      </c>
      <c r="AC163" s="233"/>
    </row>
    <row r="164" spans="1:29" s="217" customFormat="1" ht="11.25" customHeight="1">
      <c r="A164" s="224" t="s">
        <v>47</v>
      </c>
      <c r="B164" s="225">
        <v>161</v>
      </c>
      <c r="C164" s="224" t="s">
        <v>131</v>
      </c>
      <c r="D164" s="226" t="s">
        <v>134</v>
      </c>
      <c r="E164" s="224" t="s">
        <v>906</v>
      </c>
      <c r="F164" s="224" t="s">
        <v>29</v>
      </c>
      <c r="G164" s="227" t="s">
        <v>133</v>
      </c>
      <c r="H164" s="224" t="s">
        <v>41</v>
      </c>
      <c r="I164" s="301">
        <v>2723</v>
      </c>
      <c r="J164" s="301">
        <v>126.39750235626767</v>
      </c>
      <c r="K164" s="301">
        <v>937.40902081727063</v>
      </c>
      <c r="L164" s="301">
        <v>3786.8065231735382</v>
      </c>
      <c r="M164" s="301">
        <v>76313</v>
      </c>
      <c r="N164" s="228">
        <v>4.9622037178115634E-2</v>
      </c>
      <c r="O164" s="226" t="s">
        <v>720</v>
      </c>
      <c r="P164" s="226" t="s">
        <v>720</v>
      </c>
      <c r="Q164" s="229">
        <v>27961.779367113402</v>
      </c>
      <c r="R164" s="229">
        <v>7790.6598369641542</v>
      </c>
      <c r="S164" s="229">
        <v>0</v>
      </c>
      <c r="T164" s="229">
        <v>15336.566418852835</v>
      </c>
      <c r="U164" s="229"/>
      <c r="V164" s="230">
        <v>0</v>
      </c>
      <c r="W164" s="229">
        <v>6491.8276433647625</v>
      </c>
      <c r="X164" s="229">
        <v>57580.833266295151</v>
      </c>
      <c r="Y164" s="231">
        <v>15.205644363905726</v>
      </c>
      <c r="Z164" s="232"/>
      <c r="AA164" s="226" t="s">
        <v>907</v>
      </c>
      <c r="AB164" s="224" t="s">
        <v>698</v>
      </c>
      <c r="AC164" s="233"/>
    </row>
    <row r="165" spans="1:29" s="217" customFormat="1" ht="11.25" customHeight="1">
      <c r="A165" s="224" t="s">
        <v>1216</v>
      </c>
      <c r="B165" s="225">
        <v>161</v>
      </c>
      <c r="C165" s="224" t="s">
        <v>131</v>
      </c>
      <c r="D165" s="226" t="s">
        <v>134</v>
      </c>
      <c r="E165" s="224" t="s">
        <v>902</v>
      </c>
      <c r="F165" s="224" t="s">
        <v>29</v>
      </c>
      <c r="G165" s="227" t="s">
        <v>903</v>
      </c>
      <c r="H165" s="224" t="s">
        <v>41</v>
      </c>
      <c r="I165" s="301">
        <v>1521</v>
      </c>
      <c r="J165" s="301">
        <v>70.602497643732335</v>
      </c>
      <c r="K165" s="301">
        <v>523.61333847340018</v>
      </c>
      <c r="L165" s="301">
        <v>2115.2158361171323</v>
      </c>
      <c r="M165" s="301">
        <v>76313</v>
      </c>
      <c r="N165" s="228">
        <v>2.7717634428172558E-2</v>
      </c>
      <c r="O165" s="226" t="s">
        <v>709</v>
      </c>
      <c r="P165" s="226" t="s">
        <v>720</v>
      </c>
      <c r="Q165" s="229">
        <v>0</v>
      </c>
      <c r="R165" s="229">
        <v>4351.6686052230916</v>
      </c>
      <c r="S165" s="229">
        <v>0</v>
      </c>
      <c r="T165" s="229">
        <v>8566.6241362743876</v>
      </c>
      <c r="U165" s="229"/>
      <c r="V165" s="230">
        <v>0</v>
      </c>
      <c r="W165" s="229">
        <v>3626.1732815122305</v>
      </c>
      <c r="X165" s="229">
        <v>16544.466023009711</v>
      </c>
      <c r="Y165" s="231">
        <v>7.8216443639057287</v>
      </c>
      <c r="Z165" s="232"/>
      <c r="AA165" s="226" t="s">
        <v>806</v>
      </c>
      <c r="AB165" s="224" t="s">
        <v>698</v>
      </c>
      <c r="AC165" s="233"/>
    </row>
    <row r="166" spans="1:29" s="217" customFormat="1" ht="11.25" customHeight="1">
      <c r="A166" s="224" t="s">
        <v>47</v>
      </c>
      <c r="B166" s="225">
        <v>161</v>
      </c>
      <c r="C166" s="224" t="s">
        <v>131</v>
      </c>
      <c r="D166" s="226" t="s">
        <v>40</v>
      </c>
      <c r="E166" s="224" t="s">
        <v>906</v>
      </c>
      <c r="F166" s="224" t="s">
        <v>29</v>
      </c>
      <c r="G166" s="227" t="s">
        <v>133</v>
      </c>
      <c r="H166" s="224" t="s">
        <v>41</v>
      </c>
      <c r="I166" s="301">
        <v>4438</v>
      </c>
      <c r="J166" s="301">
        <v>250.50595325591652</v>
      </c>
      <c r="K166" s="301">
        <v>1527.8080185042404</v>
      </c>
      <c r="L166" s="301">
        <v>6216.3139717601571</v>
      </c>
      <c r="M166" s="301">
        <v>76313</v>
      </c>
      <c r="N166" s="228">
        <v>8.1458126030429373E-2</v>
      </c>
      <c r="O166" s="226" t="s">
        <v>720</v>
      </c>
      <c r="P166" s="226" t="s">
        <v>720</v>
      </c>
      <c r="Q166" s="229">
        <v>45901.262367476993</v>
      </c>
      <c r="R166" s="229">
        <v>12788.925786777412</v>
      </c>
      <c r="S166" s="229">
        <v>0</v>
      </c>
      <c r="T166" s="229">
        <v>25176.071585628641</v>
      </c>
      <c r="U166" s="229"/>
      <c r="V166" s="230">
        <v>0</v>
      </c>
      <c r="W166" s="229">
        <v>10656.799769080206</v>
      </c>
      <c r="X166" s="229">
        <v>94523.059508963241</v>
      </c>
      <c r="Y166" s="231">
        <v>15.205644363905725</v>
      </c>
      <c r="Z166" s="232"/>
      <c r="AA166" s="226" t="s">
        <v>907</v>
      </c>
      <c r="AB166" s="224" t="s">
        <v>698</v>
      </c>
      <c r="AC166" s="233"/>
    </row>
    <row r="167" spans="1:29" s="217" customFormat="1" ht="11.25" customHeight="1">
      <c r="A167" s="224" t="s">
        <v>1262</v>
      </c>
      <c r="B167" s="225">
        <v>161</v>
      </c>
      <c r="C167" s="224" t="s">
        <v>131</v>
      </c>
      <c r="D167" s="226" t="s">
        <v>40</v>
      </c>
      <c r="E167" s="224" t="s">
        <v>771</v>
      </c>
      <c r="F167" s="224" t="s">
        <v>29</v>
      </c>
      <c r="G167" s="227" t="s">
        <v>77</v>
      </c>
      <c r="H167" s="224" t="s">
        <v>41</v>
      </c>
      <c r="I167" s="301">
        <v>2365</v>
      </c>
      <c r="J167" s="301">
        <v>133.49404674408351</v>
      </c>
      <c r="K167" s="301">
        <v>814.16538164996143</v>
      </c>
      <c r="L167" s="301">
        <v>3312.6594283940449</v>
      </c>
      <c r="M167" s="301">
        <v>76313</v>
      </c>
      <c r="N167" s="228">
        <v>4.3408848143750671E-2</v>
      </c>
      <c r="O167" s="226" t="s">
        <v>720</v>
      </c>
      <c r="P167" s="226" t="s">
        <v>720</v>
      </c>
      <c r="Q167" s="229">
        <v>24460.677219261626</v>
      </c>
      <c r="R167" s="229">
        <v>6815.1891585688554</v>
      </c>
      <c r="S167" s="229">
        <v>0</v>
      </c>
      <c r="T167" s="229">
        <v>13416.270684995885</v>
      </c>
      <c r="U167" s="229"/>
      <c r="V167" s="230">
        <v>0</v>
      </c>
      <c r="W167" s="229">
        <v>0</v>
      </c>
      <c r="X167" s="229">
        <v>44692.137062826368</v>
      </c>
      <c r="Y167" s="231">
        <v>13.491316577778361</v>
      </c>
      <c r="Z167" s="232"/>
      <c r="AA167" s="226" t="s">
        <v>806</v>
      </c>
      <c r="AB167" s="224" t="s">
        <v>698</v>
      </c>
      <c r="AC167" s="233"/>
    </row>
    <row r="168" spans="1:29" s="217" customFormat="1" ht="11.25" customHeight="1">
      <c r="A168" s="224" t="s">
        <v>140</v>
      </c>
      <c r="B168" s="225">
        <v>167</v>
      </c>
      <c r="C168" s="224" t="s">
        <v>139</v>
      </c>
      <c r="D168" s="226" t="s">
        <v>18</v>
      </c>
      <c r="E168" s="224" t="s">
        <v>145</v>
      </c>
      <c r="F168" s="224" t="s">
        <v>23</v>
      </c>
      <c r="G168" s="227" t="s">
        <v>146</v>
      </c>
      <c r="H168" s="224" t="s">
        <v>41</v>
      </c>
      <c r="I168" s="301">
        <v>6623</v>
      </c>
      <c r="J168" s="301">
        <v>0</v>
      </c>
      <c r="K168" s="301">
        <v>759.12056800030189</v>
      </c>
      <c r="L168" s="301">
        <v>7382.1205680003022</v>
      </c>
      <c r="M168" s="301">
        <v>109614</v>
      </c>
      <c r="N168" s="228">
        <v>6.7346512014891363E-2</v>
      </c>
      <c r="O168" s="226" t="s">
        <v>709</v>
      </c>
      <c r="P168" s="226" t="s">
        <v>709</v>
      </c>
      <c r="Q168" s="229">
        <v>0</v>
      </c>
      <c r="R168" s="229">
        <v>40.407907208934816</v>
      </c>
      <c r="S168" s="229">
        <v>0</v>
      </c>
      <c r="T168" s="229">
        <v>0</v>
      </c>
      <c r="U168" s="229"/>
      <c r="V168" s="230">
        <v>143199.47848565289</v>
      </c>
      <c r="W168" s="229">
        <v>0</v>
      </c>
      <c r="X168" s="229">
        <v>143239.88639286181</v>
      </c>
      <c r="Y168" s="231">
        <v>19.403623264265271</v>
      </c>
      <c r="Z168" s="232" t="s">
        <v>737</v>
      </c>
      <c r="AA168" s="226" t="s">
        <v>912</v>
      </c>
      <c r="AB168" s="224" t="s">
        <v>700</v>
      </c>
      <c r="AC168" s="233" t="s">
        <v>1210</v>
      </c>
    </row>
    <row r="169" spans="1:29" s="217" customFormat="1" ht="11.25" customHeight="1">
      <c r="A169" s="224" t="s">
        <v>140</v>
      </c>
      <c r="B169" s="225">
        <v>167</v>
      </c>
      <c r="C169" s="224" t="s">
        <v>139</v>
      </c>
      <c r="D169" s="226" t="s">
        <v>18</v>
      </c>
      <c r="E169" s="224" t="s">
        <v>147</v>
      </c>
      <c r="F169" s="224" t="s">
        <v>23</v>
      </c>
      <c r="G169" s="227" t="s">
        <v>148</v>
      </c>
      <c r="H169" s="224" t="s">
        <v>41</v>
      </c>
      <c r="I169" s="301">
        <v>557</v>
      </c>
      <c r="J169" s="301">
        <v>0</v>
      </c>
      <c r="K169" s="301">
        <v>63.842693096205366</v>
      </c>
      <c r="L169" s="301">
        <v>620.84269309620538</v>
      </c>
      <c r="M169" s="301">
        <v>109614</v>
      </c>
      <c r="N169" s="228">
        <v>5.6638996213641086E-3</v>
      </c>
      <c r="O169" s="226" t="s">
        <v>709</v>
      </c>
      <c r="P169" s="226" t="s">
        <v>709</v>
      </c>
      <c r="Q169" s="229">
        <v>0</v>
      </c>
      <c r="R169" s="229">
        <v>3.3983397728184652</v>
      </c>
      <c r="S169" s="229">
        <v>0</v>
      </c>
      <c r="T169" s="229">
        <v>0</v>
      </c>
      <c r="U169" s="229"/>
      <c r="V169" s="230">
        <v>12043.199383437817</v>
      </c>
      <c r="W169" s="229">
        <v>0</v>
      </c>
      <c r="X169" s="229">
        <v>12046.597723210636</v>
      </c>
      <c r="Y169" s="231">
        <v>19.403623264265274</v>
      </c>
      <c r="Z169" s="232" t="s">
        <v>737</v>
      </c>
      <c r="AA169" s="226" t="s">
        <v>913</v>
      </c>
      <c r="AB169" s="224" t="s">
        <v>700</v>
      </c>
      <c r="AC169" s="233" t="s">
        <v>1210</v>
      </c>
    </row>
    <row r="170" spans="1:29" s="217" customFormat="1" ht="11.25" customHeight="1">
      <c r="A170" s="224" t="s">
        <v>140</v>
      </c>
      <c r="B170" s="225">
        <v>167</v>
      </c>
      <c r="C170" s="224" t="s">
        <v>139</v>
      </c>
      <c r="D170" s="226" t="s">
        <v>18</v>
      </c>
      <c r="E170" s="224" t="s">
        <v>914</v>
      </c>
      <c r="F170" s="224" t="s">
        <v>23</v>
      </c>
      <c r="G170" s="227" t="s">
        <v>150</v>
      </c>
      <c r="H170" s="224" t="s">
        <v>41</v>
      </c>
      <c r="I170" s="301">
        <v>1258</v>
      </c>
      <c r="J170" s="301">
        <v>0</v>
      </c>
      <c r="K170" s="301">
        <v>144.19049894977803</v>
      </c>
      <c r="L170" s="301">
        <v>1402.190498949778</v>
      </c>
      <c r="M170" s="301">
        <v>109614</v>
      </c>
      <c r="N170" s="228">
        <v>1.2792074907856459E-2</v>
      </c>
      <c r="O170" s="226" t="s">
        <v>709</v>
      </c>
      <c r="P170" s="226" t="s">
        <v>709</v>
      </c>
      <c r="Q170" s="229">
        <v>0</v>
      </c>
      <c r="R170" s="229">
        <v>7.6752449447138753</v>
      </c>
      <c r="S170" s="229">
        <v>0</v>
      </c>
      <c r="T170" s="229">
        <v>0</v>
      </c>
      <c r="U170" s="229"/>
      <c r="V170" s="230">
        <v>27199.900941408927</v>
      </c>
      <c r="W170" s="229">
        <v>0</v>
      </c>
      <c r="X170" s="229">
        <v>27207.576186353639</v>
      </c>
      <c r="Y170" s="231">
        <v>19.403623264265271</v>
      </c>
      <c r="Z170" s="232" t="s">
        <v>737</v>
      </c>
      <c r="AA170" s="226" t="s">
        <v>915</v>
      </c>
      <c r="AB170" s="224" t="s">
        <v>700</v>
      </c>
      <c r="AC170" s="233" t="s">
        <v>1210</v>
      </c>
    </row>
    <row r="171" spans="1:29" s="217" customFormat="1" ht="11.25" customHeight="1">
      <c r="A171" s="224" t="s">
        <v>63</v>
      </c>
      <c r="B171" s="225">
        <v>167</v>
      </c>
      <c r="C171" s="224" t="s">
        <v>139</v>
      </c>
      <c r="D171" s="226" t="s">
        <v>34</v>
      </c>
      <c r="E171" s="224" t="s">
        <v>845</v>
      </c>
      <c r="F171" s="224" t="s">
        <v>23</v>
      </c>
      <c r="G171" s="227" t="s">
        <v>167</v>
      </c>
      <c r="H171" s="224" t="s">
        <v>41</v>
      </c>
      <c r="I171" s="301">
        <v>1396</v>
      </c>
      <c r="J171" s="301">
        <v>474.97635529982915</v>
      </c>
      <c r="K171" s="301">
        <v>160.00789867558831</v>
      </c>
      <c r="L171" s="301">
        <v>2030.9842539754177</v>
      </c>
      <c r="M171" s="301">
        <v>109614</v>
      </c>
      <c r="N171" s="228">
        <v>1.8528511449043168E-2</v>
      </c>
      <c r="O171" s="226" t="s">
        <v>709</v>
      </c>
      <c r="P171" s="226" t="s">
        <v>709</v>
      </c>
      <c r="Q171" s="229">
        <v>0</v>
      </c>
      <c r="R171" s="229">
        <v>11.117106869425902</v>
      </c>
      <c r="S171" s="229">
        <v>0</v>
      </c>
      <c r="T171" s="229">
        <v>0</v>
      </c>
      <c r="U171" s="229"/>
      <c r="V171" s="230">
        <v>39397.336212924441</v>
      </c>
      <c r="W171" s="229">
        <v>0</v>
      </c>
      <c r="X171" s="229">
        <v>39408.453319793865</v>
      </c>
      <c r="Y171" s="231">
        <v>19.403623264265274</v>
      </c>
      <c r="Z171" s="232" t="s">
        <v>737</v>
      </c>
      <c r="AA171" s="226" t="s">
        <v>846</v>
      </c>
      <c r="AB171" s="224" t="s">
        <v>700</v>
      </c>
      <c r="AC171" s="233" t="s">
        <v>1210</v>
      </c>
    </row>
    <row r="172" spans="1:29" s="217" customFormat="1" ht="11.25" customHeight="1">
      <c r="A172" s="224" t="s">
        <v>63</v>
      </c>
      <c r="B172" s="225">
        <v>167</v>
      </c>
      <c r="C172" s="224" t="s">
        <v>139</v>
      </c>
      <c r="D172" s="226" t="s">
        <v>34</v>
      </c>
      <c r="E172" s="224" t="s">
        <v>916</v>
      </c>
      <c r="F172" s="224" t="s">
        <v>23</v>
      </c>
      <c r="G172" s="227" t="s">
        <v>168</v>
      </c>
      <c r="H172" s="224" t="s">
        <v>41</v>
      </c>
      <c r="I172" s="301">
        <v>377</v>
      </c>
      <c r="J172" s="301">
        <v>128.27083520632922</v>
      </c>
      <c r="K172" s="301">
        <v>43.211302149496269</v>
      </c>
      <c r="L172" s="301">
        <v>548.48213735582556</v>
      </c>
      <c r="M172" s="301">
        <v>109614</v>
      </c>
      <c r="N172" s="228">
        <v>5.0037598970553536E-3</v>
      </c>
      <c r="O172" s="226" t="s">
        <v>709</v>
      </c>
      <c r="P172" s="226" t="s">
        <v>709</v>
      </c>
      <c r="Q172" s="229">
        <v>0</v>
      </c>
      <c r="R172" s="229">
        <v>3.0022559382332124</v>
      </c>
      <c r="S172" s="229">
        <v>0</v>
      </c>
      <c r="T172" s="229">
        <v>0</v>
      </c>
      <c r="U172" s="229"/>
      <c r="V172" s="230">
        <v>10639.538504493205</v>
      </c>
      <c r="W172" s="229">
        <v>0</v>
      </c>
      <c r="X172" s="229">
        <v>10642.540760431437</v>
      </c>
      <c r="Y172" s="231">
        <v>19.403623264265271</v>
      </c>
      <c r="Z172" s="232" t="s">
        <v>737</v>
      </c>
      <c r="AA172" s="226" t="s">
        <v>846</v>
      </c>
      <c r="AB172" s="224" t="s">
        <v>700</v>
      </c>
      <c r="AC172" s="233" t="s">
        <v>1210</v>
      </c>
    </row>
    <row r="173" spans="1:29" s="217" customFormat="1" ht="11.25" customHeight="1">
      <c r="A173" s="224" t="s">
        <v>63</v>
      </c>
      <c r="B173" s="225">
        <v>167</v>
      </c>
      <c r="C173" s="224" t="s">
        <v>139</v>
      </c>
      <c r="D173" s="226" t="s">
        <v>34</v>
      </c>
      <c r="E173" s="224" t="s">
        <v>917</v>
      </c>
      <c r="F173" s="224" t="s">
        <v>23</v>
      </c>
      <c r="G173" s="227" t="s">
        <v>169</v>
      </c>
      <c r="H173" s="224" t="s">
        <v>41</v>
      </c>
      <c r="I173" s="301">
        <v>1401</v>
      </c>
      <c r="J173" s="301">
        <v>476.67756001078851</v>
      </c>
      <c r="K173" s="301">
        <v>160.58099286855244</v>
      </c>
      <c r="L173" s="301">
        <v>2038.2585528793409</v>
      </c>
      <c r="M173" s="301">
        <v>109614</v>
      </c>
      <c r="N173" s="228">
        <v>1.8594874312399336E-2</v>
      </c>
      <c r="O173" s="226" t="s">
        <v>709</v>
      </c>
      <c r="P173" s="226" t="s">
        <v>709</v>
      </c>
      <c r="Q173" s="229">
        <v>0</v>
      </c>
      <c r="R173" s="229">
        <v>11.156924587439601</v>
      </c>
      <c r="S173" s="229">
        <v>0</v>
      </c>
      <c r="T173" s="229">
        <v>0</v>
      </c>
      <c r="U173" s="229"/>
      <c r="V173" s="230">
        <v>39538.444150649811</v>
      </c>
      <c r="W173" s="229">
        <v>0</v>
      </c>
      <c r="X173" s="229">
        <v>39549.601075237253</v>
      </c>
      <c r="Y173" s="231">
        <v>19.403623264265274</v>
      </c>
      <c r="Z173" s="232" t="s">
        <v>737</v>
      </c>
      <c r="AA173" s="226" t="s">
        <v>846</v>
      </c>
      <c r="AB173" s="224" t="s">
        <v>700</v>
      </c>
      <c r="AC173" s="233" t="s">
        <v>1210</v>
      </c>
    </row>
    <row r="174" spans="1:29" s="217" customFormat="1" ht="11.25" customHeight="1">
      <c r="A174" s="224" t="s">
        <v>63</v>
      </c>
      <c r="B174" s="225">
        <v>167</v>
      </c>
      <c r="C174" s="224" t="s">
        <v>139</v>
      </c>
      <c r="D174" s="226" t="s">
        <v>34</v>
      </c>
      <c r="E174" s="224" t="s">
        <v>918</v>
      </c>
      <c r="F174" s="224" t="s">
        <v>23</v>
      </c>
      <c r="G174" s="227" t="s">
        <v>170</v>
      </c>
      <c r="H174" s="224" t="s">
        <v>41</v>
      </c>
      <c r="I174" s="301">
        <v>175</v>
      </c>
      <c r="J174" s="301">
        <v>59.542164883574571</v>
      </c>
      <c r="K174" s="301">
        <v>20.058296753744955</v>
      </c>
      <c r="L174" s="301">
        <v>254.60046163731954</v>
      </c>
      <c r="M174" s="301">
        <v>109614</v>
      </c>
      <c r="N174" s="228">
        <v>2.3227002174660131E-3</v>
      </c>
      <c r="O174" s="226" t="s">
        <v>709</v>
      </c>
      <c r="P174" s="226" t="s">
        <v>709</v>
      </c>
      <c r="Q174" s="229">
        <v>0</v>
      </c>
      <c r="R174" s="229">
        <v>1.3936201304796079</v>
      </c>
      <c r="S174" s="229">
        <v>0</v>
      </c>
      <c r="T174" s="229">
        <v>0</v>
      </c>
      <c r="U174" s="229"/>
      <c r="V174" s="230">
        <v>4938.7778203880926</v>
      </c>
      <c r="W174" s="229">
        <v>0</v>
      </c>
      <c r="X174" s="229">
        <v>4940.1714405185721</v>
      </c>
      <c r="Y174" s="231">
        <v>19.403623264265274</v>
      </c>
      <c r="Z174" s="232" t="s">
        <v>737</v>
      </c>
      <c r="AA174" s="226" t="s">
        <v>846</v>
      </c>
      <c r="AB174" s="224" t="s">
        <v>700</v>
      </c>
      <c r="AC174" s="233" t="s">
        <v>1210</v>
      </c>
    </row>
    <row r="175" spans="1:29" s="217" customFormat="1" ht="11.25" customHeight="1">
      <c r="A175" s="224" t="s">
        <v>63</v>
      </c>
      <c r="B175" s="225">
        <v>167</v>
      </c>
      <c r="C175" s="224" t="s">
        <v>139</v>
      </c>
      <c r="D175" s="226" t="s">
        <v>34</v>
      </c>
      <c r="E175" s="224" t="s">
        <v>919</v>
      </c>
      <c r="F175" s="224" t="s">
        <v>23</v>
      </c>
      <c r="G175" s="227" t="s">
        <v>171</v>
      </c>
      <c r="H175" s="224" t="s">
        <v>41</v>
      </c>
      <c r="I175" s="301">
        <v>951</v>
      </c>
      <c r="J175" s="301">
        <v>323.56913602445388</v>
      </c>
      <c r="K175" s="301">
        <v>109.00251550177973</v>
      </c>
      <c r="L175" s="301">
        <v>1383.5716515262336</v>
      </c>
      <c r="M175" s="301">
        <v>109614</v>
      </c>
      <c r="N175" s="228">
        <v>1.2622216610343876E-2</v>
      </c>
      <c r="O175" s="226" t="s">
        <v>709</v>
      </c>
      <c r="P175" s="226" t="s">
        <v>709</v>
      </c>
      <c r="Q175" s="229">
        <v>0</v>
      </c>
      <c r="R175" s="229">
        <v>7.5733299662063258</v>
      </c>
      <c r="S175" s="229">
        <v>0</v>
      </c>
      <c r="T175" s="229">
        <v>0</v>
      </c>
      <c r="U175" s="229"/>
      <c r="V175" s="230">
        <v>26838.729755366148</v>
      </c>
      <c r="W175" s="229">
        <v>0</v>
      </c>
      <c r="X175" s="229">
        <v>26846.303085332354</v>
      </c>
      <c r="Y175" s="231">
        <v>19.403623264265274</v>
      </c>
      <c r="Z175" s="232" t="s">
        <v>737</v>
      </c>
      <c r="AA175" s="226" t="s">
        <v>846</v>
      </c>
      <c r="AB175" s="224" t="s">
        <v>700</v>
      </c>
      <c r="AC175" s="233" t="s">
        <v>1210</v>
      </c>
    </row>
    <row r="176" spans="1:29" s="217" customFormat="1" ht="11.25" customHeight="1">
      <c r="A176" s="224" t="s">
        <v>63</v>
      </c>
      <c r="B176" s="225">
        <v>167</v>
      </c>
      <c r="C176" s="224" t="s">
        <v>139</v>
      </c>
      <c r="D176" s="226" t="s">
        <v>34</v>
      </c>
      <c r="E176" s="224" t="s">
        <v>920</v>
      </c>
      <c r="F176" s="224" t="s">
        <v>23</v>
      </c>
      <c r="G176" s="227" t="s">
        <v>172</v>
      </c>
      <c r="H176" s="224" t="s">
        <v>41</v>
      </c>
      <c r="I176" s="301">
        <v>2237</v>
      </c>
      <c r="J176" s="301">
        <v>761.11898768317906</v>
      </c>
      <c r="K176" s="301">
        <v>256.4023419321569</v>
      </c>
      <c r="L176" s="301">
        <v>3254.5213296153361</v>
      </c>
      <c r="M176" s="301">
        <v>109614</v>
      </c>
      <c r="N176" s="228">
        <v>2.9690745065551263E-2</v>
      </c>
      <c r="O176" s="226" t="s">
        <v>709</v>
      </c>
      <c r="P176" s="226" t="s">
        <v>709</v>
      </c>
      <c r="Q176" s="229">
        <v>0</v>
      </c>
      <c r="R176" s="229">
        <v>17.814447039330759</v>
      </c>
      <c r="S176" s="229">
        <v>0</v>
      </c>
      <c r="T176" s="229">
        <v>0</v>
      </c>
      <c r="U176" s="229"/>
      <c r="V176" s="230">
        <v>63131.691338332355</v>
      </c>
      <c r="W176" s="229">
        <v>0</v>
      </c>
      <c r="X176" s="229">
        <v>63149.505785371686</v>
      </c>
      <c r="Y176" s="231">
        <v>19.403623264265274</v>
      </c>
      <c r="Z176" s="232" t="s">
        <v>737</v>
      </c>
      <c r="AA176" s="226" t="s">
        <v>846</v>
      </c>
      <c r="AB176" s="224" t="s">
        <v>700</v>
      </c>
      <c r="AC176" s="233" t="s">
        <v>1210</v>
      </c>
    </row>
    <row r="177" spans="1:29" s="217" customFormat="1" ht="11.25" customHeight="1">
      <c r="A177" s="224" t="s">
        <v>17</v>
      </c>
      <c r="B177" s="225">
        <v>167</v>
      </c>
      <c r="C177" s="224" t="s">
        <v>139</v>
      </c>
      <c r="D177" s="226" t="s">
        <v>34</v>
      </c>
      <c r="E177" s="224" t="s">
        <v>810</v>
      </c>
      <c r="F177" s="224" t="s">
        <v>23</v>
      </c>
      <c r="G177" s="227" t="s">
        <v>757</v>
      </c>
      <c r="H177" s="224" t="s">
        <v>41</v>
      </c>
      <c r="I177" s="301">
        <v>672</v>
      </c>
      <c r="J177" s="301">
        <v>228.64191315292638</v>
      </c>
      <c r="K177" s="301">
        <v>77.02385953438062</v>
      </c>
      <c r="L177" s="301">
        <v>977.66577268730703</v>
      </c>
      <c r="M177" s="301">
        <v>109614</v>
      </c>
      <c r="N177" s="228">
        <v>8.9191688350694891E-3</v>
      </c>
      <c r="O177" s="226" t="s">
        <v>709</v>
      </c>
      <c r="P177" s="226" t="s">
        <v>709</v>
      </c>
      <c r="Q177" s="229">
        <v>0</v>
      </c>
      <c r="R177" s="229">
        <v>5.3515013010416936</v>
      </c>
      <c r="S177" s="229">
        <v>0</v>
      </c>
      <c r="T177" s="229">
        <v>0</v>
      </c>
      <c r="U177" s="229"/>
      <c r="V177" s="230">
        <v>18964.906830290274</v>
      </c>
      <c r="W177" s="229">
        <v>0</v>
      </c>
      <c r="X177" s="229">
        <v>18970.258331591314</v>
      </c>
      <c r="Y177" s="231">
        <v>19.403623264265274</v>
      </c>
      <c r="Z177" s="232" t="s">
        <v>737</v>
      </c>
      <c r="AA177" s="226" t="s">
        <v>811</v>
      </c>
      <c r="AB177" s="224" t="s">
        <v>700</v>
      </c>
      <c r="AC177" s="233" t="s">
        <v>1210</v>
      </c>
    </row>
    <row r="178" spans="1:29" s="217" customFormat="1" ht="11.25" customHeight="1">
      <c r="A178" s="224" t="s">
        <v>140</v>
      </c>
      <c r="B178" s="225">
        <v>167</v>
      </c>
      <c r="C178" s="224" t="s">
        <v>139</v>
      </c>
      <c r="D178" s="226" t="s">
        <v>34</v>
      </c>
      <c r="E178" s="224" t="s">
        <v>914</v>
      </c>
      <c r="F178" s="224" t="s">
        <v>23</v>
      </c>
      <c r="G178" s="227" t="s">
        <v>150</v>
      </c>
      <c r="H178" s="224" t="s">
        <v>41</v>
      </c>
      <c r="I178" s="301">
        <v>7675</v>
      </c>
      <c r="J178" s="301">
        <v>2611.3492313224851</v>
      </c>
      <c r="K178" s="301">
        <v>879.69958619995725</v>
      </c>
      <c r="L178" s="301">
        <v>11166.048817522442</v>
      </c>
      <c r="M178" s="301">
        <v>109614</v>
      </c>
      <c r="N178" s="228">
        <v>0.1018669952517237</v>
      </c>
      <c r="O178" s="226" t="s">
        <v>709</v>
      </c>
      <c r="P178" s="226" t="s">
        <v>709</v>
      </c>
      <c r="Q178" s="229">
        <v>0</v>
      </c>
      <c r="R178" s="229">
        <v>61.120197151034219</v>
      </c>
      <c r="S178" s="229">
        <v>0</v>
      </c>
      <c r="T178" s="229">
        <v>0</v>
      </c>
      <c r="U178" s="229"/>
      <c r="V178" s="230">
        <v>216600.68440844916</v>
      </c>
      <c r="W178" s="229">
        <v>0</v>
      </c>
      <c r="X178" s="229">
        <v>216661.80460560019</v>
      </c>
      <c r="Y178" s="231">
        <v>19.403623264265274</v>
      </c>
      <c r="Z178" s="232" t="s">
        <v>737</v>
      </c>
      <c r="AA178" s="226" t="s">
        <v>915</v>
      </c>
      <c r="AB178" s="224" t="s">
        <v>700</v>
      </c>
      <c r="AC178" s="233" t="s">
        <v>1210</v>
      </c>
    </row>
    <row r="179" spans="1:29" s="217" customFormat="1" ht="11.25" customHeight="1">
      <c r="A179" s="224" t="s">
        <v>140</v>
      </c>
      <c r="B179" s="225">
        <v>167</v>
      </c>
      <c r="C179" s="224" t="s">
        <v>139</v>
      </c>
      <c r="D179" s="226" t="s">
        <v>34</v>
      </c>
      <c r="E179" s="224" t="s">
        <v>157</v>
      </c>
      <c r="F179" s="224" t="s">
        <v>23</v>
      </c>
      <c r="G179" s="227" t="s">
        <v>921</v>
      </c>
      <c r="H179" s="224" t="s">
        <v>41</v>
      </c>
      <c r="I179" s="301">
        <v>510</v>
      </c>
      <c r="J179" s="301">
        <v>173.52288051784592</v>
      </c>
      <c r="K179" s="301">
        <v>58.455607682342439</v>
      </c>
      <c r="L179" s="301">
        <v>741.97848820018839</v>
      </c>
      <c r="M179" s="301">
        <v>109614</v>
      </c>
      <c r="N179" s="228">
        <v>6.769012062329524E-3</v>
      </c>
      <c r="O179" s="226" t="s">
        <v>709</v>
      </c>
      <c r="P179" s="226" t="s">
        <v>709</v>
      </c>
      <c r="Q179" s="229">
        <v>0</v>
      </c>
      <c r="R179" s="229">
        <v>4.0614072373977148</v>
      </c>
      <c r="S179" s="229">
        <v>0</v>
      </c>
      <c r="T179" s="229">
        <v>0</v>
      </c>
      <c r="U179" s="229"/>
      <c r="V179" s="230">
        <v>14393.009647988156</v>
      </c>
      <c r="W179" s="229">
        <v>0</v>
      </c>
      <c r="X179" s="229">
        <v>14397.071055225553</v>
      </c>
      <c r="Y179" s="231">
        <v>19.403623264265274</v>
      </c>
      <c r="Z179" s="232" t="s">
        <v>737</v>
      </c>
      <c r="AA179" s="226" t="s">
        <v>922</v>
      </c>
      <c r="AB179" s="224" t="s">
        <v>700</v>
      </c>
      <c r="AC179" s="233" t="s">
        <v>1210</v>
      </c>
    </row>
    <row r="180" spans="1:29" s="217" customFormat="1" ht="11.25" customHeight="1">
      <c r="A180" s="224" t="s">
        <v>140</v>
      </c>
      <c r="B180" s="225">
        <v>167</v>
      </c>
      <c r="C180" s="224" t="s">
        <v>139</v>
      </c>
      <c r="D180" s="226" t="s">
        <v>34</v>
      </c>
      <c r="E180" s="224" t="s">
        <v>1193</v>
      </c>
      <c r="F180" s="224" t="s">
        <v>23</v>
      </c>
      <c r="G180" s="227" t="s">
        <v>163</v>
      </c>
      <c r="H180" s="224" t="s">
        <v>41</v>
      </c>
      <c r="I180" s="301">
        <v>4996</v>
      </c>
      <c r="J180" s="301">
        <v>1699.8437471905061</v>
      </c>
      <c r="K180" s="301">
        <v>572.63571760977015</v>
      </c>
      <c r="L180" s="301">
        <v>7268.4794648002762</v>
      </c>
      <c r="M180" s="301">
        <v>109614</v>
      </c>
      <c r="N180" s="228">
        <v>6.6309773065486854E-2</v>
      </c>
      <c r="O180" s="226" t="s">
        <v>709</v>
      </c>
      <c r="P180" s="226" t="s">
        <v>709</v>
      </c>
      <c r="Q180" s="229">
        <v>0</v>
      </c>
      <c r="R180" s="229">
        <v>39.785863839292112</v>
      </c>
      <c r="S180" s="229">
        <v>0</v>
      </c>
      <c r="T180" s="229">
        <v>0</v>
      </c>
      <c r="U180" s="229"/>
      <c r="V180" s="230">
        <v>140995.05137519375</v>
      </c>
      <c r="W180" s="229">
        <v>0</v>
      </c>
      <c r="X180" s="229">
        <v>141034.83723903305</v>
      </c>
      <c r="Y180" s="231">
        <v>19.403623264265274</v>
      </c>
      <c r="Z180" s="232" t="s">
        <v>737</v>
      </c>
      <c r="AA180" s="226" t="s">
        <v>915</v>
      </c>
      <c r="AB180" s="224" t="s">
        <v>700</v>
      </c>
      <c r="AC180" s="233" t="s">
        <v>1210</v>
      </c>
    </row>
    <row r="181" spans="1:29" s="217" customFormat="1" ht="11.25" customHeight="1">
      <c r="A181" s="224" t="s">
        <v>140</v>
      </c>
      <c r="B181" s="225">
        <v>167</v>
      </c>
      <c r="C181" s="224" t="s">
        <v>139</v>
      </c>
      <c r="D181" s="226" t="s">
        <v>34</v>
      </c>
      <c r="E181" s="224" t="s">
        <v>923</v>
      </c>
      <c r="F181" s="224" t="s">
        <v>23</v>
      </c>
      <c r="G181" s="227" t="s">
        <v>165</v>
      </c>
      <c r="H181" s="224" t="s">
        <v>41</v>
      </c>
      <c r="I181" s="301">
        <v>1856</v>
      </c>
      <c r="J181" s="301">
        <v>631.48718870808239</v>
      </c>
      <c r="K181" s="301">
        <v>212.73256442828935</v>
      </c>
      <c r="L181" s="301">
        <v>2700.2197531363718</v>
      </c>
      <c r="M181" s="301">
        <v>109614</v>
      </c>
      <c r="N181" s="228">
        <v>2.463389487781097E-2</v>
      </c>
      <c r="O181" s="226" t="s">
        <v>709</v>
      </c>
      <c r="P181" s="226" t="s">
        <v>709</v>
      </c>
      <c r="Q181" s="229">
        <v>0</v>
      </c>
      <c r="R181" s="229">
        <v>14.780336926686582</v>
      </c>
      <c r="S181" s="229">
        <v>0</v>
      </c>
      <c r="T181" s="229">
        <v>0</v>
      </c>
      <c r="U181" s="229"/>
      <c r="V181" s="230">
        <v>52379.266483658845</v>
      </c>
      <c r="W181" s="229">
        <v>0</v>
      </c>
      <c r="X181" s="229">
        <v>52394.046820585529</v>
      </c>
      <c r="Y181" s="231">
        <v>19.403623264265271</v>
      </c>
      <c r="Z181" s="232" t="s">
        <v>737</v>
      </c>
      <c r="AA181" s="226" t="s">
        <v>915</v>
      </c>
      <c r="AB181" s="224" t="s">
        <v>700</v>
      </c>
      <c r="AC181" s="233" t="s">
        <v>1210</v>
      </c>
    </row>
    <row r="182" spans="1:29" s="217" customFormat="1" ht="11.25" customHeight="1">
      <c r="A182" s="224" t="s">
        <v>140</v>
      </c>
      <c r="B182" s="225">
        <v>167</v>
      </c>
      <c r="C182" s="224" t="s">
        <v>139</v>
      </c>
      <c r="D182" s="226" t="s">
        <v>37</v>
      </c>
      <c r="E182" s="224" t="s">
        <v>924</v>
      </c>
      <c r="F182" s="224" t="s">
        <v>23</v>
      </c>
      <c r="G182" s="227" t="s">
        <v>144</v>
      </c>
      <c r="H182" s="224" t="s">
        <v>41</v>
      </c>
      <c r="I182" s="301">
        <v>7528</v>
      </c>
      <c r="J182" s="301">
        <v>1725.7339204277403</v>
      </c>
      <c r="K182" s="301">
        <v>862.85061692681143</v>
      </c>
      <c r="L182" s="301">
        <v>10116.584537354551</v>
      </c>
      <c r="M182" s="301">
        <v>109614</v>
      </c>
      <c r="N182" s="228">
        <v>9.229281421492283E-2</v>
      </c>
      <c r="O182" s="226" t="s">
        <v>709</v>
      </c>
      <c r="P182" s="226" t="s">
        <v>709</v>
      </c>
      <c r="Q182" s="229">
        <v>0</v>
      </c>
      <c r="R182" s="229">
        <v>55.375688528953695</v>
      </c>
      <c r="S182" s="229">
        <v>0</v>
      </c>
      <c r="T182" s="229">
        <v>0</v>
      </c>
      <c r="U182" s="229"/>
      <c r="V182" s="230">
        <v>196243.01939539015</v>
      </c>
      <c r="W182" s="229">
        <v>0</v>
      </c>
      <c r="X182" s="229">
        <v>196298.39508391911</v>
      </c>
      <c r="Y182" s="231">
        <v>19.403623264265274</v>
      </c>
      <c r="Z182" s="232" t="s">
        <v>737</v>
      </c>
      <c r="AA182" s="226" t="s">
        <v>925</v>
      </c>
      <c r="AB182" s="224" t="s">
        <v>700</v>
      </c>
      <c r="AC182" s="233" t="s">
        <v>1210</v>
      </c>
    </row>
    <row r="183" spans="1:29" s="217" customFormat="1" ht="11.25" customHeight="1">
      <c r="A183" s="224" t="s">
        <v>140</v>
      </c>
      <c r="B183" s="225">
        <v>167</v>
      </c>
      <c r="C183" s="224" t="s">
        <v>139</v>
      </c>
      <c r="D183" s="226" t="s">
        <v>37</v>
      </c>
      <c r="E183" s="224" t="s">
        <v>926</v>
      </c>
      <c r="F183" s="224" t="s">
        <v>23</v>
      </c>
      <c r="G183" s="227" t="s">
        <v>161</v>
      </c>
      <c r="H183" s="224" t="s">
        <v>41</v>
      </c>
      <c r="I183" s="301">
        <v>17908</v>
      </c>
      <c r="J183" s="301">
        <v>4105.2660795722604</v>
      </c>
      <c r="K183" s="301">
        <v>2052.5941615203692</v>
      </c>
      <c r="L183" s="301">
        <v>24065.860241092632</v>
      </c>
      <c r="M183" s="301">
        <v>109614</v>
      </c>
      <c r="N183" s="228">
        <v>0.21955097196610499</v>
      </c>
      <c r="O183" s="226" t="s">
        <v>709</v>
      </c>
      <c r="P183" s="226" t="s">
        <v>709</v>
      </c>
      <c r="Q183" s="229">
        <v>0</v>
      </c>
      <c r="R183" s="229">
        <v>131.730583179663</v>
      </c>
      <c r="S183" s="229">
        <v>0</v>
      </c>
      <c r="T183" s="229">
        <v>0</v>
      </c>
      <c r="U183" s="229"/>
      <c r="V183" s="230">
        <v>466833.15506544203</v>
      </c>
      <c r="W183" s="229">
        <v>0</v>
      </c>
      <c r="X183" s="229">
        <v>466964.88564862171</v>
      </c>
      <c r="Y183" s="231">
        <v>19.403623264265274</v>
      </c>
      <c r="Z183" s="232" t="s">
        <v>737</v>
      </c>
      <c r="AA183" s="226" t="s">
        <v>915</v>
      </c>
      <c r="AB183" s="224" t="s">
        <v>700</v>
      </c>
      <c r="AC183" s="233" t="s">
        <v>1210</v>
      </c>
    </row>
    <row r="184" spans="1:29" s="217" customFormat="1" ht="11.25" customHeight="1">
      <c r="A184" s="224" t="s">
        <v>17</v>
      </c>
      <c r="B184" s="225">
        <v>167</v>
      </c>
      <c r="C184" s="224" t="s">
        <v>139</v>
      </c>
      <c r="D184" s="226" t="s">
        <v>38</v>
      </c>
      <c r="E184" s="224" t="s">
        <v>810</v>
      </c>
      <c r="F184" s="224" t="s">
        <v>23</v>
      </c>
      <c r="G184" s="227" t="s">
        <v>757</v>
      </c>
      <c r="H184" s="224" t="s">
        <v>41</v>
      </c>
      <c r="I184" s="301">
        <v>1246</v>
      </c>
      <c r="J184" s="301">
        <v>404.58904519604909</v>
      </c>
      <c r="K184" s="301">
        <v>142.81507288666407</v>
      </c>
      <c r="L184" s="301">
        <v>1793.404118082713</v>
      </c>
      <c r="M184" s="301">
        <v>109614</v>
      </c>
      <c r="N184" s="228">
        <v>1.63610863400908E-2</v>
      </c>
      <c r="O184" s="226" t="s">
        <v>709</v>
      </c>
      <c r="P184" s="226" t="s">
        <v>709</v>
      </c>
      <c r="Q184" s="229">
        <v>0</v>
      </c>
      <c r="R184" s="229">
        <v>9.8166518040544801</v>
      </c>
      <c r="S184" s="229">
        <v>0</v>
      </c>
      <c r="T184" s="229">
        <v>0</v>
      </c>
      <c r="U184" s="229"/>
      <c r="V184" s="230">
        <v>34788.721216054822</v>
      </c>
      <c r="W184" s="229">
        <v>0</v>
      </c>
      <c r="X184" s="229">
        <v>34798.537867858875</v>
      </c>
      <c r="Y184" s="231">
        <v>19.403623264265274</v>
      </c>
      <c r="Z184" s="232" t="s">
        <v>737</v>
      </c>
      <c r="AA184" s="226" t="s">
        <v>811</v>
      </c>
      <c r="AB184" s="224" t="s">
        <v>700</v>
      </c>
      <c r="AC184" s="233" t="s">
        <v>1210</v>
      </c>
    </row>
    <row r="185" spans="1:29" s="217" customFormat="1" ht="11.25" customHeight="1">
      <c r="A185" s="224" t="s">
        <v>140</v>
      </c>
      <c r="B185" s="225">
        <v>167</v>
      </c>
      <c r="C185" s="224" t="s">
        <v>139</v>
      </c>
      <c r="D185" s="226" t="s">
        <v>38</v>
      </c>
      <c r="E185" s="224" t="s">
        <v>927</v>
      </c>
      <c r="F185" s="224" t="s">
        <v>23</v>
      </c>
      <c r="G185" s="227" t="s">
        <v>928</v>
      </c>
      <c r="H185" s="224" t="s">
        <v>41</v>
      </c>
      <c r="I185" s="301">
        <v>913</v>
      </c>
      <c r="J185" s="301">
        <v>296.46051225039554</v>
      </c>
      <c r="K185" s="301">
        <v>104.64699963525224</v>
      </c>
      <c r="L185" s="301">
        <v>1314.1075118856479</v>
      </c>
      <c r="M185" s="301">
        <v>109614</v>
      </c>
      <c r="N185" s="228">
        <v>1.19885006649301E-2</v>
      </c>
      <c r="O185" s="226" t="s">
        <v>709</v>
      </c>
      <c r="P185" s="226" t="s">
        <v>709</v>
      </c>
      <c r="Q185" s="229">
        <v>0</v>
      </c>
      <c r="R185" s="229">
        <v>7.1931003989580597</v>
      </c>
      <c r="S185" s="229">
        <v>0</v>
      </c>
      <c r="T185" s="229">
        <v>0</v>
      </c>
      <c r="U185" s="229"/>
      <c r="V185" s="230">
        <v>25491.253988971155</v>
      </c>
      <c r="W185" s="229">
        <v>0</v>
      </c>
      <c r="X185" s="229">
        <v>25498.447089370115</v>
      </c>
      <c r="Y185" s="231">
        <v>19.403623264265274</v>
      </c>
      <c r="Z185" s="232" t="s">
        <v>737</v>
      </c>
      <c r="AA185" s="226" t="s">
        <v>929</v>
      </c>
      <c r="AB185" s="224" t="s">
        <v>700</v>
      </c>
      <c r="AC185" s="233" t="s">
        <v>1210</v>
      </c>
    </row>
    <row r="186" spans="1:29" s="217" customFormat="1" ht="11.25" customHeight="1">
      <c r="A186" s="224" t="s">
        <v>140</v>
      </c>
      <c r="B186" s="225">
        <v>167</v>
      </c>
      <c r="C186" s="224" t="s">
        <v>139</v>
      </c>
      <c r="D186" s="226" t="s">
        <v>38</v>
      </c>
      <c r="E186" s="224" t="s">
        <v>924</v>
      </c>
      <c r="F186" s="224" t="s">
        <v>23</v>
      </c>
      <c r="G186" s="227" t="s">
        <v>144</v>
      </c>
      <c r="H186" s="224" t="s">
        <v>41</v>
      </c>
      <c r="I186" s="301">
        <v>2690</v>
      </c>
      <c r="J186" s="301">
        <v>873.47073160302728</v>
      </c>
      <c r="K186" s="301">
        <v>308.32467581470814</v>
      </c>
      <c r="L186" s="301">
        <v>3871.7954074177351</v>
      </c>
      <c r="M186" s="301">
        <v>109614</v>
      </c>
      <c r="N186" s="228">
        <v>3.5322088487033908E-2</v>
      </c>
      <c r="O186" s="226" t="s">
        <v>709</v>
      </c>
      <c r="P186" s="226" t="s">
        <v>709</v>
      </c>
      <c r="Q186" s="229">
        <v>0</v>
      </c>
      <c r="R186" s="229">
        <v>21.193253092220345</v>
      </c>
      <c r="S186" s="229">
        <v>0</v>
      </c>
      <c r="T186" s="229">
        <v>0</v>
      </c>
      <c r="U186" s="229"/>
      <c r="V186" s="230">
        <v>75105.666188753981</v>
      </c>
      <c r="W186" s="229">
        <v>0</v>
      </c>
      <c r="X186" s="229">
        <v>75126.859441846202</v>
      </c>
      <c r="Y186" s="231">
        <v>19.403623264265271</v>
      </c>
      <c r="Z186" s="232" t="s">
        <v>737</v>
      </c>
      <c r="AA186" s="226" t="s">
        <v>925</v>
      </c>
      <c r="AB186" s="224" t="s">
        <v>700</v>
      </c>
      <c r="AC186" s="233" t="s">
        <v>1210</v>
      </c>
    </row>
    <row r="187" spans="1:29" s="217" customFormat="1" ht="11.25" customHeight="1">
      <c r="A187" s="224" t="s">
        <v>140</v>
      </c>
      <c r="B187" s="225">
        <v>167</v>
      </c>
      <c r="C187" s="224" t="s">
        <v>139</v>
      </c>
      <c r="D187" s="226" t="s">
        <v>38</v>
      </c>
      <c r="E187" s="224" t="s">
        <v>914</v>
      </c>
      <c r="F187" s="224" t="s">
        <v>23</v>
      </c>
      <c r="G187" s="227" t="s">
        <v>150</v>
      </c>
      <c r="H187" s="224" t="s">
        <v>41</v>
      </c>
      <c r="I187" s="301">
        <v>164</v>
      </c>
      <c r="J187" s="301">
        <v>53.25249069996152</v>
      </c>
      <c r="K187" s="301">
        <v>18.797489529223842</v>
      </c>
      <c r="L187" s="301">
        <v>236.04998022918537</v>
      </c>
      <c r="M187" s="301">
        <v>109614</v>
      </c>
      <c r="N187" s="228">
        <v>2.1534656177968634E-3</v>
      </c>
      <c r="O187" s="226" t="s">
        <v>709</v>
      </c>
      <c r="P187" s="226" t="s">
        <v>709</v>
      </c>
      <c r="Q187" s="229">
        <v>0</v>
      </c>
      <c r="R187" s="229">
        <v>1.292079370678118</v>
      </c>
      <c r="S187" s="229">
        <v>0</v>
      </c>
      <c r="T187" s="229">
        <v>0</v>
      </c>
      <c r="U187" s="229"/>
      <c r="V187" s="230">
        <v>4578.9328085337011</v>
      </c>
      <c r="W187" s="229">
        <v>0</v>
      </c>
      <c r="X187" s="229">
        <v>4580.2248879043791</v>
      </c>
      <c r="Y187" s="231">
        <v>19.403623264265274</v>
      </c>
      <c r="Z187" s="232" t="s">
        <v>737</v>
      </c>
      <c r="AA187" s="226" t="s">
        <v>915</v>
      </c>
      <c r="AB187" s="224" t="s">
        <v>700</v>
      </c>
      <c r="AC187" s="233" t="s">
        <v>1210</v>
      </c>
    </row>
    <row r="188" spans="1:29" s="217" customFormat="1" ht="11.25" customHeight="1">
      <c r="A188" s="224" t="s">
        <v>140</v>
      </c>
      <c r="B188" s="225">
        <v>167</v>
      </c>
      <c r="C188" s="224" t="s">
        <v>139</v>
      </c>
      <c r="D188" s="226" t="s">
        <v>38</v>
      </c>
      <c r="E188" s="224" t="s">
        <v>930</v>
      </c>
      <c r="F188" s="224" t="s">
        <v>23</v>
      </c>
      <c r="G188" s="227" t="s">
        <v>142</v>
      </c>
      <c r="H188" s="224" t="s">
        <v>41</v>
      </c>
      <c r="I188" s="301">
        <v>17051</v>
      </c>
      <c r="J188" s="301">
        <v>5536.6354812502668</v>
      </c>
      <c r="K188" s="301">
        <v>1954.3658168463153</v>
      </c>
      <c r="L188" s="301">
        <v>24542.001298096584</v>
      </c>
      <c r="M188" s="301">
        <v>109614</v>
      </c>
      <c r="N188" s="228">
        <v>0.22389476981130679</v>
      </c>
      <c r="O188" s="226" t="s">
        <v>709</v>
      </c>
      <c r="P188" s="226" t="s">
        <v>709</v>
      </c>
      <c r="Q188" s="229">
        <v>0</v>
      </c>
      <c r="R188" s="229">
        <v>134.33686188678408</v>
      </c>
      <c r="S188" s="229">
        <v>0</v>
      </c>
      <c r="T188" s="229">
        <v>0</v>
      </c>
      <c r="U188" s="229"/>
      <c r="V188" s="230">
        <v>476069.41047748859</v>
      </c>
      <c r="W188" s="229">
        <v>0</v>
      </c>
      <c r="X188" s="229">
        <v>476203.74733937538</v>
      </c>
      <c r="Y188" s="231">
        <v>19.403623264265271</v>
      </c>
      <c r="Z188" s="232" t="s">
        <v>737</v>
      </c>
      <c r="AA188" s="226" t="s">
        <v>915</v>
      </c>
      <c r="AB188" s="224" t="s">
        <v>700</v>
      </c>
      <c r="AC188" s="233" t="s">
        <v>1210</v>
      </c>
    </row>
    <row r="189" spans="1:29" s="217" customFormat="1" ht="11.25" customHeight="1">
      <c r="A189" s="224" t="s">
        <v>140</v>
      </c>
      <c r="B189" s="225">
        <v>167</v>
      </c>
      <c r="C189" s="224" t="s">
        <v>139</v>
      </c>
      <c r="D189" s="226" t="s">
        <v>38</v>
      </c>
      <c r="E189" s="224" t="s">
        <v>931</v>
      </c>
      <c r="F189" s="224" t="s">
        <v>23</v>
      </c>
      <c r="G189" s="227" t="s">
        <v>159</v>
      </c>
      <c r="H189" s="224" t="s">
        <v>41</v>
      </c>
      <c r="I189" s="301">
        <v>1323</v>
      </c>
      <c r="J189" s="301">
        <v>429.5917390002993</v>
      </c>
      <c r="K189" s="301">
        <v>151.64072345831184</v>
      </c>
      <c r="L189" s="301">
        <v>1904.2324624586111</v>
      </c>
      <c r="M189" s="301">
        <v>109614</v>
      </c>
      <c r="N189" s="228">
        <v>1.7372164709422256E-2</v>
      </c>
      <c r="O189" s="226" t="s">
        <v>709</v>
      </c>
      <c r="P189" s="226" t="s">
        <v>709</v>
      </c>
      <c r="Q189" s="229">
        <v>0</v>
      </c>
      <c r="R189" s="229">
        <v>10.423298825653353</v>
      </c>
      <c r="S189" s="229">
        <v>0</v>
      </c>
      <c r="T189" s="229">
        <v>0</v>
      </c>
      <c r="U189" s="229"/>
      <c r="V189" s="230">
        <v>36938.5860103054</v>
      </c>
      <c r="W189" s="229">
        <v>0</v>
      </c>
      <c r="X189" s="229">
        <v>36949.009309131055</v>
      </c>
      <c r="Y189" s="231">
        <v>19.403623264265274</v>
      </c>
      <c r="Z189" s="232" t="s">
        <v>737</v>
      </c>
      <c r="AA189" s="226" t="s">
        <v>915</v>
      </c>
      <c r="AB189" s="224" t="s">
        <v>700</v>
      </c>
      <c r="AC189" s="233" t="s">
        <v>1210</v>
      </c>
    </row>
    <row r="190" spans="1:29" s="217" customFormat="1" ht="22.5" customHeight="1">
      <c r="A190" s="224" t="s">
        <v>47</v>
      </c>
      <c r="B190" s="225">
        <v>221</v>
      </c>
      <c r="C190" s="224" t="s">
        <v>178</v>
      </c>
      <c r="D190" s="226" t="s">
        <v>18</v>
      </c>
      <c r="E190" s="224" t="s">
        <v>179</v>
      </c>
      <c r="F190" s="224" t="s">
        <v>29</v>
      </c>
      <c r="G190" s="227" t="s">
        <v>180</v>
      </c>
      <c r="H190" s="224" t="s">
        <v>41</v>
      </c>
      <c r="I190" s="301">
        <v>9987</v>
      </c>
      <c r="J190" s="301">
        <v>0</v>
      </c>
      <c r="K190" s="301">
        <v>0</v>
      </c>
      <c r="L190" s="301">
        <v>9987</v>
      </c>
      <c r="M190" s="301">
        <v>27233</v>
      </c>
      <c r="N190" s="228">
        <v>0.36672419491058644</v>
      </c>
      <c r="O190" s="226" t="s">
        <v>709</v>
      </c>
      <c r="P190" s="226" t="s">
        <v>709</v>
      </c>
      <c r="Q190" s="229">
        <v>0</v>
      </c>
      <c r="R190" s="229">
        <v>440.06903389270371</v>
      </c>
      <c r="S190" s="229">
        <v>0</v>
      </c>
      <c r="T190" s="229">
        <v>0</v>
      </c>
      <c r="U190" s="229"/>
      <c r="V190" s="230">
        <v>192301.17540862304</v>
      </c>
      <c r="W190" s="229">
        <v>0</v>
      </c>
      <c r="X190" s="229">
        <v>192741.24444251574</v>
      </c>
      <c r="Y190" s="231">
        <v>19.299213421699783</v>
      </c>
      <c r="Z190" s="232" t="s">
        <v>722</v>
      </c>
      <c r="AA190" s="226" t="s">
        <v>932</v>
      </c>
      <c r="AB190" s="224" t="s">
        <v>698</v>
      </c>
      <c r="AC190" s="233" t="s">
        <v>1211</v>
      </c>
    </row>
    <row r="191" spans="1:29" s="217" customFormat="1" ht="22.5" customHeight="1">
      <c r="A191" s="224" t="s">
        <v>47</v>
      </c>
      <c r="B191" s="225">
        <v>221</v>
      </c>
      <c r="C191" s="224" t="s">
        <v>178</v>
      </c>
      <c r="D191" s="226" t="s">
        <v>34</v>
      </c>
      <c r="E191" s="224" t="s">
        <v>179</v>
      </c>
      <c r="F191" s="224" t="s">
        <v>29</v>
      </c>
      <c r="G191" s="227" t="s">
        <v>180</v>
      </c>
      <c r="H191" s="224" t="s">
        <v>41</v>
      </c>
      <c r="I191" s="301">
        <v>17246</v>
      </c>
      <c r="J191" s="301">
        <v>0</v>
      </c>
      <c r="K191" s="301">
        <v>0</v>
      </c>
      <c r="L191" s="301">
        <v>17246</v>
      </c>
      <c r="M191" s="301">
        <v>27233</v>
      </c>
      <c r="N191" s="228">
        <v>0.63327580508941361</v>
      </c>
      <c r="O191" s="226" t="s">
        <v>709</v>
      </c>
      <c r="P191" s="226" t="s">
        <v>709</v>
      </c>
      <c r="Q191" s="229">
        <v>0</v>
      </c>
      <c r="R191" s="229">
        <v>759.93096610729629</v>
      </c>
      <c r="S191" s="229">
        <v>0</v>
      </c>
      <c r="T191" s="229">
        <v>0</v>
      </c>
      <c r="U191" s="229"/>
      <c r="V191" s="230">
        <v>332074.30370452715</v>
      </c>
      <c r="W191" s="229">
        <v>0</v>
      </c>
      <c r="X191" s="229">
        <v>332834.23467063444</v>
      </c>
      <c r="Y191" s="231">
        <v>19.299213421699783</v>
      </c>
      <c r="Z191" s="232" t="s">
        <v>722</v>
      </c>
      <c r="AA191" s="226" t="s">
        <v>932</v>
      </c>
      <c r="AB191" s="224" t="s">
        <v>698</v>
      </c>
      <c r="AC191" s="233" t="s">
        <v>1211</v>
      </c>
    </row>
    <row r="192" spans="1:29" s="217" customFormat="1" ht="11.25" customHeight="1">
      <c r="A192" s="224" t="s">
        <v>63</v>
      </c>
      <c r="B192" s="225">
        <v>231</v>
      </c>
      <c r="C192" s="224" t="s">
        <v>933</v>
      </c>
      <c r="D192" s="226" t="s">
        <v>18</v>
      </c>
      <c r="E192" s="224" t="s">
        <v>934</v>
      </c>
      <c r="F192" s="224" t="s">
        <v>23</v>
      </c>
      <c r="G192" s="227" t="s">
        <v>188</v>
      </c>
      <c r="H192" s="224" t="s">
        <v>41</v>
      </c>
      <c r="I192" s="301">
        <v>200</v>
      </c>
      <c r="J192" s="301">
        <v>0</v>
      </c>
      <c r="K192" s="301">
        <v>0</v>
      </c>
      <c r="L192" s="301">
        <v>200</v>
      </c>
      <c r="M192" s="301">
        <v>7773</v>
      </c>
      <c r="N192" s="228">
        <v>2.5730091341824263E-2</v>
      </c>
      <c r="O192" s="226" t="s">
        <v>709</v>
      </c>
      <c r="P192" s="226" t="s">
        <v>709</v>
      </c>
      <c r="Q192" s="229">
        <v>0</v>
      </c>
      <c r="R192" s="229">
        <v>0</v>
      </c>
      <c r="S192" s="229">
        <v>0</v>
      </c>
      <c r="T192" s="229">
        <v>0</v>
      </c>
      <c r="U192" s="229"/>
      <c r="V192" s="230">
        <v>4406.2884780062777</v>
      </c>
      <c r="W192" s="229">
        <v>0</v>
      </c>
      <c r="X192" s="229">
        <v>4406.2884780062777</v>
      </c>
      <c r="Y192" s="231">
        <v>22.031442390031387</v>
      </c>
      <c r="Z192" s="232" t="s">
        <v>748</v>
      </c>
      <c r="AA192" s="226" t="s">
        <v>935</v>
      </c>
      <c r="AB192" s="224" t="s">
        <v>700</v>
      </c>
      <c r="AC192" s="233"/>
    </row>
    <row r="193" spans="1:29" s="217" customFormat="1" ht="11.25" customHeight="1">
      <c r="A193" s="224" t="s">
        <v>63</v>
      </c>
      <c r="B193" s="225">
        <v>231</v>
      </c>
      <c r="C193" s="224" t="s">
        <v>933</v>
      </c>
      <c r="D193" s="226" t="s">
        <v>35</v>
      </c>
      <c r="E193" s="224" t="s">
        <v>936</v>
      </c>
      <c r="F193" s="224" t="s">
        <v>23</v>
      </c>
      <c r="G193" s="227" t="s">
        <v>184</v>
      </c>
      <c r="H193" s="224" t="s">
        <v>41</v>
      </c>
      <c r="I193" s="301">
        <v>161</v>
      </c>
      <c r="J193" s="301">
        <v>97.316313559322026</v>
      </c>
      <c r="K193" s="301">
        <v>0</v>
      </c>
      <c r="L193" s="301">
        <v>258.316313559322</v>
      </c>
      <c r="M193" s="301">
        <v>7773</v>
      </c>
      <c r="N193" s="228">
        <v>3.323251171482336E-2</v>
      </c>
      <c r="O193" s="226" t="s">
        <v>709</v>
      </c>
      <c r="P193" s="226" t="s">
        <v>709</v>
      </c>
      <c r="Q193" s="229">
        <v>0</v>
      </c>
      <c r="R193" s="229">
        <v>0</v>
      </c>
      <c r="S193" s="229">
        <v>0</v>
      </c>
      <c r="T193" s="229">
        <v>0</v>
      </c>
      <c r="U193" s="229"/>
      <c r="V193" s="230">
        <v>5691.080980587486</v>
      </c>
      <c r="W193" s="229">
        <v>0</v>
      </c>
      <c r="X193" s="229">
        <v>5691.080980587486</v>
      </c>
      <c r="Y193" s="231">
        <v>22.031442390031387</v>
      </c>
      <c r="Z193" s="232" t="s">
        <v>748</v>
      </c>
      <c r="AA193" s="226" t="s">
        <v>935</v>
      </c>
      <c r="AB193" s="224" t="s">
        <v>700</v>
      </c>
      <c r="AC193" s="233"/>
    </row>
    <row r="194" spans="1:29" s="217" customFormat="1" ht="11.25" customHeight="1">
      <c r="A194" s="224" t="s">
        <v>63</v>
      </c>
      <c r="B194" s="225">
        <v>231</v>
      </c>
      <c r="C194" s="224" t="s">
        <v>933</v>
      </c>
      <c r="D194" s="226" t="s">
        <v>35</v>
      </c>
      <c r="E194" s="224" t="s">
        <v>937</v>
      </c>
      <c r="F194" s="224" t="s">
        <v>23</v>
      </c>
      <c r="G194" s="227" t="s">
        <v>185</v>
      </c>
      <c r="H194" s="224" t="s">
        <v>41</v>
      </c>
      <c r="I194" s="301">
        <v>2429</v>
      </c>
      <c r="J194" s="301">
        <v>1468.2069915254235</v>
      </c>
      <c r="K194" s="301">
        <v>0</v>
      </c>
      <c r="L194" s="301">
        <v>3897.2069915254233</v>
      </c>
      <c r="M194" s="301">
        <v>7773</v>
      </c>
      <c r="N194" s="228">
        <v>0.50137745934972644</v>
      </c>
      <c r="O194" s="226" t="s">
        <v>709</v>
      </c>
      <c r="P194" s="226" t="s">
        <v>709</v>
      </c>
      <c r="Q194" s="229">
        <v>0</v>
      </c>
      <c r="R194" s="229">
        <v>0</v>
      </c>
      <c r="S194" s="229">
        <v>0</v>
      </c>
      <c r="T194" s="229">
        <v>0</v>
      </c>
      <c r="U194" s="229"/>
      <c r="V194" s="230">
        <v>85861.091315819911</v>
      </c>
      <c r="W194" s="229">
        <v>0</v>
      </c>
      <c r="X194" s="229">
        <v>85861.091315819911</v>
      </c>
      <c r="Y194" s="231">
        <v>22.03144239003139</v>
      </c>
      <c r="Z194" s="232" t="s">
        <v>748</v>
      </c>
      <c r="AA194" s="226" t="s">
        <v>935</v>
      </c>
      <c r="AB194" s="224" t="s">
        <v>700</v>
      </c>
      <c r="AC194" s="233"/>
    </row>
    <row r="195" spans="1:29" s="217" customFormat="1" ht="11.25" customHeight="1">
      <c r="A195" s="224" t="s">
        <v>63</v>
      </c>
      <c r="B195" s="225">
        <v>231</v>
      </c>
      <c r="C195" s="224" t="s">
        <v>933</v>
      </c>
      <c r="D195" s="226" t="s">
        <v>35</v>
      </c>
      <c r="E195" s="224" t="s">
        <v>938</v>
      </c>
      <c r="F195" s="224" t="s">
        <v>23</v>
      </c>
      <c r="G195" s="227" t="s">
        <v>186</v>
      </c>
      <c r="H195" s="224" t="s">
        <v>41</v>
      </c>
      <c r="I195" s="301">
        <v>784</v>
      </c>
      <c r="J195" s="301">
        <v>473.88813559322028</v>
      </c>
      <c r="K195" s="301">
        <v>0</v>
      </c>
      <c r="L195" s="301">
        <v>1257.8881355932203</v>
      </c>
      <c r="M195" s="301">
        <v>7773</v>
      </c>
      <c r="N195" s="228">
        <v>0.16182788313305291</v>
      </c>
      <c r="O195" s="226" t="s">
        <v>709</v>
      </c>
      <c r="P195" s="226" t="s">
        <v>709</v>
      </c>
      <c r="Q195" s="229">
        <v>0</v>
      </c>
      <c r="R195" s="229">
        <v>0</v>
      </c>
      <c r="S195" s="229">
        <v>0</v>
      </c>
      <c r="T195" s="229">
        <v>0</v>
      </c>
      <c r="U195" s="229"/>
      <c r="V195" s="230">
        <v>27713.089992426023</v>
      </c>
      <c r="W195" s="229">
        <v>0</v>
      </c>
      <c r="X195" s="229">
        <v>27713.089992426023</v>
      </c>
      <c r="Y195" s="231">
        <v>22.031442390031387</v>
      </c>
      <c r="Z195" s="232" t="s">
        <v>748</v>
      </c>
      <c r="AA195" s="226" t="s">
        <v>935</v>
      </c>
      <c r="AB195" s="224" t="s">
        <v>700</v>
      </c>
      <c r="AC195" s="233"/>
    </row>
    <row r="196" spans="1:29" s="217" customFormat="1" ht="11.25" customHeight="1">
      <c r="A196" s="224" t="s">
        <v>63</v>
      </c>
      <c r="B196" s="225">
        <v>231</v>
      </c>
      <c r="C196" s="224" t="s">
        <v>933</v>
      </c>
      <c r="D196" s="226" t="s">
        <v>35</v>
      </c>
      <c r="E196" s="224" t="s">
        <v>939</v>
      </c>
      <c r="F196" s="224" t="s">
        <v>23</v>
      </c>
      <c r="G196" s="227" t="s">
        <v>187</v>
      </c>
      <c r="H196" s="224" t="s">
        <v>41</v>
      </c>
      <c r="I196" s="301">
        <v>309</v>
      </c>
      <c r="J196" s="301">
        <v>186.77478813559321</v>
      </c>
      <c r="K196" s="301">
        <v>0</v>
      </c>
      <c r="L196" s="301">
        <v>495.77478813559321</v>
      </c>
      <c r="M196" s="301">
        <v>7773</v>
      </c>
      <c r="N196" s="228">
        <v>6.3781652918511927E-2</v>
      </c>
      <c r="O196" s="226" t="s">
        <v>709</v>
      </c>
      <c r="P196" s="226" t="s">
        <v>709</v>
      </c>
      <c r="Q196" s="229">
        <v>0</v>
      </c>
      <c r="R196" s="229">
        <v>0</v>
      </c>
      <c r="S196" s="229">
        <v>0</v>
      </c>
      <c r="T196" s="229">
        <v>0</v>
      </c>
      <c r="U196" s="229"/>
      <c r="V196" s="230">
        <v>10922.633683239339</v>
      </c>
      <c r="W196" s="229">
        <v>0</v>
      </c>
      <c r="X196" s="229">
        <v>10922.633683239339</v>
      </c>
      <c r="Y196" s="231">
        <v>22.031442390031387</v>
      </c>
      <c r="Z196" s="232" t="s">
        <v>748</v>
      </c>
      <c r="AA196" s="226" t="s">
        <v>935</v>
      </c>
      <c r="AB196" s="224" t="s">
        <v>700</v>
      </c>
      <c r="AC196" s="233"/>
    </row>
    <row r="197" spans="1:29" s="217" customFormat="1" ht="11.25" customHeight="1">
      <c r="A197" s="224" t="s">
        <v>63</v>
      </c>
      <c r="B197" s="225">
        <v>231</v>
      </c>
      <c r="C197" s="224" t="s">
        <v>933</v>
      </c>
      <c r="D197" s="226" t="s">
        <v>35</v>
      </c>
      <c r="E197" s="224" t="s">
        <v>934</v>
      </c>
      <c r="F197" s="224" t="s">
        <v>23</v>
      </c>
      <c r="G197" s="227" t="s">
        <v>188</v>
      </c>
      <c r="H197" s="224" t="s">
        <v>41</v>
      </c>
      <c r="I197" s="301">
        <v>454</v>
      </c>
      <c r="J197" s="301">
        <v>274.41991525423725</v>
      </c>
      <c r="K197" s="301">
        <v>0</v>
      </c>
      <c r="L197" s="301">
        <v>728.41991525423725</v>
      </c>
      <c r="M197" s="301">
        <v>7773</v>
      </c>
      <c r="N197" s="228">
        <v>9.3711554773477063E-2</v>
      </c>
      <c r="O197" s="226" t="s">
        <v>709</v>
      </c>
      <c r="P197" s="226" t="s">
        <v>709</v>
      </c>
      <c r="Q197" s="229">
        <v>0</v>
      </c>
      <c r="R197" s="229">
        <v>0</v>
      </c>
      <c r="S197" s="229">
        <v>0</v>
      </c>
      <c r="T197" s="229">
        <v>0</v>
      </c>
      <c r="U197" s="229"/>
      <c r="V197" s="230">
        <v>16048.141398675272</v>
      </c>
      <c r="W197" s="229">
        <v>0</v>
      </c>
      <c r="X197" s="229">
        <v>16048.141398675272</v>
      </c>
      <c r="Y197" s="231">
        <v>22.031442390031387</v>
      </c>
      <c r="Z197" s="232" t="s">
        <v>748</v>
      </c>
      <c r="AA197" s="226" t="s">
        <v>935</v>
      </c>
      <c r="AB197" s="224" t="s">
        <v>700</v>
      </c>
      <c r="AC197" s="233"/>
    </row>
    <row r="198" spans="1:29" s="217" customFormat="1" ht="11.25" customHeight="1">
      <c r="A198" s="224" t="s">
        <v>63</v>
      </c>
      <c r="B198" s="225">
        <v>231</v>
      </c>
      <c r="C198" s="224" t="s">
        <v>933</v>
      </c>
      <c r="D198" s="226" t="s">
        <v>35</v>
      </c>
      <c r="E198" s="224" t="s">
        <v>940</v>
      </c>
      <c r="F198" s="224" t="s">
        <v>23</v>
      </c>
      <c r="G198" s="227" t="s">
        <v>477</v>
      </c>
      <c r="H198" s="224" t="s">
        <v>41</v>
      </c>
      <c r="I198" s="301">
        <v>148</v>
      </c>
      <c r="J198" s="301">
        <v>89.458474576271186</v>
      </c>
      <c r="K198" s="301">
        <v>0</v>
      </c>
      <c r="L198" s="301">
        <v>237.45847457627119</v>
      </c>
      <c r="M198" s="301">
        <v>7773</v>
      </c>
      <c r="N198" s="228">
        <v>3.0549141203688561E-2</v>
      </c>
      <c r="O198" s="226" t="s">
        <v>709</v>
      </c>
      <c r="P198" s="226" t="s">
        <v>709</v>
      </c>
      <c r="Q198" s="229">
        <v>0</v>
      </c>
      <c r="R198" s="229">
        <v>0</v>
      </c>
      <c r="S198" s="229">
        <v>0</v>
      </c>
      <c r="T198" s="229">
        <v>0</v>
      </c>
      <c r="U198" s="229"/>
      <c r="V198" s="230">
        <v>5231.5527026518512</v>
      </c>
      <c r="W198" s="229">
        <v>0</v>
      </c>
      <c r="X198" s="229">
        <v>5231.5527026518512</v>
      </c>
      <c r="Y198" s="231">
        <v>22.031442390031387</v>
      </c>
      <c r="Z198" s="232" t="s">
        <v>748</v>
      </c>
      <c r="AA198" s="226" t="s">
        <v>878</v>
      </c>
      <c r="AB198" s="224" t="s">
        <v>700</v>
      </c>
      <c r="AC198" s="233"/>
    </row>
    <row r="199" spans="1:29" s="217" customFormat="1" ht="11.25" customHeight="1">
      <c r="A199" s="224" t="s">
        <v>63</v>
      </c>
      <c r="B199" s="225">
        <v>231</v>
      </c>
      <c r="C199" s="224" t="s">
        <v>933</v>
      </c>
      <c r="D199" s="226" t="s">
        <v>35</v>
      </c>
      <c r="E199" s="224" t="s">
        <v>941</v>
      </c>
      <c r="F199" s="224" t="s">
        <v>23</v>
      </c>
      <c r="G199" s="227" t="s">
        <v>189</v>
      </c>
      <c r="H199" s="224" t="s">
        <v>41</v>
      </c>
      <c r="I199" s="301">
        <v>435</v>
      </c>
      <c r="J199" s="301">
        <v>262.93538135593224</v>
      </c>
      <c r="K199" s="301">
        <v>0</v>
      </c>
      <c r="L199" s="301">
        <v>697.93538135593224</v>
      </c>
      <c r="M199" s="301">
        <v>7773</v>
      </c>
      <c r="N199" s="228">
        <v>8.9789705564895433E-2</v>
      </c>
      <c r="O199" s="226" t="s">
        <v>709</v>
      </c>
      <c r="P199" s="226" t="s">
        <v>709</v>
      </c>
      <c r="Q199" s="229">
        <v>0</v>
      </c>
      <c r="R199" s="229">
        <v>0</v>
      </c>
      <c r="S199" s="229">
        <v>0</v>
      </c>
      <c r="T199" s="229">
        <v>0</v>
      </c>
      <c r="U199" s="229"/>
      <c r="V199" s="230">
        <v>15376.523146307807</v>
      </c>
      <c r="W199" s="229">
        <v>0</v>
      </c>
      <c r="X199" s="229">
        <v>15376.523146307807</v>
      </c>
      <c r="Y199" s="231">
        <v>22.031442390031387</v>
      </c>
      <c r="Z199" s="232" t="s">
        <v>748</v>
      </c>
      <c r="AA199" s="226" t="s">
        <v>935</v>
      </c>
      <c r="AB199" s="224" t="s">
        <v>700</v>
      </c>
      <c r="AC199" s="233"/>
    </row>
    <row r="200" spans="1:29" s="217" customFormat="1" ht="11.25" customHeight="1">
      <c r="A200" s="224" t="s">
        <v>754</v>
      </c>
      <c r="B200" s="225">
        <v>232</v>
      </c>
      <c r="C200" s="224" t="s">
        <v>943</v>
      </c>
      <c r="D200" s="234" t="s">
        <v>34</v>
      </c>
      <c r="E200" s="224" t="s">
        <v>944</v>
      </c>
      <c r="F200" s="224" t="s">
        <v>23</v>
      </c>
      <c r="G200" s="227" t="s">
        <v>209</v>
      </c>
      <c r="H200" s="224" t="s">
        <v>41</v>
      </c>
      <c r="I200" s="301">
        <v>9681</v>
      </c>
      <c r="J200" s="301">
        <v>1123</v>
      </c>
      <c r="K200" s="301">
        <v>0</v>
      </c>
      <c r="L200" s="301">
        <v>10804</v>
      </c>
      <c r="M200" s="301">
        <v>10804</v>
      </c>
      <c r="N200" s="228">
        <v>1</v>
      </c>
      <c r="O200" s="226" t="s">
        <v>709</v>
      </c>
      <c r="P200" s="226" t="s">
        <v>709</v>
      </c>
      <c r="Q200" s="229">
        <v>0</v>
      </c>
      <c r="R200" s="229">
        <v>0</v>
      </c>
      <c r="S200" s="229">
        <v>0</v>
      </c>
      <c r="T200" s="229">
        <v>0</v>
      </c>
      <c r="U200" s="229"/>
      <c r="V200" s="230">
        <v>207044.25067645725</v>
      </c>
      <c r="W200" s="229">
        <v>0</v>
      </c>
      <c r="X200" s="229">
        <v>207044.25067645725</v>
      </c>
      <c r="Y200" s="231">
        <v>19.163666297339621</v>
      </c>
      <c r="Z200" s="232" t="s">
        <v>749</v>
      </c>
      <c r="AA200" s="226" t="s">
        <v>945</v>
      </c>
      <c r="AB200" s="224" t="s">
        <v>701</v>
      </c>
      <c r="AC200" s="233"/>
    </row>
    <row r="201" spans="1:29" s="217" customFormat="1" ht="11.25" customHeight="1">
      <c r="A201" s="224" t="s">
        <v>63</v>
      </c>
      <c r="B201" s="225">
        <v>251</v>
      </c>
      <c r="C201" s="224" t="s">
        <v>191</v>
      </c>
      <c r="D201" s="226" t="s">
        <v>40</v>
      </c>
      <c r="E201" s="224" t="s">
        <v>947</v>
      </c>
      <c r="F201" s="224" t="s">
        <v>29</v>
      </c>
      <c r="G201" s="227" t="s">
        <v>192</v>
      </c>
      <c r="H201" s="224" t="s">
        <v>65</v>
      </c>
      <c r="I201" s="301">
        <v>337</v>
      </c>
      <c r="J201" s="301">
        <v>0</v>
      </c>
      <c r="K201" s="301">
        <v>0</v>
      </c>
      <c r="L201" s="301">
        <v>337</v>
      </c>
      <c r="M201" s="301">
        <v>838</v>
      </c>
      <c r="N201" s="228">
        <v>0.40214797136038188</v>
      </c>
      <c r="O201" s="226" t="s">
        <v>709</v>
      </c>
      <c r="P201" s="226" t="s">
        <v>709</v>
      </c>
      <c r="Q201" s="229">
        <v>0</v>
      </c>
      <c r="R201" s="229">
        <v>0</v>
      </c>
      <c r="S201" s="229">
        <v>0</v>
      </c>
      <c r="T201" s="229">
        <v>0</v>
      </c>
      <c r="U201" s="229"/>
      <c r="V201" s="230">
        <v>0</v>
      </c>
      <c r="W201" s="229">
        <v>0</v>
      </c>
      <c r="X201" s="229">
        <v>0</v>
      </c>
      <c r="Y201" s="231">
        <v>0</v>
      </c>
      <c r="Z201" s="232"/>
      <c r="AA201" s="226" t="s">
        <v>846</v>
      </c>
      <c r="AB201" s="224" t="s">
        <v>700</v>
      </c>
      <c r="AC201" s="233"/>
    </row>
    <row r="202" spans="1:29" s="217" customFormat="1" ht="11.25" customHeight="1">
      <c r="A202" s="224" t="s">
        <v>63</v>
      </c>
      <c r="B202" s="225">
        <v>251</v>
      </c>
      <c r="C202" s="224" t="s">
        <v>191</v>
      </c>
      <c r="D202" s="226" t="s">
        <v>40</v>
      </c>
      <c r="E202" s="224" t="s">
        <v>947</v>
      </c>
      <c r="F202" s="224" t="s">
        <v>29</v>
      </c>
      <c r="G202" s="227" t="s">
        <v>192</v>
      </c>
      <c r="H202" s="224" t="s">
        <v>41</v>
      </c>
      <c r="I202" s="301">
        <v>501</v>
      </c>
      <c r="J202" s="301">
        <v>0</v>
      </c>
      <c r="K202" s="301">
        <v>0</v>
      </c>
      <c r="L202" s="301">
        <v>501</v>
      </c>
      <c r="M202" s="301">
        <v>838</v>
      </c>
      <c r="N202" s="228">
        <v>0.59785202863961817</v>
      </c>
      <c r="O202" s="226" t="s">
        <v>709</v>
      </c>
      <c r="P202" s="226" t="s">
        <v>709</v>
      </c>
      <c r="Q202" s="229">
        <v>0</v>
      </c>
      <c r="R202" s="229">
        <v>0</v>
      </c>
      <c r="S202" s="229">
        <v>0</v>
      </c>
      <c r="T202" s="229">
        <v>0</v>
      </c>
      <c r="U202" s="229"/>
      <c r="V202" s="230">
        <v>0</v>
      </c>
      <c r="W202" s="229">
        <v>0</v>
      </c>
      <c r="X202" s="229">
        <v>0</v>
      </c>
      <c r="Y202" s="231">
        <v>0</v>
      </c>
      <c r="Z202" s="232"/>
      <c r="AA202" s="226" t="s">
        <v>846</v>
      </c>
      <c r="AB202" s="224" t="s">
        <v>700</v>
      </c>
      <c r="AC202" s="233"/>
    </row>
    <row r="203" spans="1:29" s="217" customFormat="1" ht="11.25" customHeight="1">
      <c r="A203" s="224" t="s">
        <v>140</v>
      </c>
      <c r="B203" s="225">
        <v>252</v>
      </c>
      <c r="C203" s="224" t="s">
        <v>194</v>
      </c>
      <c r="D203" s="226" t="s">
        <v>18</v>
      </c>
      <c r="E203" s="224" t="s">
        <v>930</v>
      </c>
      <c r="F203" s="224" t="s">
        <v>23</v>
      </c>
      <c r="G203" s="227" t="s">
        <v>142</v>
      </c>
      <c r="H203" s="224" t="s">
        <v>41</v>
      </c>
      <c r="I203" s="301">
        <v>1237</v>
      </c>
      <c r="J203" s="301">
        <v>161</v>
      </c>
      <c r="K203" s="301">
        <v>535.2663522836433</v>
      </c>
      <c r="L203" s="301">
        <v>1933.2663522836433</v>
      </c>
      <c r="M203" s="301">
        <v>16567</v>
      </c>
      <c r="N203" s="228">
        <v>0.11669381012154544</v>
      </c>
      <c r="O203" s="226" t="s">
        <v>709</v>
      </c>
      <c r="P203" s="226" t="s">
        <v>709</v>
      </c>
      <c r="Q203" s="229">
        <v>0</v>
      </c>
      <c r="R203" s="229">
        <v>0</v>
      </c>
      <c r="S203" s="229">
        <v>0</v>
      </c>
      <c r="T203" s="229">
        <v>0</v>
      </c>
      <c r="U203" s="229"/>
      <c r="V203" s="230">
        <v>0</v>
      </c>
      <c r="W203" s="229">
        <v>0</v>
      </c>
      <c r="X203" s="229">
        <v>0</v>
      </c>
      <c r="Y203" s="231">
        <v>0</v>
      </c>
      <c r="Z203" s="232" t="s">
        <v>744</v>
      </c>
      <c r="AA203" s="226" t="s">
        <v>915</v>
      </c>
      <c r="AB203" s="224" t="s">
        <v>700</v>
      </c>
      <c r="AC203" s="233"/>
    </row>
    <row r="204" spans="1:29" s="217" customFormat="1" ht="11.25" customHeight="1">
      <c r="A204" s="224" t="s">
        <v>140</v>
      </c>
      <c r="B204" s="225">
        <v>252</v>
      </c>
      <c r="C204" s="224" t="s">
        <v>194</v>
      </c>
      <c r="D204" s="226" t="s">
        <v>34</v>
      </c>
      <c r="E204" s="224" t="s">
        <v>930</v>
      </c>
      <c r="F204" s="224" t="s">
        <v>23</v>
      </c>
      <c r="G204" s="227" t="s">
        <v>142</v>
      </c>
      <c r="H204" s="224" t="s">
        <v>41</v>
      </c>
      <c r="I204" s="301">
        <v>2579</v>
      </c>
      <c r="J204" s="301">
        <v>0</v>
      </c>
      <c r="K204" s="301">
        <v>1115.9676010828748</v>
      </c>
      <c r="L204" s="301">
        <v>3694.9676010828748</v>
      </c>
      <c r="M204" s="301">
        <v>16567</v>
      </c>
      <c r="N204" s="228">
        <v>0.22303178614612632</v>
      </c>
      <c r="O204" s="226" t="s">
        <v>709</v>
      </c>
      <c r="P204" s="226" t="s">
        <v>709</v>
      </c>
      <c r="Q204" s="229">
        <v>0</v>
      </c>
      <c r="R204" s="229">
        <v>0</v>
      </c>
      <c r="S204" s="229">
        <v>0</v>
      </c>
      <c r="T204" s="229">
        <v>0</v>
      </c>
      <c r="U204" s="229"/>
      <c r="V204" s="230">
        <v>0</v>
      </c>
      <c r="W204" s="229">
        <v>0</v>
      </c>
      <c r="X204" s="229">
        <v>0</v>
      </c>
      <c r="Y204" s="231">
        <v>0</v>
      </c>
      <c r="Z204" s="232" t="s">
        <v>744</v>
      </c>
      <c r="AA204" s="226" t="s">
        <v>915</v>
      </c>
      <c r="AB204" s="224" t="s">
        <v>700</v>
      </c>
      <c r="AC204" s="233"/>
    </row>
    <row r="205" spans="1:29" s="217" customFormat="1" ht="11.25" customHeight="1">
      <c r="A205" s="224" t="s">
        <v>140</v>
      </c>
      <c r="B205" s="225">
        <v>252</v>
      </c>
      <c r="C205" s="224" t="s">
        <v>194</v>
      </c>
      <c r="D205" s="226" t="s">
        <v>35</v>
      </c>
      <c r="E205" s="224" t="s">
        <v>930</v>
      </c>
      <c r="F205" s="224" t="s">
        <v>23</v>
      </c>
      <c r="G205" s="227" t="s">
        <v>142</v>
      </c>
      <c r="H205" s="224" t="s">
        <v>41</v>
      </c>
      <c r="I205" s="301">
        <v>2521</v>
      </c>
      <c r="J205" s="301">
        <v>0</v>
      </c>
      <c r="K205" s="301">
        <v>1090.8702296742642</v>
      </c>
      <c r="L205" s="301">
        <v>3611.870229674264</v>
      </c>
      <c r="M205" s="301">
        <v>16567</v>
      </c>
      <c r="N205" s="228">
        <v>0.21801594915641118</v>
      </c>
      <c r="O205" s="226" t="s">
        <v>709</v>
      </c>
      <c r="P205" s="226" t="s">
        <v>709</v>
      </c>
      <c r="Q205" s="229">
        <v>0</v>
      </c>
      <c r="R205" s="229">
        <v>0</v>
      </c>
      <c r="S205" s="229">
        <v>0</v>
      </c>
      <c r="T205" s="229">
        <v>0</v>
      </c>
      <c r="U205" s="229"/>
      <c r="V205" s="230">
        <v>0</v>
      </c>
      <c r="W205" s="229">
        <v>0</v>
      </c>
      <c r="X205" s="229">
        <v>0</v>
      </c>
      <c r="Y205" s="231">
        <v>0</v>
      </c>
      <c r="Z205" s="232" t="s">
        <v>744</v>
      </c>
      <c r="AA205" s="226" t="s">
        <v>915</v>
      </c>
      <c r="AB205" s="224" t="s">
        <v>700</v>
      </c>
      <c r="AC205" s="233"/>
    </row>
    <row r="206" spans="1:29" s="217" customFormat="1" ht="11.25" customHeight="1">
      <c r="A206" s="224" t="s">
        <v>140</v>
      </c>
      <c r="B206" s="225">
        <v>252</v>
      </c>
      <c r="C206" s="224" t="s">
        <v>194</v>
      </c>
      <c r="D206" s="226" t="s">
        <v>36</v>
      </c>
      <c r="E206" s="224" t="s">
        <v>930</v>
      </c>
      <c r="F206" s="224" t="s">
        <v>23</v>
      </c>
      <c r="G206" s="227" t="s">
        <v>142</v>
      </c>
      <c r="H206" s="224" t="s">
        <v>41</v>
      </c>
      <c r="I206" s="301">
        <v>2594</v>
      </c>
      <c r="J206" s="301">
        <v>0</v>
      </c>
      <c r="K206" s="301">
        <v>1122.4583005851018</v>
      </c>
      <c r="L206" s="301">
        <v>3716.4583005851018</v>
      </c>
      <c r="M206" s="301">
        <v>16567</v>
      </c>
      <c r="N206" s="228">
        <v>0.22432898536760437</v>
      </c>
      <c r="O206" s="226" t="s">
        <v>709</v>
      </c>
      <c r="P206" s="226" t="s">
        <v>709</v>
      </c>
      <c r="Q206" s="229">
        <v>0</v>
      </c>
      <c r="R206" s="229">
        <v>0</v>
      </c>
      <c r="S206" s="229">
        <v>0</v>
      </c>
      <c r="T206" s="229">
        <v>0</v>
      </c>
      <c r="U206" s="229"/>
      <c r="V206" s="230">
        <v>0</v>
      </c>
      <c r="W206" s="229">
        <v>0</v>
      </c>
      <c r="X206" s="229">
        <v>0</v>
      </c>
      <c r="Y206" s="231">
        <v>0</v>
      </c>
      <c r="Z206" s="232" t="s">
        <v>744</v>
      </c>
      <c r="AA206" s="226" t="s">
        <v>915</v>
      </c>
      <c r="AB206" s="224" t="s">
        <v>700</v>
      </c>
      <c r="AC206" s="233"/>
    </row>
    <row r="207" spans="1:29" s="217" customFormat="1" ht="11.25" customHeight="1">
      <c r="A207" s="224" t="s">
        <v>140</v>
      </c>
      <c r="B207" s="225">
        <v>252</v>
      </c>
      <c r="C207" s="224" t="s">
        <v>194</v>
      </c>
      <c r="D207" s="226" t="s">
        <v>37</v>
      </c>
      <c r="E207" s="224" t="s">
        <v>930</v>
      </c>
      <c r="F207" s="224" t="s">
        <v>23</v>
      </c>
      <c r="G207" s="227" t="s">
        <v>142</v>
      </c>
      <c r="H207" s="224" t="s">
        <v>41</v>
      </c>
      <c r="I207" s="301">
        <v>2520</v>
      </c>
      <c r="J207" s="301">
        <v>0</v>
      </c>
      <c r="K207" s="301">
        <v>1090.4375163741158</v>
      </c>
      <c r="L207" s="301">
        <v>3610.4375163741161</v>
      </c>
      <c r="M207" s="301">
        <v>16567</v>
      </c>
      <c r="N207" s="228">
        <v>0.21792946920831266</v>
      </c>
      <c r="O207" s="226" t="s">
        <v>709</v>
      </c>
      <c r="P207" s="226" t="s">
        <v>709</v>
      </c>
      <c r="Q207" s="229">
        <v>0</v>
      </c>
      <c r="R207" s="229">
        <v>0</v>
      </c>
      <c r="S207" s="229">
        <v>0</v>
      </c>
      <c r="T207" s="229">
        <v>0</v>
      </c>
      <c r="U207" s="229"/>
      <c r="V207" s="230">
        <v>0</v>
      </c>
      <c r="W207" s="229">
        <v>0</v>
      </c>
      <c r="X207" s="229">
        <v>0</v>
      </c>
      <c r="Y207" s="231">
        <v>0</v>
      </c>
      <c r="Z207" s="232" t="s">
        <v>744</v>
      </c>
      <c r="AA207" s="226" t="s">
        <v>915</v>
      </c>
      <c r="AB207" s="224" t="s">
        <v>700</v>
      </c>
      <c r="AC207" s="233"/>
    </row>
    <row r="208" spans="1:29" s="217" customFormat="1" ht="11.25" customHeight="1">
      <c r="A208" s="224" t="s">
        <v>63</v>
      </c>
      <c r="B208" s="225">
        <v>261</v>
      </c>
      <c r="C208" s="224" t="s">
        <v>197</v>
      </c>
      <c r="D208" s="226" t="s">
        <v>18</v>
      </c>
      <c r="E208" s="224" t="s">
        <v>947</v>
      </c>
      <c r="F208" s="224" t="s">
        <v>29</v>
      </c>
      <c r="G208" s="227" t="s">
        <v>192</v>
      </c>
      <c r="H208" s="224" t="s">
        <v>65</v>
      </c>
      <c r="I208" s="301">
        <v>440</v>
      </c>
      <c r="J208" s="301">
        <v>30.35377358490566</v>
      </c>
      <c r="K208" s="301">
        <v>19.716981132075471</v>
      </c>
      <c r="L208" s="301">
        <v>490.07075471698113</v>
      </c>
      <c r="M208" s="301">
        <v>1889</v>
      </c>
      <c r="N208" s="228">
        <v>0.25943396226415094</v>
      </c>
      <c r="O208" s="226" t="s">
        <v>709</v>
      </c>
      <c r="P208" s="226" t="s">
        <v>709</v>
      </c>
      <c r="Q208" s="229">
        <v>0</v>
      </c>
      <c r="R208" s="229">
        <v>0</v>
      </c>
      <c r="S208" s="229">
        <v>0</v>
      </c>
      <c r="T208" s="229">
        <v>0</v>
      </c>
      <c r="U208" s="229"/>
      <c r="V208" s="230">
        <v>0</v>
      </c>
      <c r="W208" s="229">
        <v>0</v>
      </c>
      <c r="X208" s="229">
        <v>0</v>
      </c>
      <c r="Y208" s="231">
        <v>0</v>
      </c>
      <c r="Z208" s="232"/>
      <c r="AA208" s="226" t="s">
        <v>846</v>
      </c>
      <c r="AB208" s="224" t="s">
        <v>700</v>
      </c>
      <c r="AC208" s="233"/>
    </row>
    <row r="209" spans="1:29" s="217" customFormat="1" ht="11.25" customHeight="1">
      <c r="A209" s="224" t="s">
        <v>63</v>
      </c>
      <c r="B209" s="225">
        <v>261</v>
      </c>
      <c r="C209" s="224" t="s">
        <v>197</v>
      </c>
      <c r="D209" s="226" t="s">
        <v>18</v>
      </c>
      <c r="E209" s="224" t="s">
        <v>947</v>
      </c>
      <c r="F209" s="224" t="s">
        <v>29</v>
      </c>
      <c r="G209" s="227" t="s">
        <v>192</v>
      </c>
      <c r="H209" s="224" t="s">
        <v>41</v>
      </c>
      <c r="I209" s="301">
        <v>1256</v>
      </c>
      <c r="J209" s="301">
        <v>86.646226415094347</v>
      </c>
      <c r="K209" s="301">
        <v>56.283018867924525</v>
      </c>
      <c r="L209" s="301">
        <v>1398.9292452830189</v>
      </c>
      <c r="M209" s="301">
        <v>1889</v>
      </c>
      <c r="N209" s="228">
        <v>0.74056603773584906</v>
      </c>
      <c r="O209" s="226" t="s">
        <v>709</v>
      </c>
      <c r="P209" s="226" t="s">
        <v>709</v>
      </c>
      <c r="Q209" s="229">
        <v>0</v>
      </c>
      <c r="R209" s="229">
        <v>0</v>
      </c>
      <c r="S209" s="229">
        <v>0</v>
      </c>
      <c r="T209" s="229">
        <v>0</v>
      </c>
      <c r="U209" s="229"/>
      <c r="V209" s="230">
        <v>0</v>
      </c>
      <c r="W209" s="229">
        <v>0</v>
      </c>
      <c r="X209" s="229">
        <v>0</v>
      </c>
      <c r="Y209" s="231">
        <v>0</v>
      </c>
      <c r="Z209" s="232"/>
      <c r="AA209" s="226" t="s">
        <v>846</v>
      </c>
      <c r="AB209" s="224" t="s">
        <v>700</v>
      </c>
      <c r="AC209" s="233"/>
    </row>
    <row r="210" spans="1:29" s="217" customFormat="1" ht="11.25" customHeight="1">
      <c r="A210" s="224" t="s">
        <v>1262</v>
      </c>
      <c r="B210" s="225">
        <v>269</v>
      </c>
      <c r="C210" s="224" t="s">
        <v>948</v>
      </c>
      <c r="D210" s="226" t="s">
        <v>18</v>
      </c>
      <c r="E210" s="224" t="s">
        <v>1017</v>
      </c>
      <c r="F210" s="224" t="s">
        <v>29</v>
      </c>
      <c r="G210" s="227" t="s">
        <v>949</v>
      </c>
      <c r="H210" s="224" t="s">
        <v>19</v>
      </c>
      <c r="I210" s="301">
        <v>1160</v>
      </c>
      <c r="J210" s="301">
        <v>0</v>
      </c>
      <c r="K210" s="301">
        <v>0</v>
      </c>
      <c r="L210" s="301">
        <v>1160</v>
      </c>
      <c r="M210" s="301"/>
      <c r="N210" s="228">
        <v>0</v>
      </c>
      <c r="O210" s="226" t="s">
        <v>709</v>
      </c>
      <c r="P210" s="226" t="s">
        <v>709</v>
      </c>
      <c r="Q210" s="229">
        <v>0</v>
      </c>
      <c r="R210" s="229">
        <v>0</v>
      </c>
      <c r="S210" s="229">
        <v>0</v>
      </c>
      <c r="T210" s="229">
        <v>0</v>
      </c>
      <c r="U210" s="229"/>
      <c r="V210" s="230">
        <v>0</v>
      </c>
      <c r="W210" s="229"/>
      <c r="X210" s="229">
        <v>0</v>
      </c>
      <c r="Y210" s="231">
        <v>0</v>
      </c>
      <c r="Z210" s="232"/>
      <c r="AA210" s="226" t="s">
        <v>806</v>
      </c>
      <c r="AB210" s="224" t="s">
        <v>696</v>
      </c>
      <c r="AC210" s="233"/>
    </row>
    <row r="211" spans="1:29" s="217" customFormat="1" ht="11.25" customHeight="1">
      <c r="A211" s="224" t="s">
        <v>1262</v>
      </c>
      <c r="B211" s="225">
        <v>272</v>
      </c>
      <c r="C211" s="224" t="s">
        <v>950</v>
      </c>
      <c r="D211" s="226" t="s">
        <v>18</v>
      </c>
      <c r="E211" s="224" t="s">
        <v>1017</v>
      </c>
      <c r="F211" s="224" t="s">
        <v>29</v>
      </c>
      <c r="G211" s="227" t="s">
        <v>951</v>
      </c>
      <c r="H211" s="224" t="s">
        <v>19</v>
      </c>
      <c r="I211" s="301">
        <v>3977</v>
      </c>
      <c r="J211" s="301">
        <v>0</v>
      </c>
      <c r="K211" s="301">
        <v>0</v>
      </c>
      <c r="L211" s="301">
        <v>3977</v>
      </c>
      <c r="M211" s="301"/>
      <c r="N211" s="228">
        <v>0</v>
      </c>
      <c r="O211" s="226" t="s">
        <v>709</v>
      </c>
      <c r="P211" s="226" t="s">
        <v>709</v>
      </c>
      <c r="Q211" s="229">
        <v>0</v>
      </c>
      <c r="R211" s="229">
        <v>0</v>
      </c>
      <c r="S211" s="229">
        <v>0</v>
      </c>
      <c r="T211" s="229">
        <v>0</v>
      </c>
      <c r="U211" s="229"/>
      <c r="V211" s="230">
        <v>0</v>
      </c>
      <c r="W211" s="229"/>
      <c r="X211" s="229">
        <v>0</v>
      </c>
      <c r="Y211" s="231">
        <v>0</v>
      </c>
      <c r="Z211" s="232"/>
      <c r="AA211" s="226" t="s">
        <v>806</v>
      </c>
      <c r="AB211" s="224" t="s">
        <v>696</v>
      </c>
      <c r="AC211" s="233"/>
    </row>
    <row r="212" spans="1:29" s="217" customFormat="1" ht="11.25" customHeight="1">
      <c r="A212" s="224" t="s">
        <v>1262</v>
      </c>
      <c r="B212" s="225">
        <v>272</v>
      </c>
      <c r="C212" s="224" t="s">
        <v>950</v>
      </c>
      <c r="D212" s="226" t="s">
        <v>134</v>
      </c>
      <c r="E212" s="224" t="s">
        <v>1017</v>
      </c>
      <c r="F212" s="224" t="s">
        <v>29</v>
      </c>
      <c r="G212" s="227" t="s">
        <v>951</v>
      </c>
      <c r="H212" s="224" t="s">
        <v>19</v>
      </c>
      <c r="I212" s="301">
        <v>705</v>
      </c>
      <c r="J212" s="301">
        <v>0</v>
      </c>
      <c r="K212" s="301">
        <v>0</v>
      </c>
      <c r="L212" s="301">
        <v>705</v>
      </c>
      <c r="M212" s="301"/>
      <c r="N212" s="228">
        <v>0</v>
      </c>
      <c r="O212" s="226" t="s">
        <v>709</v>
      </c>
      <c r="P212" s="226" t="s">
        <v>709</v>
      </c>
      <c r="Q212" s="229">
        <v>0</v>
      </c>
      <c r="R212" s="229">
        <v>0</v>
      </c>
      <c r="S212" s="229">
        <v>0</v>
      </c>
      <c r="T212" s="229">
        <v>0</v>
      </c>
      <c r="U212" s="229"/>
      <c r="V212" s="230">
        <v>0</v>
      </c>
      <c r="W212" s="229"/>
      <c r="X212" s="229">
        <v>0</v>
      </c>
      <c r="Y212" s="231">
        <v>0</v>
      </c>
      <c r="Z212" s="232"/>
      <c r="AA212" s="226" t="s">
        <v>806</v>
      </c>
      <c r="AB212" s="224" t="s">
        <v>696</v>
      </c>
      <c r="AC212" s="233"/>
    </row>
    <row r="213" spans="1:29" s="217" customFormat="1" ht="11.25" customHeight="1">
      <c r="A213" s="224" t="s">
        <v>1262</v>
      </c>
      <c r="B213" s="225">
        <v>273</v>
      </c>
      <c r="C213" s="224" t="s">
        <v>199</v>
      </c>
      <c r="D213" s="226" t="s">
        <v>18</v>
      </c>
      <c r="E213" s="224" t="s">
        <v>797</v>
      </c>
      <c r="F213" s="224" t="s">
        <v>29</v>
      </c>
      <c r="G213" s="227" t="s">
        <v>763</v>
      </c>
      <c r="H213" s="224" t="s">
        <v>41</v>
      </c>
      <c r="I213" s="301">
        <v>197</v>
      </c>
      <c r="J213" s="301">
        <v>0</v>
      </c>
      <c r="K213" s="301">
        <v>0</v>
      </c>
      <c r="L213" s="301">
        <v>197</v>
      </c>
      <c r="M213" s="301">
        <v>7124</v>
      </c>
      <c r="N213" s="228">
        <v>2.7653003930376192E-2</v>
      </c>
      <c r="O213" s="226" t="s">
        <v>709</v>
      </c>
      <c r="P213" s="226" t="s">
        <v>709</v>
      </c>
      <c r="Q213" s="229">
        <v>0</v>
      </c>
      <c r="R213" s="229">
        <v>0</v>
      </c>
      <c r="S213" s="229">
        <v>0</v>
      </c>
      <c r="T213" s="229">
        <v>0</v>
      </c>
      <c r="U213" s="229"/>
      <c r="V213" s="230">
        <v>0</v>
      </c>
      <c r="W213" s="229">
        <v>0</v>
      </c>
      <c r="X213" s="229">
        <v>0</v>
      </c>
      <c r="Y213" s="231">
        <v>0</v>
      </c>
      <c r="Z213" s="232"/>
      <c r="AA213" s="226" t="s">
        <v>798</v>
      </c>
      <c r="AB213" s="224" t="s">
        <v>696</v>
      </c>
      <c r="AC213" s="233"/>
    </row>
    <row r="214" spans="1:29" s="217" customFormat="1" ht="11.25" customHeight="1">
      <c r="A214" s="224" t="s">
        <v>1262</v>
      </c>
      <c r="B214" s="225">
        <v>273</v>
      </c>
      <c r="C214" s="224" t="s">
        <v>199</v>
      </c>
      <c r="D214" s="226" t="s">
        <v>18</v>
      </c>
      <c r="E214" s="224" t="s">
        <v>797</v>
      </c>
      <c r="F214" s="224" t="s">
        <v>29</v>
      </c>
      <c r="G214" s="227" t="s">
        <v>763</v>
      </c>
      <c r="H214" s="224" t="s">
        <v>19</v>
      </c>
      <c r="I214" s="301">
        <v>4266</v>
      </c>
      <c r="J214" s="301">
        <v>0</v>
      </c>
      <c r="K214" s="301">
        <v>0</v>
      </c>
      <c r="L214" s="301">
        <v>4266</v>
      </c>
      <c r="M214" s="301">
        <v>7124</v>
      </c>
      <c r="N214" s="228">
        <v>0.59882088714205506</v>
      </c>
      <c r="O214" s="226" t="s">
        <v>709</v>
      </c>
      <c r="P214" s="226" t="s">
        <v>709</v>
      </c>
      <c r="Q214" s="229">
        <v>0</v>
      </c>
      <c r="R214" s="229">
        <v>0</v>
      </c>
      <c r="S214" s="229">
        <v>0</v>
      </c>
      <c r="T214" s="229">
        <v>0</v>
      </c>
      <c r="U214" s="229"/>
      <c r="V214" s="230">
        <v>0</v>
      </c>
      <c r="W214" s="229">
        <v>0</v>
      </c>
      <c r="X214" s="229">
        <v>0</v>
      </c>
      <c r="Y214" s="231">
        <v>0</v>
      </c>
      <c r="Z214" s="232"/>
      <c r="AA214" s="226" t="s">
        <v>798</v>
      </c>
      <c r="AB214" s="224" t="s">
        <v>696</v>
      </c>
      <c r="AC214" s="233"/>
    </row>
    <row r="215" spans="1:29" s="217" customFormat="1" ht="11.25" customHeight="1">
      <c r="A215" s="224" t="s">
        <v>1262</v>
      </c>
      <c r="B215" s="225">
        <v>273</v>
      </c>
      <c r="C215" s="224" t="s">
        <v>199</v>
      </c>
      <c r="D215" s="226" t="s">
        <v>18</v>
      </c>
      <c r="E215" s="224" t="s">
        <v>797</v>
      </c>
      <c r="F215" s="224" t="s">
        <v>29</v>
      </c>
      <c r="G215" s="227" t="s">
        <v>763</v>
      </c>
      <c r="H215" s="224" t="s">
        <v>42</v>
      </c>
      <c r="I215" s="301">
        <v>821</v>
      </c>
      <c r="J215" s="301">
        <v>0</v>
      </c>
      <c r="K215" s="301">
        <v>0</v>
      </c>
      <c r="L215" s="301">
        <v>821</v>
      </c>
      <c r="M215" s="301">
        <v>7124</v>
      </c>
      <c r="N215" s="228">
        <v>0.1152442448062886</v>
      </c>
      <c r="O215" s="226" t="s">
        <v>709</v>
      </c>
      <c r="P215" s="226" t="s">
        <v>709</v>
      </c>
      <c r="Q215" s="229">
        <v>0</v>
      </c>
      <c r="R215" s="229">
        <v>0</v>
      </c>
      <c r="S215" s="229">
        <v>0</v>
      </c>
      <c r="T215" s="229">
        <v>0</v>
      </c>
      <c r="U215" s="229"/>
      <c r="V215" s="230">
        <v>0</v>
      </c>
      <c r="W215" s="229">
        <v>0</v>
      </c>
      <c r="X215" s="229">
        <v>0</v>
      </c>
      <c r="Y215" s="231">
        <v>0</v>
      </c>
      <c r="Z215" s="232"/>
      <c r="AA215" s="226" t="s">
        <v>798</v>
      </c>
      <c r="AB215" s="224" t="s">
        <v>696</v>
      </c>
      <c r="AC215" s="233"/>
    </row>
    <row r="216" spans="1:29" s="217" customFormat="1" ht="11.25" customHeight="1">
      <c r="A216" s="224" t="s">
        <v>1262</v>
      </c>
      <c r="B216" s="225">
        <v>273</v>
      </c>
      <c r="C216" s="224" t="s">
        <v>199</v>
      </c>
      <c r="D216" s="226" t="s">
        <v>134</v>
      </c>
      <c r="E216" s="224" t="s">
        <v>797</v>
      </c>
      <c r="F216" s="224" t="s">
        <v>29</v>
      </c>
      <c r="G216" s="227" t="s">
        <v>763</v>
      </c>
      <c r="H216" s="224" t="s">
        <v>42</v>
      </c>
      <c r="I216" s="301">
        <v>1840</v>
      </c>
      <c r="J216" s="301">
        <v>0</v>
      </c>
      <c r="K216" s="301">
        <v>0</v>
      </c>
      <c r="L216" s="301">
        <v>1840</v>
      </c>
      <c r="M216" s="301">
        <v>7124</v>
      </c>
      <c r="N216" s="228">
        <v>0.25828186412128018</v>
      </c>
      <c r="O216" s="226" t="s">
        <v>709</v>
      </c>
      <c r="P216" s="226" t="s">
        <v>709</v>
      </c>
      <c r="Q216" s="229">
        <v>0</v>
      </c>
      <c r="R216" s="229">
        <v>0</v>
      </c>
      <c r="S216" s="229">
        <v>0</v>
      </c>
      <c r="T216" s="229">
        <v>0</v>
      </c>
      <c r="U216" s="229"/>
      <c r="V216" s="230">
        <v>0</v>
      </c>
      <c r="W216" s="229">
        <v>0</v>
      </c>
      <c r="X216" s="229">
        <v>0</v>
      </c>
      <c r="Y216" s="231">
        <v>0</v>
      </c>
      <c r="Z216" s="232"/>
      <c r="AA216" s="226" t="s">
        <v>798</v>
      </c>
      <c r="AB216" s="224" t="s">
        <v>696</v>
      </c>
      <c r="AC216" s="233"/>
    </row>
    <row r="217" spans="1:29" s="217" customFormat="1" ht="11.25" customHeight="1">
      <c r="A217" s="224" t="s">
        <v>1262</v>
      </c>
      <c r="B217" s="225">
        <v>274</v>
      </c>
      <c r="C217" s="224" t="s">
        <v>203</v>
      </c>
      <c r="D217" s="226" t="s">
        <v>18</v>
      </c>
      <c r="E217" s="224" t="s">
        <v>1017</v>
      </c>
      <c r="F217" s="224" t="s">
        <v>29</v>
      </c>
      <c r="G217" s="227" t="s">
        <v>949</v>
      </c>
      <c r="H217" s="224" t="s">
        <v>41</v>
      </c>
      <c r="I217" s="301">
        <v>14443</v>
      </c>
      <c r="J217" s="301">
        <v>0</v>
      </c>
      <c r="K217" s="301">
        <v>499.37063617156849</v>
      </c>
      <c r="L217" s="301">
        <v>14942.370636171569</v>
      </c>
      <c r="M217" s="301">
        <v>30913</v>
      </c>
      <c r="N217" s="228">
        <v>0.4833685063297502</v>
      </c>
      <c r="O217" s="226" t="s">
        <v>709</v>
      </c>
      <c r="P217" s="226" t="s">
        <v>709</v>
      </c>
      <c r="Q217" s="229">
        <v>0</v>
      </c>
      <c r="R217" s="229">
        <v>0</v>
      </c>
      <c r="S217" s="229">
        <v>0</v>
      </c>
      <c r="T217" s="229">
        <v>0</v>
      </c>
      <c r="U217" s="229">
        <v>138252.67843796485</v>
      </c>
      <c r="V217" s="230">
        <v>72592.557092154719</v>
      </c>
      <c r="W217" s="229"/>
      <c r="X217" s="229">
        <v>210845.23553011956</v>
      </c>
      <c r="Y217" s="231">
        <v>14.110561213072739</v>
      </c>
      <c r="Z217" s="232" t="s">
        <v>733</v>
      </c>
      <c r="AA217" s="226" t="s">
        <v>806</v>
      </c>
      <c r="AB217" s="224" t="s">
        <v>696</v>
      </c>
      <c r="AC217" s="233"/>
    </row>
    <row r="218" spans="1:29" s="217" customFormat="1" ht="11.25" customHeight="1">
      <c r="A218" s="224" t="s">
        <v>1262</v>
      </c>
      <c r="B218" s="225">
        <v>274</v>
      </c>
      <c r="C218" s="224" t="s">
        <v>203</v>
      </c>
      <c r="D218" s="226" t="s">
        <v>18</v>
      </c>
      <c r="E218" s="224" t="s">
        <v>1017</v>
      </c>
      <c r="F218" s="224" t="s">
        <v>29</v>
      </c>
      <c r="G218" s="227" t="s">
        <v>949</v>
      </c>
      <c r="H218" s="224" t="s">
        <v>19</v>
      </c>
      <c r="I218" s="301">
        <v>6507</v>
      </c>
      <c r="J218" s="301">
        <v>0</v>
      </c>
      <c r="K218" s="301">
        <v>224.9812870988296</v>
      </c>
      <c r="L218" s="301">
        <v>6731.9812870988299</v>
      </c>
      <c r="M218" s="301">
        <v>30913</v>
      </c>
      <c r="N218" s="228">
        <v>0.21777185284827838</v>
      </c>
      <c r="O218" s="226" t="s">
        <v>709</v>
      </c>
      <c r="P218" s="226" t="s">
        <v>709</v>
      </c>
      <c r="Q218" s="229">
        <v>0</v>
      </c>
      <c r="R218" s="229">
        <v>0</v>
      </c>
      <c r="S218" s="229">
        <v>0</v>
      </c>
      <c r="T218" s="229">
        <v>0</v>
      </c>
      <c r="U218" s="229">
        <v>62286.933365356032</v>
      </c>
      <c r="V218" s="230">
        <v>32705.100671512206</v>
      </c>
      <c r="W218" s="229"/>
      <c r="X218" s="229">
        <v>94992.034036868237</v>
      </c>
      <c r="Y218" s="231">
        <v>14.110561213072739</v>
      </c>
      <c r="Z218" s="232" t="s">
        <v>733</v>
      </c>
      <c r="AA218" s="226" t="s">
        <v>806</v>
      </c>
      <c r="AB218" s="224" t="s">
        <v>696</v>
      </c>
      <c r="AC218" s="233"/>
    </row>
    <row r="219" spans="1:29" s="217" customFormat="1" ht="11.25" customHeight="1">
      <c r="A219" s="224" t="s">
        <v>754</v>
      </c>
      <c r="B219" s="225">
        <v>274</v>
      </c>
      <c r="C219" s="224" t="s">
        <v>203</v>
      </c>
      <c r="D219" s="226" t="s">
        <v>18</v>
      </c>
      <c r="E219" s="224" t="s">
        <v>944</v>
      </c>
      <c r="F219" s="224" t="s">
        <v>29</v>
      </c>
      <c r="G219" s="227" t="s">
        <v>209</v>
      </c>
      <c r="H219" s="224" t="s">
        <v>42</v>
      </c>
      <c r="I219" s="301">
        <v>283</v>
      </c>
      <c r="J219" s="301">
        <v>0</v>
      </c>
      <c r="K219" s="301">
        <v>62.996143398504309</v>
      </c>
      <c r="L219" s="301">
        <v>345.99614339850433</v>
      </c>
      <c r="M219" s="301">
        <v>30880.565835008729</v>
      </c>
      <c r="N219" s="228">
        <v>1.1204333017960923E-2</v>
      </c>
      <c r="O219" s="226" t="s">
        <v>709</v>
      </c>
      <c r="P219" s="226" t="s">
        <v>709</v>
      </c>
      <c r="Q219" s="229">
        <v>0</v>
      </c>
      <c r="R219" s="229">
        <v>0</v>
      </c>
      <c r="S219" s="229">
        <v>0</v>
      </c>
      <c r="T219" s="229">
        <v>0</v>
      </c>
      <c r="U219" s="229">
        <v>0</v>
      </c>
      <c r="V219" s="230">
        <v>1682.673102684478</v>
      </c>
      <c r="W219" s="229">
        <v>0</v>
      </c>
      <c r="X219" s="229">
        <v>1682.673102684478</v>
      </c>
      <c r="Y219" s="231">
        <v>4.8632712670049711</v>
      </c>
      <c r="Z219" s="232" t="s">
        <v>733</v>
      </c>
      <c r="AA219" s="226" t="s">
        <v>945</v>
      </c>
      <c r="AB219" s="224" t="s">
        <v>696</v>
      </c>
      <c r="AC219" s="233"/>
    </row>
    <row r="220" spans="1:29" s="217" customFormat="1" ht="11.25" customHeight="1">
      <c r="A220" s="224" t="s">
        <v>754</v>
      </c>
      <c r="B220" s="225">
        <v>274</v>
      </c>
      <c r="C220" s="224" t="s">
        <v>203</v>
      </c>
      <c r="D220" s="226" t="s">
        <v>18</v>
      </c>
      <c r="E220" s="224" t="s">
        <v>944</v>
      </c>
      <c r="F220" s="224" t="s">
        <v>29</v>
      </c>
      <c r="G220" s="227" t="s">
        <v>209</v>
      </c>
      <c r="H220" s="224" t="s">
        <v>42</v>
      </c>
      <c r="I220" s="301">
        <v>1539</v>
      </c>
      <c r="J220" s="301">
        <v>0</v>
      </c>
      <c r="K220" s="301">
        <v>62.996143398504309</v>
      </c>
      <c r="L220" s="301">
        <v>1601.9961433985043</v>
      </c>
      <c r="M220" s="301">
        <v>30880.565835008729</v>
      </c>
      <c r="N220" s="228">
        <v>5.1877162871878171E-2</v>
      </c>
      <c r="O220" s="226" t="s">
        <v>709</v>
      </c>
      <c r="P220" s="226" t="s">
        <v>709</v>
      </c>
      <c r="Q220" s="229">
        <v>0</v>
      </c>
      <c r="R220" s="229">
        <v>0</v>
      </c>
      <c r="S220" s="229">
        <v>0</v>
      </c>
      <c r="T220" s="229">
        <v>0</v>
      </c>
      <c r="U220" s="229">
        <v>0</v>
      </c>
      <c r="V220" s="230">
        <v>7790.9418140427224</v>
      </c>
      <c r="W220" s="229">
        <v>0</v>
      </c>
      <c r="X220" s="229">
        <v>7790.9418140427224</v>
      </c>
      <c r="Y220" s="231">
        <v>4.863271267004972</v>
      </c>
      <c r="Z220" s="232" t="s">
        <v>733</v>
      </c>
      <c r="AA220" s="226" t="s">
        <v>945</v>
      </c>
      <c r="AB220" s="224" t="s">
        <v>696</v>
      </c>
      <c r="AC220" s="233"/>
    </row>
    <row r="221" spans="1:29" s="217" customFormat="1" ht="11.25" customHeight="1">
      <c r="A221" s="224" t="s">
        <v>17</v>
      </c>
      <c r="B221" s="225">
        <v>274</v>
      </c>
      <c r="C221" s="224" t="s">
        <v>203</v>
      </c>
      <c r="D221" s="226" t="s">
        <v>18</v>
      </c>
      <c r="E221" s="224" t="s">
        <v>952</v>
      </c>
      <c r="F221" s="224" t="s">
        <v>29</v>
      </c>
      <c r="G221" s="227" t="s">
        <v>206</v>
      </c>
      <c r="H221" s="224" t="s">
        <v>42</v>
      </c>
      <c r="I221" s="301">
        <v>1672</v>
      </c>
      <c r="J221" s="301">
        <v>0</v>
      </c>
      <c r="K221" s="301">
        <v>57.809852778429864</v>
      </c>
      <c r="L221" s="301">
        <v>1729.8098527784298</v>
      </c>
      <c r="M221" s="301">
        <v>30913</v>
      </c>
      <c r="N221" s="228">
        <v>5.5957359453253641E-2</v>
      </c>
      <c r="O221" s="226" t="s">
        <v>709</v>
      </c>
      <c r="P221" s="226" t="s">
        <v>709</v>
      </c>
      <c r="Q221" s="229">
        <v>0</v>
      </c>
      <c r="R221" s="229">
        <v>0</v>
      </c>
      <c r="S221" s="229">
        <v>0</v>
      </c>
      <c r="T221" s="229">
        <v>0</v>
      </c>
      <c r="U221" s="229">
        <v>16004.879758241168</v>
      </c>
      <c r="V221" s="230">
        <v>8403.7080563652071</v>
      </c>
      <c r="W221" s="229">
        <v>0</v>
      </c>
      <c r="X221" s="229">
        <v>24408.587814606377</v>
      </c>
      <c r="Y221" s="231">
        <v>14.110561213072739</v>
      </c>
      <c r="Z221" s="232" t="s">
        <v>733</v>
      </c>
      <c r="AA221" s="226" t="s">
        <v>798</v>
      </c>
      <c r="AB221" s="224" t="s">
        <v>696</v>
      </c>
      <c r="AC221" s="233"/>
    </row>
    <row r="222" spans="1:29" s="217" customFormat="1" ht="11.25" customHeight="1">
      <c r="A222" s="224" t="s">
        <v>1262</v>
      </c>
      <c r="B222" s="225">
        <v>274</v>
      </c>
      <c r="C222" s="224" t="s">
        <v>203</v>
      </c>
      <c r="D222" s="226" t="s">
        <v>18</v>
      </c>
      <c r="E222" s="224" t="s">
        <v>1017</v>
      </c>
      <c r="F222" s="224" t="s">
        <v>29</v>
      </c>
      <c r="G222" s="227" t="s">
        <v>949</v>
      </c>
      <c r="H222" s="224" t="s">
        <v>42</v>
      </c>
      <c r="I222" s="301">
        <v>5109</v>
      </c>
      <c r="J222" s="301">
        <v>0</v>
      </c>
      <c r="K222" s="301">
        <v>176.64505851973573</v>
      </c>
      <c r="L222" s="301">
        <v>5285.6450585197354</v>
      </c>
      <c r="M222" s="301">
        <v>30913</v>
      </c>
      <c r="N222" s="228">
        <v>0.17098453914274692</v>
      </c>
      <c r="O222" s="226" t="s">
        <v>709</v>
      </c>
      <c r="P222" s="226" t="s">
        <v>709</v>
      </c>
      <c r="Q222" s="229">
        <v>0</v>
      </c>
      <c r="R222" s="229">
        <v>0</v>
      </c>
      <c r="S222" s="229">
        <v>0</v>
      </c>
      <c r="T222" s="229">
        <v>0</v>
      </c>
      <c r="U222" s="229">
        <v>48904.862849793135</v>
      </c>
      <c r="V222" s="230">
        <v>25678.555299025025</v>
      </c>
      <c r="W222" s="229"/>
      <c r="X222" s="229">
        <v>74583.418148818164</v>
      </c>
      <c r="Y222" s="231">
        <v>14.110561213072739</v>
      </c>
      <c r="Z222" s="232" t="s">
        <v>733</v>
      </c>
      <c r="AA222" s="226" t="s">
        <v>806</v>
      </c>
      <c r="AB222" s="224" t="s">
        <v>696</v>
      </c>
      <c r="AC222" s="233"/>
    </row>
    <row r="223" spans="1:29" s="217" customFormat="1" ht="11.25" customHeight="1">
      <c r="A223" s="224" t="s">
        <v>140</v>
      </c>
      <c r="B223" s="225">
        <v>274</v>
      </c>
      <c r="C223" s="224" t="s">
        <v>203</v>
      </c>
      <c r="D223" s="226" t="s">
        <v>18</v>
      </c>
      <c r="E223" s="224" t="s">
        <v>1263</v>
      </c>
      <c r="F223" s="224" t="s">
        <v>29</v>
      </c>
      <c r="G223" s="227" t="s">
        <v>163</v>
      </c>
      <c r="H223" s="224" t="s">
        <v>42</v>
      </c>
      <c r="I223" s="301">
        <v>266</v>
      </c>
      <c r="J223" s="301">
        <v>0</v>
      </c>
      <c r="K223" s="301">
        <v>9.1970220329320238</v>
      </c>
      <c r="L223" s="301">
        <v>275.19702203293201</v>
      </c>
      <c r="M223" s="301">
        <v>30913</v>
      </c>
      <c r="N223" s="228">
        <v>8.9023071857448968E-3</v>
      </c>
      <c r="O223" s="226" t="s">
        <v>709</v>
      </c>
      <c r="P223" s="226" t="s">
        <v>709</v>
      </c>
      <c r="Q223" s="229">
        <v>0</v>
      </c>
      <c r="R223" s="229">
        <v>0</v>
      </c>
      <c r="S223" s="229">
        <v>0</v>
      </c>
      <c r="T223" s="229">
        <v>0</v>
      </c>
      <c r="U223" s="229">
        <v>2546.2308706292765</v>
      </c>
      <c r="V223" s="230">
        <v>1336.9535544217374</v>
      </c>
      <c r="W223" s="229">
        <v>0</v>
      </c>
      <c r="X223" s="229">
        <v>3883.1844250510139</v>
      </c>
      <c r="Y223" s="231">
        <v>14.110561213072737</v>
      </c>
      <c r="Z223" s="232" t="s">
        <v>733</v>
      </c>
      <c r="AA223" s="226" t="s">
        <v>915</v>
      </c>
      <c r="AB223" s="224" t="s">
        <v>696</v>
      </c>
      <c r="AC223" s="233"/>
    </row>
    <row r="224" spans="1:29" s="217" customFormat="1" ht="11.25" customHeight="1">
      <c r="A224" s="224" t="s">
        <v>1262</v>
      </c>
      <c r="B224" s="225">
        <v>279</v>
      </c>
      <c r="C224" s="224" t="s">
        <v>953</v>
      </c>
      <c r="D224" s="226" t="s">
        <v>18</v>
      </c>
      <c r="E224" s="224" t="s">
        <v>1017</v>
      </c>
      <c r="F224" s="224" t="s">
        <v>29</v>
      </c>
      <c r="G224" s="227" t="s">
        <v>954</v>
      </c>
      <c r="H224" s="224" t="s">
        <v>42</v>
      </c>
      <c r="I224" s="301">
        <v>1164</v>
      </c>
      <c r="J224" s="301">
        <v>33</v>
      </c>
      <c r="K224" s="301">
        <v>0</v>
      </c>
      <c r="L224" s="301">
        <v>1197</v>
      </c>
      <c r="M224" s="301"/>
      <c r="N224" s="228">
        <v>0</v>
      </c>
      <c r="O224" s="226" t="s">
        <v>709</v>
      </c>
      <c r="P224" s="226" t="s">
        <v>709</v>
      </c>
      <c r="Q224" s="229">
        <v>0</v>
      </c>
      <c r="R224" s="229">
        <v>0</v>
      </c>
      <c r="S224" s="229">
        <v>0</v>
      </c>
      <c r="T224" s="229">
        <v>0</v>
      </c>
      <c r="U224" s="229">
        <v>0</v>
      </c>
      <c r="V224" s="230">
        <v>0</v>
      </c>
      <c r="W224" s="229"/>
      <c r="X224" s="229">
        <v>0</v>
      </c>
      <c r="Y224" s="231">
        <v>0</v>
      </c>
      <c r="Z224" s="232"/>
      <c r="AA224" s="226" t="s">
        <v>806</v>
      </c>
      <c r="AB224" s="224" t="s">
        <v>696</v>
      </c>
      <c r="AC224" s="233"/>
    </row>
    <row r="225" spans="1:29" s="217" customFormat="1" ht="11.25" customHeight="1">
      <c r="A225" s="224" t="s">
        <v>63</v>
      </c>
      <c r="B225" s="225">
        <v>294</v>
      </c>
      <c r="C225" s="224" t="s">
        <v>211</v>
      </c>
      <c r="D225" s="226" t="s">
        <v>18</v>
      </c>
      <c r="E225" s="224" t="s">
        <v>955</v>
      </c>
      <c r="F225" s="224" t="s">
        <v>29</v>
      </c>
      <c r="G225" s="227" t="s">
        <v>212</v>
      </c>
      <c r="H225" s="224" t="s">
        <v>65</v>
      </c>
      <c r="I225" s="301">
        <v>612</v>
      </c>
      <c r="J225" s="301">
        <v>24.320809248554912</v>
      </c>
      <c r="K225" s="301">
        <v>142.82947976878611</v>
      </c>
      <c r="L225" s="301">
        <v>779.15028901734104</v>
      </c>
      <c r="M225" s="301">
        <v>1762</v>
      </c>
      <c r="N225" s="228">
        <v>0.44219653179190749</v>
      </c>
      <c r="O225" s="226" t="s">
        <v>709</v>
      </c>
      <c r="P225" s="226" t="s">
        <v>709</v>
      </c>
      <c r="Q225" s="229">
        <v>0</v>
      </c>
      <c r="R225" s="229">
        <v>0</v>
      </c>
      <c r="S225" s="229">
        <v>0</v>
      </c>
      <c r="T225" s="229">
        <v>0</v>
      </c>
      <c r="U225" s="229"/>
      <c r="V225" s="230">
        <v>0</v>
      </c>
      <c r="W225" s="229">
        <v>0</v>
      </c>
      <c r="X225" s="229">
        <v>0</v>
      </c>
      <c r="Y225" s="231">
        <v>0</v>
      </c>
      <c r="Z225" s="232"/>
      <c r="AA225" s="226" t="s">
        <v>832</v>
      </c>
      <c r="AB225" s="224" t="s">
        <v>700</v>
      </c>
      <c r="AC225" s="233"/>
    </row>
    <row r="226" spans="1:29" s="217" customFormat="1" ht="11.25" customHeight="1">
      <c r="A226" s="224" t="s">
        <v>63</v>
      </c>
      <c r="B226" s="225">
        <v>294</v>
      </c>
      <c r="C226" s="224" t="s">
        <v>211</v>
      </c>
      <c r="D226" s="226" t="s">
        <v>18</v>
      </c>
      <c r="E226" s="224" t="s">
        <v>955</v>
      </c>
      <c r="F226" s="224" t="s">
        <v>29</v>
      </c>
      <c r="G226" s="227" t="s">
        <v>212</v>
      </c>
      <c r="H226" s="224" t="s">
        <v>41</v>
      </c>
      <c r="I226" s="301">
        <v>772</v>
      </c>
      <c r="J226" s="301">
        <v>30.679190751445084</v>
      </c>
      <c r="K226" s="301">
        <v>180.17052023121386</v>
      </c>
      <c r="L226" s="301">
        <v>982.84971098265896</v>
      </c>
      <c r="M226" s="301">
        <v>1762</v>
      </c>
      <c r="N226" s="228">
        <v>0.55780346820809246</v>
      </c>
      <c r="O226" s="226" t="s">
        <v>709</v>
      </c>
      <c r="P226" s="226" t="s">
        <v>709</v>
      </c>
      <c r="Q226" s="229">
        <v>0</v>
      </c>
      <c r="R226" s="229">
        <v>0</v>
      </c>
      <c r="S226" s="229">
        <v>0</v>
      </c>
      <c r="T226" s="229">
        <v>0</v>
      </c>
      <c r="U226" s="229"/>
      <c r="V226" s="230">
        <v>0</v>
      </c>
      <c r="W226" s="229">
        <v>0</v>
      </c>
      <c r="X226" s="229">
        <v>0</v>
      </c>
      <c r="Y226" s="231">
        <v>0</v>
      </c>
      <c r="Z226" s="232"/>
      <c r="AA226" s="226" t="s">
        <v>832</v>
      </c>
      <c r="AB226" s="224" t="s">
        <v>700</v>
      </c>
      <c r="AC226" s="233"/>
    </row>
    <row r="227" spans="1:29" s="217" customFormat="1" ht="11.25" customHeight="1">
      <c r="A227" s="224" t="s">
        <v>63</v>
      </c>
      <c r="B227" s="225">
        <v>297</v>
      </c>
      <c r="C227" s="224" t="s">
        <v>217</v>
      </c>
      <c r="D227" s="226" t="s">
        <v>18</v>
      </c>
      <c r="E227" s="224" t="s">
        <v>956</v>
      </c>
      <c r="F227" s="224" t="s">
        <v>23</v>
      </c>
      <c r="G227" s="227" t="s">
        <v>215</v>
      </c>
      <c r="H227" s="224" t="s">
        <v>41</v>
      </c>
      <c r="I227" s="301">
        <v>1952</v>
      </c>
      <c r="J227" s="301">
        <v>142</v>
      </c>
      <c r="K227" s="301">
        <v>0</v>
      </c>
      <c r="L227" s="301">
        <v>2094</v>
      </c>
      <c r="M227" s="301">
        <v>2094</v>
      </c>
      <c r="N227" s="228">
        <v>1</v>
      </c>
      <c r="O227" s="226" t="s">
        <v>720</v>
      </c>
      <c r="P227" s="226" t="s">
        <v>709</v>
      </c>
      <c r="Q227" s="229">
        <v>15462.096</v>
      </c>
      <c r="R227" s="229">
        <v>0</v>
      </c>
      <c r="S227" s="229">
        <v>0</v>
      </c>
      <c r="T227" s="229">
        <v>0</v>
      </c>
      <c r="U227" s="229"/>
      <c r="V227" s="230">
        <v>0</v>
      </c>
      <c r="W227" s="229">
        <v>0</v>
      </c>
      <c r="X227" s="229">
        <v>15462.096</v>
      </c>
      <c r="Y227" s="231">
        <v>7.3839999999999995</v>
      </c>
      <c r="Z227" s="232"/>
      <c r="AA227" s="226" t="s">
        <v>935</v>
      </c>
      <c r="AB227" s="224" t="s">
        <v>700</v>
      </c>
      <c r="AC227" s="233"/>
    </row>
    <row r="228" spans="1:29" s="217" customFormat="1" ht="11.25" customHeight="1">
      <c r="A228" s="224" t="s">
        <v>47</v>
      </c>
      <c r="B228" s="225">
        <v>304</v>
      </c>
      <c r="C228" s="224" t="s">
        <v>219</v>
      </c>
      <c r="D228" s="226" t="s">
        <v>18</v>
      </c>
      <c r="E228" s="224" t="s">
        <v>220</v>
      </c>
      <c r="F228" s="224" t="s">
        <v>29</v>
      </c>
      <c r="G228" s="227" t="s">
        <v>221</v>
      </c>
      <c r="H228" s="224" t="s">
        <v>41</v>
      </c>
      <c r="I228" s="301">
        <v>1404</v>
      </c>
      <c r="J228" s="301">
        <v>238</v>
      </c>
      <c r="K228" s="301">
        <v>594.16055500495543</v>
      </c>
      <c r="L228" s="301">
        <v>2236.1605550049553</v>
      </c>
      <c r="M228" s="301">
        <v>4767</v>
      </c>
      <c r="N228" s="228">
        <v>0.46909178833751947</v>
      </c>
      <c r="O228" s="226" t="s">
        <v>709</v>
      </c>
      <c r="P228" s="226" t="s">
        <v>709</v>
      </c>
      <c r="Q228" s="229">
        <v>0</v>
      </c>
      <c r="R228" s="229">
        <v>3752.7343067001557</v>
      </c>
      <c r="S228" s="229">
        <v>0</v>
      </c>
      <c r="T228" s="229">
        <v>0</v>
      </c>
      <c r="U228" s="229"/>
      <c r="V228" s="230">
        <v>39567.090464299079</v>
      </c>
      <c r="W228" s="229">
        <v>0</v>
      </c>
      <c r="X228" s="229">
        <v>43319.824770999236</v>
      </c>
      <c r="Y228" s="231">
        <v>19.372412537213027</v>
      </c>
      <c r="Z228" s="232" t="s">
        <v>719</v>
      </c>
      <c r="AA228" s="226" t="s">
        <v>957</v>
      </c>
      <c r="AB228" s="224" t="s">
        <v>698</v>
      </c>
      <c r="AC228" s="233"/>
    </row>
    <row r="229" spans="1:29" s="217" customFormat="1" ht="11.25" customHeight="1">
      <c r="A229" s="224" t="s">
        <v>47</v>
      </c>
      <c r="B229" s="225">
        <v>304</v>
      </c>
      <c r="C229" s="224" t="s">
        <v>219</v>
      </c>
      <c r="D229" s="226" t="s">
        <v>34</v>
      </c>
      <c r="E229" s="224" t="s">
        <v>220</v>
      </c>
      <c r="F229" s="224" t="s">
        <v>29</v>
      </c>
      <c r="G229" s="227" t="s">
        <v>221</v>
      </c>
      <c r="H229" s="224" t="s">
        <v>41</v>
      </c>
      <c r="I229" s="301">
        <v>1623</v>
      </c>
      <c r="J229" s="301">
        <v>221</v>
      </c>
      <c r="K229" s="301">
        <v>686.83944499504469</v>
      </c>
      <c r="L229" s="301">
        <v>2530.8394449950447</v>
      </c>
      <c r="M229" s="301">
        <v>4767</v>
      </c>
      <c r="N229" s="228">
        <v>0.53090821166248048</v>
      </c>
      <c r="O229" s="226" t="s">
        <v>709</v>
      </c>
      <c r="P229" s="226" t="s">
        <v>709</v>
      </c>
      <c r="Q229" s="229">
        <v>0</v>
      </c>
      <c r="R229" s="229">
        <v>4247.2656932998434</v>
      </c>
      <c r="S229" s="229">
        <v>0</v>
      </c>
      <c r="T229" s="229">
        <v>0</v>
      </c>
      <c r="U229" s="229"/>
      <c r="V229" s="230">
        <v>44781.200100595415</v>
      </c>
      <c r="W229" s="229">
        <v>0</v>
      </c>
      <c r="X229" s="229">
        <v>49028.465793895259</v>
      </c>
      <c r="Y229" s="231">
        <v>19.372412537213027</v>
      </c>
      <c r="Z229" s="232" t="s">
        <v>719</v>
      </c>
      <c r="AA229" s="226" t="s">
        <v>957</v>
      </c>
      <c r="AB229" s="224" t="s">
        <v>698</v>
      </c>
      <c r="AC229" s="233"/>
    </row>
    <row r="230" spans="1:29" s="217" customFormat="1" ht="11.25" customHeight="1">
      <c r="A230" s="224" t="s">
        <v>63</v>
      </c>
      <c r="B230" s="225">
        <v>305</v>
      </c>
      <c r="C230" s="224" t="s">
        <v>223</v>
      </c>
      <c r="D230" s="226" t="s">
        <v>40</v>
      </c>
      <c r="E230" s="224" t="s">
        <v>947</v>
      </c>
      <c r="F230" s="224" t="s">
        <v>29</v>
      </c>
      <c r="G230" s="227" t="s">
        <v>192</v>
      </c>
      <c r="H230" s="224" t="s">
        <v>65</v>
      </c>
      <c r="I230" s="301">
        <v>685</v>
      </c>
      <c r="J230" s="301">
        <v>25.875446656457374</v>
      </c>
      <c r="K230" s="301">
        <v>273.44053088310363</v>
      </c>
      <c r="L230" s="301">
        <v>984.315977539561</v>
      </c>
      <c r="M230" s="301">
        <v>2815</v>
      </c>
      <c r="N230" s="228">
        <v>0.3496681980602348</v>
      </c>
      <c r="O230" s="226" t="s">
        <v>709</v>
      </c>
      <c r="P230" s="226" t="s">
        <v>709</v>
      </c>
      <c r="Q230" s="229">
        <v>0</v>
      </c>
      <c r="R230" s="229">
        <v>0</v>
      </c>
      <c r="S230" s="229">
        <v>0</v>
      </c>
      <c r="T230" s="229">
        <v>0</v>
      </c>
      <c r="U230" s="229"/>
      <c r="V230" s="230">
        <v>0</v>
      </c>
      <c r="W230" s="229">
        <v>0</v>
      </c>
      <c r="X230" s="229">
        <v>0</v>
      </c>
      <c r="Y230" s="231">
        <v>0</v>
      </c>
      <c r="Z230" s="232" t="s">
        <v>723</v>
      </c>
      <c r="AA230" s="226" t="s">
        <v>846</v>
      </c>
      <c r="AB230" s="224" t="s">
        <v>700</v>
      </c>
      <c r="AC230" s="233"/>
    </row>
    <row r="231" spans="1:29" s="217" customFormat="1" ht="11.25" customHeight="1">
      <c r="A231" s="224" t="s">
        <v>63</v>
      </c>
      <c r="B231" s="225">
        <v>305</v>
      </c>
      <c r="C231" s="224" t="s">
        <v>223</v>
      </c>
      <c r="D231" s="226" t="s">
        <v>40</v>
      </c>
      <c r="E231" s="224" t="s">
        <v>947</v>
      </c>
      <c r="F231" s="224" t="s">
        <v>29</v>
      </c>
      <c r="G231" s="227" t="s">
        <v>192</v>
      </c>
      <c r="H231" s="224" t="s">
        <v>41</v>
      </c>
      <c r="I231" s="301">
        <v>1274</v>
      </c>
      <c r="J231" s="301">
        <v>48.124553343542622</v>
      </c>
      <c r="K231" s="301">
        <v>508.55946911689637</v>
      </c>
      <c r="L231" s="301">
        <v>1830.6840224604389</v>
      </c>
      <c r="M231" s="301">
        <v>2815</v>
      </c>
      <c r="N231" s="228">
        <v>0.65033180193976514</v>
      </c>
      <c r="O231" s="226" t="s">
        <v>709</v>
      </c>
      <c r="P231" s="226" t="s">
        <v>709</v>
      </c>
      <c r="Q231" s="229">
        <v>0</v>
      </c>
      <c r="R231" s="229">
        <v>0</v>
      </c>
      <c r="S231" s="229">
        <v>0</v>
      </c>
      <c r="T231" s="229">
        <v>0</v>
      </c>
      <c r="U231" s="229"/>
      <c r="V231" s="230">
        <v>0</v>
      </c>
      <c r="W231" s="229">
        <v>0</v>
      </c>
      <c r="X231" s="229">
        <v>0</v>
      </c>
      <c r="Y231" s="231">
        <v>0</v>
      </c>
      <c r="Z231" s="232" t="s">
        <v>723</v>
      </c>
      <c r="AA231" s="226" t="s">
        <v>846</v>
      </c>
      <c r="AB231" s="224" t="s">
        <v>700</v>
      </c>
      <c r="AC231" s="233"/>
    </row>
    <row r="232" spans="1:29" s="217" customFormat="1" ht="11.25" customHeight="1">
      <c r="A232" s="224" t="s">
        <v>63</v>
      </c>
      <c r="B232" s="225">
        <v>306</v>
      </c>
      <c r="C232" s="224" t="s">
        <v>225</v>
      </c>
      <c r="D232" s="226" t="s">
        <v>18</v>
      </c>
      <c r="E232" s="224" t="s">
        <v>947</v>
      </c>
      <c r="F232" s="224" t="s">
        <v>29</v>
      </c>
      <c r="G232" s="227" t="s">
        <v>192</v>
      </c>
      <c r="H232" s="224" t="s">
        <v>65</v>
      </c>
      <c r="I232" s="301">
        <v>344</v>
      </c>
      <c r="J232" s="301">
        <v>0</v>
      </c>
      <c r="K232" s="301">
        <v>0</v>
      </c>
      <c r="L232" s="301">
        <v>344</v>
      </c>
      <c r="M232" s="301">
        <v>1151</v>
      </c>
      <c r="N232" s="228">
        <v>0.2988705473501303</v>
      </c>
      <c r="O232" s="226" t="s">
        <v>709</v>
      </c>
      <c r="P232" s="226" t="s">
        <v>709</v>
      </c>
      <c r="Q232" s="229">
        <v>0</v>
      </c>
      <c r="R232" s="229">
        <v>0</v>
      </c>
      <c r="S232" s="229">
        <v>0</v>
      </c>
      <c r="T232" s="229">
        <v>0</v>
      </c>
      <c r="U232" s="229"/>
      <c r="V232" s="230">
        <v>0</v>
      </c>
      <c r="W232" s="229">
        <v>0</v>
      </c>
      <c r="X232" s="229">
        <v>0</v>
      </c>
      <c r="Y232" s="231">
        <v>0</v>
      </c>
      <c r="Z232" s="232"/>
      <c r="AA232" s="226" t="s">
        <v>846</v>
      </c>
      <c r="AB232" s="224" t="s">
        <v>700</v>
      </c>
      <c r="AC232" s="233"/>
    </row>
    <row r="233" spans="1:29" s="217" customFormat="1" ht="11.25" customHeight="1">
      <c r="A233" s="224" t="s">
        <v>63</v>
      </c>
      <c r="B233" s="225">
        <v>306</v>
      </c>
      <c r="C233" s="224" t="s">
        <v>225</v>
      </c>
      <c r="D233" s="226" t="s">
        <v>18</v>
      </c>
      <c r="E233" s="224" t="s">
        <v>947</v>
      </c>
      <c r="F233" s="224" t="s">
        <v>29</v>
      </c>
      <c r="G233" s="227" t="s">
        <v>192</v>
      </c>
      <c r="H233" s="224" t="s">
        <v>41</v>
      </c>
      <c r="I233" s="301">
        <v>807</v>
      </c>
      <c r="J233" s="301">
        <v>0</v>
      </c>
      <c r="K233" s="301">
        <v>0</v>
      </c>
      <c r="L233" s="301">
        <v>807</v>
      </c>
      <c r="M233" s="301">
        <v>1151</v>
      </c>
      <c r="N233" s="228">
        <v>0.7011294526498697</v>
      </c>
      <c r="O233" s="226" t="s">
        <v>709</v>
      </c>
      <c r="P233" s="226" t="s">
        <v>709</v>
      </c>
      <c r="Q233" s="229">
        <v>0</v>
      </c>
      <c r="R233" s="229">
        <v>0</v>
      </c>
      <c r="S233" s="229">
        <v>0</v>
      </c>
      <c r="T233" s="229">
        <v>0</v>
      </c>
      <c r="U233" s="229"/>
      <c r="V233" s="230">
        <v>0</v>
      </c>
      <c r="W233" s="229">
        <v>0</v>
      </c>
      <c r="X233" s="229">
        <v>0</v>
      </c>
      <c r="Y233" s="231">
        <v>0</v>
      </c>
      <c r="Z233" s="232"/>
      <c r="AA233" s="226" t="s">
        <v>846</v>
      </c>
      <c r="AB233" s="224" t="s">
        <v>700</v>
      </c>
      <c r="AC233" s="233"/>
    </row>
    <row r="234" spans="1:29" s="217" customFormat="1" ht="11.25" customHeight="1">
      <c r="A234" s="224" t="s">
        <v>24</v>
      </c>
      <c r="B234" s="225">
        <v>307</v>
      </c>
      <c r="C234" s="224" t="s">
        <v>227</v>
      </c>
      <c r="D234" s="226" t="s">
        <v>18</v>
      </c>
      <c r="E234" s="224" t="s">
        <v>958</v>
      </c>
      <c r="F234" s="224" t="s">
        <v>29</v>
      </c>
      <c r="G234" s="227" t="s">
        <v>229</v>
      </c>
      <c r="H234" s="224" t="s">
        <v>41</v>
      </c>
      <c r="I234" s="301">
        <v>693</v>
      </c>
      <c r="J234" s="301">
        <v>79.033146067415728</v>
      </c>
      <c r="K234" s="301">
        <v>0</v>
      </c>
      <c r="L234" s="301">
        <v>772.03314606741571</v>
      </c>
      <c r="M234" s="301">
        <v>1983</v>
      </c>
      <c r="N234" s="228">
        <v>0.38932584269662923</v>
      </c>
      <c r="O234" s="226" t="s">
        <v>709</v>
      </c>
      <c r="P234" s="226" t="s">
        <v>709</v>
      </c>
      <c r="Q234" s="229">
        <v>0</v>
      </c>
      <c r="R234" s="229">
        <v>0</v>
      </c>
      <c r="S234" s="229">
        <v>0</v>
      </c>
      <c r="T234" s="229">
        <v>0</v>
      </c>
      <c r="U234" s="229"/>
      <c r="V234" s="230">
        <v>0</v>
      </c>
      <c r="W234" s="229">
        <v>7280.3932584269669</v>
      </c>
      <c r="X234" s="229">
        <v>7280.3932584269669</v>
      </c>
      <c r="Y234" s="231">
        <v>9.430156328794757</v>
      </c>
      <c r="Z234" s="232" t="s">
        <v>713</v>
      </c>
      <c r="AA234" s="226" t="s">
        <v>959</v>
      </c>
      <c r="AB234" s="224" t="s">
        <v>697</v>
      </c>
      <c r="AC234" s="233" t="s">
        <v>1212</v>
      </c>
    </row>
    <row r="235" spans="1:29" s="217" customFormat="1" ht="11.25" customHeight="1">
      <c r="A235" s="224" t="s">
        <v>24</v>
      </c>
      <c r="B235" s="225">
        <v>307</v>
      </c>
      <c r="C235" s="224" t="s">
        <v>227</v>
      </c>
      <c r="D235" s="226" t="s">
        <v>18</v>
      </c>
      <c r="E235" s="224" t="s">
        <v>958</v>
      </c>
      <c r="F235" s="224" t="s">
        <v>29</v>
      </c>
      <c r="G235" s="227" t="s">
        <v>229</v>
      </c>
      <c r="H235" s="224" t="s">
        <v>42</v>
      </c>
      <c r="I235" s="301">
        <v>1087</v>
      </c>
      <c r="J235" s="301">
        <v>123.96685393258427</v>
      </c>
      <c r="K235" s="301">
        <v>0</v>
      </c>
      <c r="L235" s="301">
        <v>1210.9668539325842</v>
      </c>
      <c r="M235" s="301">
        <v>1983</v>
      </c>
      <c r="N235" s="228">
        <v>0.61067415730337071</v>
      </c>
      <c r="O235" s="226" t="s">
        <v>709</v>
      </c>
      <c r="P235" s="226" t="s">
        <v>709</v>
      </c>
      <c r="Q235" s="229">
        <v>0</v>
      </c>
      <c r="R235" s="229">
        <v>0</v>
      </c>
      <c r="S235" s="229">
        <v>0</v>
      </c>
      <c r="T235" s="229">
        <v>0</v>
      </c>
      <c r="U235" s="229"/>
      <c r="V235" s="230">
        <v>0</v>
      </c>
      <c r="W235" s="229">
        <v>11419.606741573032</v>
      </c>
      <c r="X235" s="229">
        <v>11419.606741573032</v>
      </c>
      <c r="Y235" s="231">
        <v>9.4301563287947552</v>
      </c>
      <c r="Z235" s="232" t="s">
        <v>713</v>
      </c>
      <c r="AA235" s="226" t="s">
        <v>959</v>
      </c>
      <c r="AB235" s="224" t="s">
        <v>697</v>
      </c>
      <c r="AC235" s="233" t="s">
        <v>1212</v>
      </c>
    </row>
    <row r="236" spans="1:29" s="217" customFormat="1" ht="11.25" customHeight="1">
      <c r="A236" s="224" t="s">
        <v>24</v>
      </c>
      <c r="B236" s="225">
        <v>308</v>
      </c>
      <c r="C236" s="224" t="s">
        <v>231</v>
      </c>
      <c r="D236" s="226" t="s">
        <v>18</v>
      </c>
      <c r="E236" s="224" t="s">
        <v>958</v>
      </c>
      <c r="F236" s="224" t="s">
        <v>29</v>
      </c>
      <c r="G236" s="227" t="s">
        <v>229</v>
      </c>
      <c r="H236" s="224" t="s">
        <v>41</v>
      </c>
      <c r="I236" s="301">
        <v>513</v>
      </c>
      <c r="J236" s="301">
        <v>55.736141906873613</v>
      </c>
      <c r="K236" s="301">
        <v>0</v>
      </c>
      <c r="L236" s="301">
        <v>568.73614190687363</v>
      </c>
      <c r="M236" s="301">
        <v>1000</v>
      </c>
      <c r="N236" s="228">
        <v>0.5687361419068736</v>
      </c>
      <c r="O236" s="226" t="s">
        <v>709</v>
      </c>
      <c r="P236" s="226" t="s">
        <v>709</v>
      </c>
      <c r="Q236" s="229">
        <v>0</v>
      </c>
      <c r="R236" s="229">
        <v>0</v>
      </c>
      <c r="S236" s="229">
        <v>0</v>
      </c>
      <c r="T236" s="229">
        <v>0</v>
      </c>
      <c r="U236" s="229"/>
      <c r="V236" s="230">
        <v>0</v>
      </c>
      <c r="W236" s="229">
        <v>3469.2904656319288</v>
      </c>
      <c r="X236" s="229">
        <v>3469.2904656319288</v>
      </c>
      <c r="Y236" s="231">
        <v>6.1</v>
      </c>
      <c r="Z236" s="232"/>
      <c r="AA236" s="226" t="s">
        <v>959</v>
      </c>
      <c r="AB236" s="224" t="s">
        <v>697</v>
      </c>
      <c r="AC236" s="233"/>
    </row>
    <row r="237" spans="1:29" s="217" customFormat="1" ht="11.25" customHeight="1">
      <c r="A237" s="224" t="s">
        <v>24</v>
      </c>
      <c r="B237" s="225">
        <v>308</v>
      </c>
      <c r="C237" s="224" t="s">
        <v>231</v>
      </c>
      <c r="D237" s="226" t="s">
        <v>18</v>
      </c>
      <c r="E237" s="224" t="s">
        <v>958</v>
      </c>
      <c r="F237" s="224" t="s">
        <v>29</v>
      </c>
      <c r="G237" s="227" t="s">
        <v>229</v>
      </c>
      <c r="H237" s="224" t="s">
        <v>42</v>
      </c>
      <c r="I237" s="301">
        <v>389</v>
      </c>
      <c r="J237" s="301">
        <v>42.263858093126387</v>
      </c>
      <c r="K237" s="301">
        <v>0</v>
      </c>
      <c r="L237" s="301">
        <v>431.26385809312637</v>
      </c>
      <c r="M237" s="301">
        <v>1000</v>
      </c>
      <c r="N237" s="228">
        <v>0.4312638580931264</v>
      </c>
      <c r="O237" s="226" t="s">
        <v>709</v>
      </c>
      <c r="P237" s="226" t="s">
        <v>709</v>
      </c>
      <c r="Q237" s="229">
        <v>0</v>
      </c>
      <c r="R237" s="229">
        <v>0</v>
      </c>
      <c r="S237" s="229">
        <v>0</v>
      </c>
      <c r="T237" s="229">
        <v>0</v>
      </c>
      <c r="U237" s="229"/>
      <c r="V237" s="230">
        <v>0</v>
      </c>
      <c r="W237" s="229">
        <v>2630.7095343680712</v>
      </c>
      <c r="X237" s="229">
        <v>2630.7095343680712</v>
      </c>
      <c r="Y237" s="231">
        <v>6.1000000000000005</v>
      </c>
      <c r="Z237" s="232"/>
      <c r="AA237" s="226" t="s">
        <v>959</v>
      </c>
      <c r="AB237" s="224" t="s">
        <v>697</v>
      </c>
      <c r="AC237" s="233"/>
    </row>
    <row r="238" spans="1:29" s="217" customFormat="1" ht="11.25" customHeight="1">
      <c r="A238" s="224" t="s">
        <v>24</v>
      </c>
      <c r="B238" s="225">
        <v>309</v>
      </c>
      <c r="C238" s="224" t="s">
        <v>233</v>
      </c>
      <c r="D238" s="226" t="s">
        <v>34</v>
      </c>
      <c r="E238" s="224" t="s">
        <v>958</v>
      </c>
      <c r="F238" s="224" t="s">
        <v>23</v>
      </c>
      <c r="G238" s="227" t="s">
        <v>229</v>
      </c>
      <c r="H238" s="224" t="s">
        <v>42</v>
      </c>
      <c r="I238" s="301">
        <v>139</v>
      </c>
      <c r="J238" s="301">
        <v>22</v>
      </c>
      <c r="K238" s="301">
        <v>0</v>
      </c>
      <c r="L238" s="301">
        <v>161</v>
      </c>
      <c r="M238" s="301">
        <v>161</v>
      </c>
      <c r="N238" s="228">
        <v>1</v>
      </c>
      <c r="O238" s="226" t="s">
        <v>709</v>
      </c>
      <c r="P238" s="226" t="s">
        <v>709</v>
      </c>
      <c r="Q238" s="229">
        <v>0</v>
      </c>
      <c r="R238" s="229">
        <v>0</v>
      </c>
      <c r="S238" s="229">
        <v>0</v>
      </c>
      <c r="T238" s="229">
        <v>0</v>
      </c>
      <c r="U238" s="229"/>
      <c r="V238" s="230">
        <v>0</v>
      </c>
      <c r="W238" s="229">
        <v>0</v>
      </c>
      <c r="X238" s="229">
        <v>0</v>
      </c>
      <c r="Y238" s="231">
        <v>0</v>
      </c>
      <c r="Z238" s="232"/>
      <c r="AA238" s="226" t="s">
        <v>959</v>
      </c>
      <c r="AB238" s="224" t="s">
        <v>697</v>
      </c>
      <c r="AC238" s="233"/>
    </row>
    <row r="239" spans="1:29" s="217" customFormat="1" ht="11.25" customHeight="1">
      <c r="A239" s="224" t="s">
        <v>47</v>
      </c>
      <c r="B239" s="225">
        <v>311</v>
      </c>
      <c r="C239" s="224" t="s">
        <v>235</v>
      </c>
      <c r="D239" s="226" t="s">
        <v>18</v>
      </c>
      <c r="E239" s="224" t="s">
        <v>240</v>
      </c>
      <c r="F239" s="224" t="s">
        <v>23</v>
      </c>
      <c r="G239" s="227" t="s">
        <v>241</v>
      </c>
      <c r="H239" s="224" t="s">
        <v>32</v>
      </c>
      <c r="I239" s="301">
        <v>34907</v>
      </c>
      <c r="J239" s="301">
        <v>1374.6855832560861</v>
      </c>
      <c r="K239" s="301">
        <v>6114.1702353045703</v>
      </c>
      <c r="L239" s="301">
        <v>42395.855818560653</v>
      </c>
      <c r="M239" s="301">
        <v>178085.99999999997</v>
      </c>
      <c r="N239" s="228">
        <v>0.23806394561369595</v>
      </c>
      <c r="O239" s="226" t="s">
        <v>720</v>
      </c>
      <c r="P239" s="226" t="s">
        <v>720</v>
      </c>
      <c r="Q239" s="229">
        <v>302028.0768514261</v>
      </c>
      <c r="R239" s="229">
        <v>24996.714289438074</v>
      </c>
      <c r="S239" s="229">
        <v>171703.21606517062</v>
      </c>
      <c r="T239" s="229">
        <v>0</v>
      </c>
      <c r="U239" s="229"/>
      <c r="V239" s="230">
        <v>0</v>
      </c>
      <c r="W239" s="229">
        <v>121174.54831737124</v>
      </c>
      <c r="X239" s="229">
        <v>619902.55552340613</v>
      </c>
      <c r="Y239" s="231">
        <v>14.621772424558923</v>
      </c>
      <c r="Z239" s="232"/>
      <c r="AA239" s="226" t="s">
        <v>961</v>
      </c>
      <c r="AB239" s="224" t="s">
        <v>698</v>
      </c>
      <c r="AC239" s="233"/>
    </row>
    <row r="240" spans="1:29" s="217" customFormat="1" ht="11.25" customHeight="1">
      <c r="A240" s="224" t="s">
        <v>47</v>
      </c>
      <c r="B240" s="225">
        <v>311</v>
      </c>
      <c r="C240" s="224" t="s">
        <v>235</v>
      </c>
      <c r="D240" s="226" t="s">
        <v>18</v>
      </c>
      <c r="E240" s="224" t="s">
        <v>243</v>
      </c>
      <c r="F240" s="224" t="s">
        <v>23</v>
      </c>
      <c r="G240" s="227" t="s">
        <v>962</v>
      </c>
      <c r="H240" s="224" t="s">
        <v>32</v>
      </c>
      <c r="I240" s="301">
        <v>6345</v>
      </c>
      <c r="J240" s="301">
        <v>249.87481094794359</v>
      </c>
      <c r="K240" s="301">
        <v>1111.3647733408056</v>
      </c>
      <c r="L240" s="301">
        <v>7706.239584288749</v>
      </c>
      <c r="M240" s="301">
        <v>178085.99999999997</v>
      </c>
      <c r="N240" s="228">
        <v>4.327257383673478E-2</v>
      </c>
      <c r="O240" s="226" t="s">
        <v>720</v>
      </c>
      <c r="P240" s="226" t="s">
        <v>720</v>
      </c>
      <c r="Q240" s="229">
        <v>54899.250798473047</v>
      </c>
      <c r="R240" s="229">
        <v>4543.6202528571521</v>
      </c>
      <c r="S240" s="229">
        <v>31210.270316369431</v>
      </c>
      <c r="T240" s="229">
        <v>0</v>
      </c>
      <c r="U240" s="229"/>
      <c r="V240" s="230">
        <v>0</v>
      </c>
      <c r="W240" s="229">
        <v>22025.740082898003</v>
      </c>
      <c r="X240" s="229">
        <v>112678.88145059763</v>
      </c>
      <c r="Y240" s="231">
        <v>14.621772424558921</v>
      </c>
      <c r="Z240" s="232"/>
      <c r="AA240" s="226" t="s">
        <v>961</v>
      </c>
      <c r="AB240" s="224" t="s">
        <v>698</v>
      </c>
      <c r="AC240" s="233"/>
    </row>
    <row r="241" spans="1:29" s="217" customFormat="1" ht="11.25" customHeight="1">
      <c r="A241" s="224" t="s">
        <v>47</v>
      </c>
      <c r="B241" s="225">
        <v>311</v>
      </c>
      <c r="C241" s="224" t="s">
        <v>235</v>
      </c>
      <c r="D241" s="226" t="s">
        <v>18</v>
      </c>
      <c r="E241" s="224" t="s">
        <v>245</v>
      </c>
      <c r="F241" s="224" t="s">
        <v>23</v>
      </c>
      <c r="G241" s="227" t="s">
        <v>246</v>
      </c>
      <c r="H241" s="224" t="s">
        <v>32</v>
      </c>
      <c r="I241" s="301">
        <v>2913</v>
      </c>
      <c r="J241" s="301">
        <v>114.71793921061619</v>
      </c>
      <c r="K241" s="301">
        <v>510.22940657868656</v>
      </c>
      <c r="L241" s="301">
        <v>3537.9473457893027</v>
      </c>
      <c r="M241" s="301">
        <v>178085.99999999997</v>
      </c>
      <c r="N241" s="228">
        <v>1.9866510257905187E-2</v>
      </c>
      <c r="O241" s="226" t="s">
        <v>720</v>
      </c>
      <c r="P241" s="226" t="s">
        <v>720</v>
      </c>
      <c r="Q241" s="229">
        <v>25204.336891402992</v>
      </c>
      <c r="R241" s="229">
        <v>2085.9835770800446</v>
      </c>
      <c r="S241" s="229">
        <v>14328.686750446674</v>
      </c>
      <c r="T241" s="229">
        <v>0</v>
      </c>
      <c r="U241" s="229"/>
      <c r="V241" s="230">
        <v>0</v>
      </c>
      <c r="W241" s="229">
        <v>10112.05372127374</v>
      </c>
      <c r="X241" s="229">
        <v>51731.060940203453</v>
      </c>
      <c r="Y241" s="231">
        <v>14.621772424558921</v>
      </c>
      <c r="Z241" s="232"/>
      <c r="AA241" s="226" t="s">
        <v>963</v>
      </c>
      <c r="AB241" s="224" t="s">
        <v>698</v>
      </c>
      <c r="AC241" s="233"/>
    </row>
    <row r="242" spans="1:29" s="217" customFormat="1" ht="11.25" customHeight="1">
      <c r="A242" s="224" t="s">
        <v>47</v>
      </c>
      <c r="B242" s="225">
        <v>311</v>
      </c>
      <c r="C242" s="224" t="s">
        <v>235</v>
      </c>
      <c r="D242" s="226" t="s">
        <v>18</v>
      </c>
      <c r="E242" s="224" t="s">
        <v>247</v>
      </c>
      <c r="F242" s="224" t="s">
        <v>23</v>
      </c>
      <c r="G242" s="227" t="s">
        <v>248</v>
      </c>
      <c r="H242" s="224" t="s">
        <v>32</v>
      </c>
      <c r="I242" s="301">
        <v>7663</v>
      </c>
      <c r="J242" s="301">
        <v>301.77946040884035</v>
      </c>
      <c r="K242" s="301">
        <v>1342.2203716486354</v>
      </c>
      <c r="L242" s="301">
        <v>9306.9998320574759</v>
      </c>
      <c r="M242" s="301">
        <v>178085.99999999997</v>
      </c>
      <c r="N242" s="228">
        <v>5.2261266085248011E-2</v>
      </c>
      <c r="O242" s="226" t="s">
        <v>720</v>
      </c>
      <c r="P242" s="226" t="s">
        <v>720</v>
      </c>
      <c r="Q242" s="229">
        <v>66303.066803577458</v>
      </c>
      <c r="R242" s="229">
        <v>5487.4329389510413</v>
      </c>
      <c r="S242" s="229">
        <v>37693.349319832771</v>
      </c>
      <c r="T242" s="229">
        <v>0</v>
      </c>
      <c r="U242" s="229"/>
      <c r="V242" s="230">
        <v>0</v>
      </c>
      <c r="W242" s="229">
        <v>26600.984437391238</v>
      </c>
      <c r="X242" s="229">
        <v>136084.83349975251</v>
      </c>
      <c r="Y242" s="231">
        <v>14.621772424558921</v>
      </c>
      <c r="Z242" s="232"/>
      <c r="AA242" s="226" t="s">
        <v>964</v>
      </c>
      <c r="AB242" s="224" t="s">
        <v>698</v>
      </c>
      <c r="AC242" s="233"/>
    </row>
    <row r="243" spans="1:29" s="217" customFormat="1" ht="11.25" customHeight="1">
      <c r="A243" s="224" t="s">
        <v>47</v>
      </c>
      <c r="B243" s="225">
        <v>311</v>
      </c>
      <c r="C243" s="224" t="s">
        <v>235</v>
      </c>
      <c r="D243" s="226" t="s">
        <v>18</v>
      </c>
      <c r="E243" s="224" t="s">
        <v>249</v>
      </c>
      <c r="F243" s="224" t="s">
        <v>23</v>
      </c>
      <c r="G243" s="227" t="s">
        <v>250</v>
      </c>
      <c r="H243" s="224" t="s">
        <v>32</v>
      </c>
      <c r="I243" s="301">
        <v>20022</v>
      </c>
      <c r="J243" s="301">
        <v>788.49384788017755</v>
      </c>
      <c r="K243" s="301">
        <v>3506.9732847643199</v>
      </c>
      <c r="L243" s="301">
        <v>24317.467132644499</v>
      </c>
      <c r="M243" s="301">
        <v>178085.99999999997</v>
      </c>
      <c r="N243" s="228">
        <v>0.13654901077369644</v>
      </c>
      <c r="O243" s="226" t="s">
        <v>720</v>
      </c>
      <c r="P243" s="226" t="s">
        <v>720</v>
      </c>
      <c r="Q243" s="229">
        <v>173237.63585295941</v>
      </c>
      <c r="R243" s="229">
        <v>14337.646131238125</v>
      </c>
      <c r="S243" s="229">
        <v>98485.741887210213</v>
      </c>
      <c r="T243" s="229">
        <v>0</v>
      </c>
      <c r="U243" s="229"/>
      <c r="V243" s="230">
        <v>0</v>
      </c>
      <c r="W243" s="229">
        <v>69503.446483811495</v>
      </c>
      <c r="X243" s="229">
        <v>355564.47035521921</v>
      </c>
      <c r="Y243" s="231">
        <v>14.62177242455892</v>
      </c>
      <c r="Z243" s="232"/>
      <c r="AA243" s="226" t="s">
        <v>965</v>
      </c>
      <c r="AB243" s="224" t="s">
        <v>698</v>
      </c>
      <c r="AC243" s="233"/>
    </row>
    <row r="244" spans="1:29" s="217" customFormat="1" ht="11.25" customHeight="1">
      <c r="A244" s="224" t="s">
        <v>47</v>
      </c>
      <c r="B244" s="225">
        <v>311</v>
      </c>
      <c r="C244" s="224" t="s">
        <v>235</v>
      </c>
      <c r="D244" s="226" t="s">
        <v>18</v>
      </c>
      <c r="E244" s="224" t="s">
        <v>249</v>
      </c>
      <c r="F244" s="224" t="s">
        <v>23</v>
      </c>
      <c r="G244" s="227" t="s">
        <v>250</v>
      </c>
      <c r="H244" s="224" t="s">
        <v>41</v>
      </c>
      <c r="I244" s="301">
        <v>21275</v>
      </c>
      <c r="J244" s="301">
        <v>837.83870810362498</v>
      </c>
      <c r="K244" s="301">
        <v>3726.4437435501395</v>
      </c>
      <c r="L244" s="301">
        <v>25839.282451653762</v>
      </c>
      <c r="M244" s="301">
        <v>178085.99999999997</v>
      </c>
      <c r="N244" s="228">
        <v>0.1450944063635197</v>
      </c>
      <c r="O244" s="226" t="s">
        <v>720</v>
      </c>
      <c r="P244" s="226" t="s">
        <v>720</v>
      </c>
      <c r="Q244" s="229">
        <v>190797.26162301138</v>
      </c>
      <c r="R244" s="229">
        <v>15234.912668169569</v>
      </c>
      <c r="S244" s="229">
        <v>104649.09392919774</v>
      </c>
      <c r="T244" s="229">
        <v>0</v>
      </c>
      <c r="U244" s="229"/>
      <c r="V244" s="230">
        <v>0</v>
      </c>
      <c r="W244" s="229">
        <v>73853.05283903153</v>
      </c>
      <c r="X244" s="229">
        <v>384534.32105941023</v>
      </c>
      <c r="Y244" s="231">
        <v>14.881772424558923</v>
      </c>
      <c r="Z244" s="232"/>
      <c r="AA244" s="226" t="s">
        <v>965</v>
      </c>
      <c r="AB244" s="224" t="s">
        <v>698</v>
      </c>
      <c r="AC244" s="233"/>
    </row>
    <row r="245" spans="1:29" s="217" customFormat="1" ht="11.25" customHeight="1">
      <c r="A245" s="224" t="s">
        <v>63</v>
      </c>
      <c r="B245" s="225">
        <v>311</v>
      </c>
      <c r="C245" s="224" t="s">
        <v>235</v>
      </c>
      <c r="D245" s="226" t="s">
        <v>18</v>
      </c>
      <c r="E245" s="224" t="s">
        <v>960</v>
      </c>
      <c r="F245" s="224" t="s">
        <v>23</v>
      </c>
      <c r="G245" s="227" t="s">
        <v>238</v>
      </c>
      <c r="H245" s="224" t="s">
        <v>65</v>
      </c>
      <c r="I245" s="301">
        <v>110</v>
      </c>
      <c r="J245" s="301">
        <v>4.3319510172220319</v>
      </c>
      <c r="K245" s="301">
        <v>19.267159191093555</v>
      </c>
      <c r="L245" s="301">
        <v>133.59911020831558</v>
      </c>
      <c r="M245" s="301">
        <v>178085.99999999997</v>
      </c>
      <c r="N245" s="228">
        <v>7.5019434547530747E-4</v>
      </c>
      <c r="O245" s="226" t="s">
        <v>720</v>
      </c>
      <c r="P245" s="226" t="s">
        <v>720</v>
      </c>
      <c r="Q245" s="229">
        <v>1368.5892849739848</v>
      </c>
      <c r="R245" s="229">
        <v>78.770406274907288</v>
      </c>
      <c r="S245" s="229">
        <v>541.07639634367808</v>
      </c>
      <c r="T245" s="229">
        <v>0</v>
      </c>
      <c r="U245" s="229"/>
      <c r="V245" s="230">
        <v>0</v>
      </c>
      <c r="W245" s="229">
        <v>381.84892184693149</v>
      </c>
      <c r="X245" s="229">
        <v>2370.2850094395017</v>
      </c>
      <c r="Y245" s="231">
        <v>17.741772424558921</v>
      </c>
      <c r="Z245" s="232"/>
      <c r="AA245" s="226" t="s">
        <v>818</v>
      </c>
      <c r="AB245" s="224" t="s">
        <v>698</v>
      </c>
      <c r="AC245" s="233"/>
    </row>
    <row r="246" spans="1:29" s="217" customFormat="1" ht="11.25" customHeight="1">
      <c r="A246" s="224" t="s">
        <v>63</v>
      </c>
      <c r="B246" s="225">
        <v>311</v>
      </c>
      <c r="C246" s="224" t="s">
        <v>235</v>
      </c>
      <c r="D246" s="226" t="s">
        <v>18</v>
      </c>
      <c r="E246" s="224" t="s">
        <v>960</v>
      </c>
      <c r="F246" s="224" t="s">
        <v>23</v>
      </c>
      <c r="G246" s="227" t="s">
        <v>238</v>
      </c>
      <c r="H246" s="224" t="s">
        <v>32</v>
      </c>
      <c r="I246" s="301">
        <v>2234</v>
      </c>
      <c r="J246" s="301">
        <v>87.977987022491092</v>
      </c>
      <c r="K246" s="301">
        <v>391.2984875718455</v>
      </c>
      <c r="L246" s="301">
        <v>2713.2764745943368</v>
      </c>
      <c r="M246" s="301">
        <v>178085.99999999997</v>
      </c>
      <c r="N246" s="228">
        <v>1.5235765161743974E-2</v>
      </c>
      <c r="O246" s="226" t="s">
        <v>720</v>
      </c>
      <c r="P246" s="226" t="s">
        <v>720</v>
      </c>
      <c r="Q246" s="229">
        <v>19329.381605010054</v>
      </c>
      <c r="R246" s="229">
        <v>1599.7553419831172</v>
      </c>
      <c r="S246" s="229">
        <v>10988.769722107063</v>
      </c>
      <c r="T246" s="229">
        <v>0</v>
      </c>
      <c r="U246" s="229"/>
      <c r="V246" s="230">
        <v>0</v>
      </c>
      <c r="W246" s="229">
        <v>7755.0044673276825</v>
      </c>
      <c r="X246" s="229">
        <v>39672.911136427916</v>
      </c>
      <c r="Y246" s="231">
        <v>14.62177242455892</v>
      </c>
      <c r="Z246" s="232"/>
      <c r="AA246" s="226" t="s">
        <v>818</v>
      </c>
      <c r="AB246" s="224" t="s">
        <v>698</v>
      </c>
      <c r="AC246" s="233"/>
    </row>
    <row r="247" spans="1:29" s="217" customFormat="1" ht="11.25" customHeight="1">
      <c r="A247" s="224" t="s">
        <v>17</v>
      </c>
      <c r="B247" s="225">
        <v>311</v>
      </c>
      <c r="C247" s="224" t="s">
        <v>235</v>
      </c>
      <c r="D247" s="226" t="s">
        <v>18</v>
      </c>
      <c r="E247" s="224" t="s">
        <v>810</v>
      </c>
      <c r="F247" s="224" t="s">
        <v>23</v>
      </c>
      <c r="G247" s="227" t="s">
        <v>757</v>
      </c>
      <c r="H247" s="224" t="s">
        <v>41</v>
      </c>
      <c r="I247" s="301">
        <v>1136</v>
      </c>
      <c r="J247" s="301">
        <v>44.737239596038442</v>
      </c>
      <c r="K247" s="301">
        <v>198.97720764620252</v>
      </c>
      <c r="L247" s="301">
        <v>1379.714447242241</v>
      </c>
      <c r="M247" s="301">
        <v>178085.99999999997</v>
      </c>
      <c r="N247" s="228">
        <v>7.7474616041813575E-3</v>
      </c>
      <c r="O247" s="226" t="s">
        <v>720</v>
      </c>
      <c r="P247" s="226" t="s">
        <v>720</v>
      </c>
      <c r="Q247" s="229">
        <v>10187.811478436706</v>
      </c>
      <c r="R247" s="229">
        <v>813.48346843904255</v>
      </c>
      <c r="S247" s="229">
        <v>5587.8435113310752</v>
      </c>
      <c r="T247" s="229">
        <v>0</v>
      </c>
      <c r="U247" s="229"/>
      <c r="V247" s="230">
        <v>0</v>
      </c>
      <c r="W247" s="229">
        <v>3943.4579565283111</v>
      </c>
      <c r="X247" s="229">
        <v>20532.596414735133</v>
      </c>
      <c r="Y247" s="231">
        <v>14.881772424558919</v>
      </c>
      <c r="Z247" s="232"/>
      <c r="AA247" s="226" t="s">
        <v>811</v>
      </c>
      <c r="AB247" s="224" t="s">
        <v>698</v>
      </c>
      <c r="AC247" s="233"/>
    </row>
    <row r="248" spans="1:29" s="217" customFormat="1" ht="11.25" customHeight="1">
      <c r="A248" s="224" t="s">
        <v>1216</v>
      </c>
      <c r="B248" s="225">
        <v>311</v>
      </c>
      <c r="C248" s="224" t="s">
        <v>235</v>
      </c>
      <c r="D248" s="226" t="s">
        <v>18</v>
      </c>
      <c r="E248" s="224" t="s">
        <v>966</v>
      </c>
      <c r="F248" s="224" t="s">
        <v>23</v>
      </c>
      <c r="G248" s="227" t="s">
        <v>967</v>
      </c>
      <c r="H248" s="224" t="s">
        <v>41</v>
      </c>
      <c r="I248" s="301">
        <v>2063</v>
      </c>
      <c r="J248" s="301">
        <v>81.243772259355026</v>
      </c>
      <c r="K248" s="301">
        <v>361.34681282932729</v>
      </c>
      <c r="L248" s="301">
        <v>2505.590585088682</v>
      </c>
      <c r="M248" s="301">
        <v>178085.99999999997</v>
      </c>
      <c r="N248" s="228">
        <v>1.4069553951959629E-2</v>
      </c>
      <c r="O248" s="226" t="s">
        <v>709</v>
      </c>
      <c r="P248" s="226" t="s">
        <v>720</v>
      </c>
      <c r="Q248" s="229">
        <v>0</v>
      </c>
      <c r="R248" s="229">
        <v>1477.3031649557611</v>
      </c>
      <c r="S248" s="229">
        <v>10147.641869609162</v>
      </c>
      <c r="T248" s="229">
        <v>0</v>
      </c>
      <c r="U248" s="229"/>
      <c r="V248" s="230">
        <v>0</v>
      </c>
      <c r="W248" s="229">
        <v>7161.402961547451</v>
      </c>
      <c r="X248" s="229">
        <v>18786.347996112374</v>
      </c>
      <c r="Y248" s="231">
        <v>7.4977724245589217</v>
      </c>
      <c r="Z248" s="232"/>
      <c r="AA248" s="226" t="s">
        <v>806</v>
      </c>
      <c r="AB248" s="224" t="s">
        <v>698</v>
      </c>
      <c r="AC248" s="233"/>
    </row>
    <row r="249" spans="1:29" s="217" customFormat="1" ht="11.25" customHeight="1">
      <c r="A249" s="224" t="s">
        <v>30</v>
      </c>
      <c r="B249" s="225">
        <v>311</v>
      </c>
      <c r="C249" s="224" t="s">
        <v>235</v>
      </c>
      <c r="D249" s="226" t="s">
        <v>18</v>
      </c>
      <c r="E249" s="224" t="s">
        <v>900</v>
      </c>
      <c r="F249" s="224" t="s">
        <v>23</v>
      </c>
      <c r="G249" s="227" t="s">
        <v>85</v>
      </c>
      <c r="H249" s="224" t="s">
        <v>41</v>
      </c>
      <c r="I249" s="301">
        <v>3817</v>
      </c>
      <c r="J249" s="301">
        <v>150.31870029760452</v>
      </c>
      <c r="K249" s="301">
        <v>668.57042393094628</v>
      </c>
      <c r="L249" s="301">
        <v>4635.8891242285508</v>
      </c>
      <c r="M249" s="301">
        <v>178085.99999999997</v>
      </c>
      <c r="N249" s="228">
        <v>2.603174378799317E-2</v>
      </c>
      <c r="O249" s="226" t="s">
        <v>720</v>
      </c>
      <c r="P249" s="226" t="s">
        <v>720</v>
      </c>
      <c r="Q249" s="229">
        <v>34231.405293303615</v>
      </c>
      <c r="R249" s="229">
        <v>2733.3330977392829</v>
      </c>
      <c r="S249" s="229">
        <v>18775.350953125631</v>
      </c>
      <c r="T249" s="229">
        <v>0</v>
      </c>
      <c r="U249" s="229"/>
      <c r="V249" s="230">
        <v>0</v>
      </c>
      <c r="W249" s="229">
        <v>13250.157588088523</v>
      </c>
      <c r="X249" s="229">
        <v>68990.246932257054</v>
      </c>
      <c r="Y249" s="231">
        <v>14.881772424558921</v>
      </c>
      <c r="Z249" s="232"/>
      <c r="AA249" s="226" t="s">
        <v>901</v>
      </c>
      <c r="AB249" s="224" t="s">
        <v>698</v>
      </c>
      <c r="AC249" s="233"/>
    </row>
    <row r="250" spans="1:29" s="217" customFormat="1" ht="11.25" customHeight="1">
      <c r="A250" s="224" t="s">
        <v>47</v>
      </c>
      <c r="B250" s="225">
        <v>311</v>
      </c>
      <c r="C250" s="224" t="s">
        <v>235</v>
      </c>
      <c r="D250" s="226" t="s">
        <v>34</v>
      </c>
      <c r="E250" s="224" t="s">
        <v>249</v>
      </c>
      <c r="F250" s="224" t="s">
        <v>23</v>
      </c>
      <c r="G250" s="227" t="s">
        <v>250</v>
      </c>
      <c r="H250" s="224" t="s">
        <v>32</v>
      </c>
      <c r="I250" s="301">
        <v>15619</v>
      </c>
      <c r="J250" s="301">
        <v>748.24117163974813</v>
      </c>
      <c r="K250" s="301">
        <v>2735.7614491426384</v>
      </c>
      <c r="L250" s="301">
        <v>19103.002620782387</v>
      </c>
      <c r="M250" s="301">
        <v>178085.99999999997</v>
      </c>
      <c r="N250" s="228">
        <v>0.1072684131306357</v>
      </c>
      <c r="O250" s="226" t="s">
        <v>720</v>
      </c>
      <c r="P250" s="226" t="s">
        <v>720</v>
      </c>
      <c r="Q250" s="229">
        <v>136089.79067045372</v>
      </c>
      <c r="R250" s="229">
        <v>11263.183378716749</v>
      </c>
      <c r="S250" s="229">
        <v>77367.160614168664</v>
      </c>
      <c r="T250" s="229">
        <v>0</v>
      </c>
      <c r="U250" s="229"/>
      <c r="V250" s="230">
        <v>0</v>
      </c>
      <c r="W250" s="229">
        <v>54599.622283493576</v>
      </c>
      <c r="X250" s="229">
        <v>279319.7569468327</v>
      </c>
      <c r="Y250" s="231">
        <v>14.621772424558921</v>
      </c>
      <c r="Z250" s="232"/>
      <c r="AA250" s="226" t="s">
        <v>965</v>
      </c>
      <c r="AB250" s="224" t="s">
        <v>698</v>
      </c>
      <c r="AC250" s="233"/>
    </row>
    <row r="251" spans="1:29" s="217" customFormat="1" ht="11.25" customHeight="1">
      <c r="A251" s="224" t="s">
        <v>47</v>
      </c>
      <c r="B251" s="225">
        <v>311</v>
      </c>
      <c r="C251" s="224" t="s">
        <v>235</v>
      </c>
      <c r="D251" s="226" t="s">
        <v>34</v>
      </c>
      <c r="E251" s="224" t="s">
        <v>249</v>
      </c>
      <c r="F251" s="224" t="s">
        <v>23</v>
      </c>
      <c r="G251" s="227" t="s">
        <v>250</v>
      </c>
      <c r="H251" s="224" t="s">
        <v>41</v>
      </c>
      <c r="I251" s="301">
        <v>4195</v>
      </c>
      <c r="J251" s="301">
        <v>200.96496030659731</v>
      </c>
      <c r="K251" s="301">
        <v>734.77938915124969</v>
      </c>
      <c r="L251" s="301">
        <v>5130.7443494578474</v>
      </c>
      <c r="M251" s="301">
        <v>178085.99999999997</v>
      </c>
      <c r="N251" s="228">
        <v>2.8810486784238223E-2</v>
      </c>
      <c r="O251" s="226" t="s">
        <v>720</v>
      </c>
      <c r="P251" s="226" t="s">
        <v>720</v>
      </c>
      <c r="Q251" s="229">
        <v>37885.41627639674</v>
      </c>
      <c r="R251" s="229">
        <v>3025.1011123450135</v>
      </c>
      <c r="S251" s="229">
        <v>20779.514615304281</v>
      </c>
      <c r="T251" s="229">
        <v>0</v>
      </c>
      <c r="U251" s="229"/>
      <c r="V251" s="230">
        <v>0</v>
      </c>
      <c r="W251" s="229">
        <v>14664.537773177255</v>
      </c>
      <c r="X251" s="229">
        <v>76354.569777223296</v>
      </c>
      <c r="Y251" s="231">
        <v>14.881772424558921</v>
      </c>
      <c r="Z251" s="232"/>
      <c r="AA251" s="226" t="s">
        <v>965</v>
      </c>
      <c r="AB251" s="224" t="s">
        <v>698</v>
      </c>
      <c r="AC251" s="233"/>
    </row>
    <row r="252" spans="1:29" s="217" customFormat="1" ht="11.25" customHeight="1">
      <c r="A252" s="224" t="s">
        <v>43</v>
      </c>
      <c r="B252" s="225">
        <v>311</v>
      </c>
      <c r="C252" s="224" t="s">
        <v>235</v>
      </c>
      <c r="D252" s="226" t="s">
        <v>34</v>
      </c>
      <c r="E252" s="224" t="s">
        <v>236</v>
      </c>
      <c r="F252" s="224" t="s">
        <v>23</v>
      </c>
      <c r="G252" s="227" t="s">
        <v>237</v>
      </c>
      <c r="H252" s="224" t="s">
        <v>41</v>
      </c>
      <c r="I252" s="301">
        <v>5587</v>
      </c>
      <c r="J252" s="301">
        <v>267.64987681357792</v>
      </c>
      <c r="K252" s="301">
        <v>978.59653091490634</v>
      </c>
      <c r="L252" s="301">
        <v>6833.246407728484</v>
      </c>
      <c r="M252" s="301">
        <v>178085.99999999997</v>
      </c>
      <c r="N252" s="228">
        <v>3.8370486213000939E-2</v>
      </c>
      <c r="O252" s="226" t="s">
        <v>720</v>
      </c>
      <c r="P252" s="226" t="s">
        <v>720</v>
      </c>
      <c r="Q252" s="229">
        <v>50456.691474667125</v>
      </c>
      <c r="R252" s="229">
        <v>4028.9010523650986</v>
      </c>
      <c r="S252" s="229">
        <v>27674.647951300358</v>
      </c>
      <c r="T252" s="229">
        <v>0</v>
      </c>
      <c r="U252" s="229"/>
      <c r="V252" s="230">
        <v>0</v>
      </c>
      <c r="W252" s="229">
        <v>19530.577482417477</v>
      </c>
      <c r="X252" s="229">
        <v>101690.81796075006</v>
      </c>
      <c r="Y252" s="231">
        <v>14.881772424558921</v>
      </c>
      <c r="Z252" s="232"/>
      <c r="AA252" s="226" t="s">
        <v>812</v>
      </c>
      <c r="AB252" s="224" t="s">
        <v>698</v>
      </c>
      <c r="AC252" s="233"/>
    </row>
    <row r="253" spans="1:29" s="217" customFormat="1" ht="11.25" customHeight="1">
      <c r="A253" s="224" t="s">
        <v>30</v>
      </c>
      <c r="B253" s="225">
        <v>311</v>
      </c>
      <c r="C253" s="224" t="s">
        <v>235</v>
      </c>
      <c r="D253" s="226" t="s">
        <v>34</v>
      </c>
      <c r="E253" s="224" t="s">
        <v>760</v>
      </c>
      <c r="F253" s="224" t="s">
        <v>23</v>
      </c>
      <c r="G253" s="227" t="s">
        <v>33</v>
      </c>
      <c r="H253" s="224" t="s">
        <v>32</v>
      </c>
      <c r="I253" s="301">
        <v>15374</v>
      </c>
      <c r="J253" s="301">
        <v>736.50424308787296</v>
      </c>
      <c r="K253" s="301">
        <v>2692.8482309442938</v>
      </c>
      <c r="L253" s="301">
        <v>18803.352474032166</v>
      </c>
      <c r="M253" s="301">
        <v>178085.99999999997</v>
      </c>
      <c r="N253" s="228">
        <v>0.105585798288648</v>
      </c>
      <c r="O253" s="226" t="s">
        <v>720</v>
      </c>
      <c r="P253" s="226" t="s">
        <v>720</v>
      </c>
      <c r="Q253" s="229">
        <v>133955.08302500515</v>
      </c>
      <c r="R253" s="229">
        <v>11086.50882030804</v>
      </c>
      <c r="S253" s="229">
        <v>76153.577519830258</v>
      </c>
      <c r="T253" s="229">
        <v>0</v>
      </c>
      <c r="U253" s="229"/>
      <c r="V253" s="230">
        <v>0</v>
      </c>
      <c r="W253" s="229">
        <v>53743.171328921831</v>
      </c>
      <c r="X253" s="229">
        <v>274938.34069406532</v>
      </c>
      <c r="Y253" s="231">
        <v>14.621772424558923</v>
      </c>
      <c r="Z253" s="232"/>
      <c r="AA253" s="226" t="s">
        <v>802</v>
      </c>
      <c r="AB253" s="224" t="s">
        <v>698</v>
      </c>
      <c r="AC253" s="233"/>
    </row>
    <row r="254" spans="1:29" s="217" customFormat="1" ht="11.25" customHeight="1">
      <c r="A254" s="224" t="s">
        <v>30</v>
      </c>
      <c r="B254" s="225">
        <v>311</v>
      </c>
      <c r="C254" s="224" t="s">
        <v>235</v>
      </c>
      <c r="D254" s="226" t="s">
        <v>34</v>
      </c>
      <c r="E254" s="224" t="s">
        <v>760</v>
      </c>
      <c r="F254" s="224" t="s">
        <v>23</v>
      </c>
      <c r="G254" s="227" t="s">
        <v>33</v>
      </c>
      <c r="H254" s="224" t="s">
        <v>41</v>
      </c>
      <c r="I254" s="301">
        <v>3061</v>
      </c>
      <c r="J254" s="301">
        <v>146.63974815220368</v>
      </c>
      <c r="K254" s="301">
        <v>536.15249349033979</v>
      </c>
      <c r="L254" s="301">
        <v>3743.7922416425436</v>
      </c>
      <c r="M254" s="301">
        <v>178085.99999999997</v>
      </c>
      <c r="N254" s="228">
        <v>2.1022383801323766E-2</v>
      </c>
      <c r="O254" s="226" t="s">
        <v>720</v>
      </c>
      <c r="P254" s="226" t="s">
        <v>720</v>
      </c>
      <c r="Q254" s="229">
        <v>27644.161912288539</v>
      </c>
      <c r="R254" s="229">
        <v>2207.3502991389955</v>
      </c>
      <c r="S254" s="229">
        <v>15162.3585786523</v>
      </c>
      <c r="T254" s="229">
        <v>0</v>
      </c>
      <c r="U254" s="229"/>
      <c r="V254" s="230">
        <v>0</v>
      </c>
      <c r="W254" s="229">
        <v>10700.393354873797</v>
      </c>
      <c r="X254" s="229">
        <v>55714.264144953631</v>
      </c>
      <c r="Y254" s="231">
        <v>14.881772424558921</v>
      </c>
      <c r="Z254" s="232"/>
      <c r="AA254" s="226" t="s">
        <v>802</v>
      </c>
      <c r="AB254" s="224" t="s">
        <v>698</v>
      </c>
      <c r="AC254" s="233"/>
    </row>
    <row r="255" spans="1:29" s="217" customFormat="1" ht="11.25" customHeight="1">
      <c r="A255" s="224" t="s">
        <v>63</v>
      </c>
      <c r="B255" s="225">
        <v>312</v>
      </c>
      <c r="C255" s="224" t="s">
        <v>253</v>
      </c>
      <c r="D255" s="226" t="s">
        <v>18</v>
      </c>
      <c r="E255" s="224" t="s">
        <v>956</v>
      </c>
      <c r="F255" s="224" t="s">
        <v>16</v>
      </c>
      <c r="G255" s="227" t="s">
        <v>215</v>
      </c>
      <c r="H255" s="224" t="s">
        <v>41</v>
      </c>
      <c r="I255" s="301">
        <v>1367</v>
      </c>
      <c r="J255" s="301">
        <v>0</v>
      </c>
      <c r="K255" s="301">
        <v>0</v>
      </c>
      <c r="L255" s="301">
        <v>1367</v>
      </c>
      <c r="M255" s="301">
        <v>2598</v>
      </c>
      <c r="N255" s="228">
        <v>0.52617397998460358</v>
      </c>
      <c r="O255" s="226" t="s">
        <v>709</v>
      </c>
      <c r="P255" s="226" t="s">
        <v>709</v>
      </c>
      <c r="Q255" s="229">
        <v>0</v>
      </c>
      <c r="R255" s="229">
        <v>1525.9045419553504</v>
      </c>
      <c r="S255" s="229">
        <v>0</v>
      </c>
      <c r="T255" s="229">
        <v>0</v>
      </c>
      <c r="U255" s="229"/>
      <c r="V255" s="230">
        <v>0</v>
      </c>
      <c r="W255" s="229">
        <v>3788.4526558891457</v>
      </c>
      <c r="X255" s="229">
        <v>5314.3571978444961</v>
      </c>
      <c r="Y255" s="231">
        <v>3.8876058506543498</v>
      </c>
      <c r="Z255" s="232" t="s">
        <v>717</v>
      </c>
      <c r="AA255" s="226" t="s">
        <v>935</v>
      </c>
      <c r="AB255" s="224" t="s">
        <v>700</v>
      </c>
      <c r="AC255" s="233" t="s">
        <v>1208</v>
      </c>
    </row>
    <row r="256" spans="1:29" s="217" customFormat="1" ht="11.25" customHeight="1">
      <c r="A256" s="224" t="s">
        <v>63</v>
      </c>
      <c r="B256" s="225">
        <v>312</v>
      </c>
      <c r="C256" s="224" t="s">
        <v>253</v>
      </c>
      <c r="D256" s="226" t="s">
        <v>18</v>
      </c>
      <c r="E256" s="224" t="s">
        <v>956</v>
      </c>
      <c r="F256" s="224" t="s">
        <v>16</v>
      </c>
      <c r="G256" s="227" t="s">
        <v>215</v>
      </c>
      <c r="H256" s="224" t="s">
        <v>19</v>
      </c>
      <c r="I256" s="301">
        <v>1231</v>
      </c>
      <c r="J256" s="301">
        <v>0</v>
      </c>
      <c r="K256" s="301">
        <v>0</v>
      </c>
      <c r="L256" s="301">
        <v>1231</v>
      </c>
      <c r="M256" s="301">
        <v>2598</v>
      </c>
      <c r="N256" s="228">
        <v>0.47382602001539648</v>
      </c>
      <c r="O256" s="226" t="s">
        <v>709</v>
      </c>
      <c r="P256" s="226" t="s">
        <v>709</v>
      </c>
      <c r="Q256" s="229">
        <v>0</v>
      </c>
      <c r="R256" s="229">
        <v>1374.0954580446498</v>
      </c>
      <c r="S256" s="229">
        <v>0</v>
      </c>
      <c r="T256" s="229">
        <v>0</v>
      </c>
      <c r="U256" s="229"/>
      <c r="V256" s="230">
        <v>0</v>
      </c>
      <c r="W256" s="229">
        <v>3411.5473441108547</v>
      </c>
      <c r="X256" s="229">
        <v>4785.6428021555048</v>
      </c>
      <c r="Y256" s="231">
        <v>3.8876058506543498</v>
      </c>
      <c r="Z256" s="232" t="s">
        <v>717</v>
      </c>
      <c r="AA256" s="226" t="s">
        <v>935</v>
      </c>
      <c r="AB256" s="224" t="s">
        <v>700</v>
      </c>
      <c r="AC256" s="233" t="s">
        <v>1208</v>
      </c>
    </row>
    <row r="257" spans="1:29" s="217" customFormat="1" ht="11.25" customHeight="1">
      <c r="A257" s="224" t="s">
        <v>24</v>
      </c>
      <c r="B257" s="225">
        <v>313</v>
      </c>
      <c r="C257" s="224" t="s">
        <v>255</v>
      </c>
      <c r="D257" s="226" t="s">
        <v>18</v>
      </c>
      <c r="E257" s="224" t="s">
        <v>968</v>
      </c>
      <c r="F257" s="224" t="s">
        <v>16</v>
      </c>
      <c r="G257" s="227" t="s">
        <v>256</v>
      </c>
      <c r="H257" s="224" t="s">
        <v>41</v>
      </c>
      <c r="I257" s="301">
        <v>249</v>
      </c>
      <c r="J257" s="301">
        <v>11.440130107745476</v>
      </c>
      <c r="K257" s="301">
        <v>24.447579279990972</v>
      </c>
      <c r="L257" s="301">
        <v>284.88770938773644</v>
      </c>
      <c r="M257" s="301">
        <v>31836</v>
      </c>
      <c r="N257" s="228">
        <v>8.9486025062110956E-3</v>
      </c>
      <c r="O257" s="226" t="s">
        <v>720</v>
      </c>
      <c r="P257" s="226" t="s">
        <v>720</v>
      </c>
      <c r="Q257" s="229">
        <v>2103.6108461190456</v>
      </c>
      <c r="R257" s="229">
        <v>6.264021754347767</v>
      </c>
      <c r="S257" s="229">
        <v>0</v>
      </c>
      <c r="T257" s="229">
        <v>1153.7952230203327</v>
      </c>
      <c r="U257" s="229"/>
      <c r="V257" s="230">
        <v>0</v>
      </c>
      <c r="W257" s="229">
        <v>749.0019718855101</v>
      </c>
      <c r="X257" s="229">
        <v>4012.6720627792361</v>
      </c>
      <c r="Y257" s="231">
        <v>14.08510065738894</v>
      </c>
      <c r="Z257" s="232"/>
      <c r="AA257" s="226" t="s">
        <v>969</v>
      </c>
      <c r="AB257" s="224" t="s">
        <v>698</v>
      </c>
      <c r="AC257" s="233"/>
    </row>
    <row r="258" spans="1:29" s="217" customFormat="1" ht="11.25" customHeight="1">
      <c r="A258" s="224" t="s">
        <v>24</v>
      </c>
      <c r="B258" s="225">
        <v>313</v>
      </c>
      <c r="C258" s="224" t="s">
        <v>255</v>
      </c>
      <c r="D258" s="226" t="s">
        <v>18</v>
      </c>
      <c r="E258" s="224" t="s">
        <v>970</v>
      </c>
      <c r="F258" s="224" t="s">
        <v>16</v>
      </c>
      <c r="G258" s="227" t="s">
        <v>258</v>
      </c>
      <c r="H258" s="224" t="s">
        <v>41</v>
      </c>
      <c r="I258" s="301">
        <v>142</v>
      </c>
      <c r="J258" s="301">
        <v>6.5240902622484249</v>
      </c>
      <c r="K258" s="301">
        <v>13.941993003047061</v>
      </c>
      <c r="L258" s="301">
        <v>162.46608326529548</v>
      </c>
      <c r="M258" s="301">
        <v>31836</v>
      </c>
      <c r="N258" s="228">
        <v>5.103219099927613E-3</v>
      </c>
      <c r="O258" s="226" t="s">
        <v>720</v>
      </c>
      <c r="P258" s="226" t="s">
        <v>720</v>
      </c>
      <c r="Q258" s="229">
        <v>1199.6495588309417</v>
      </c>
      <c r="R258" s="229">
        <v>3.5722533699493293</v>
      </c>
      <c r="S258" s="229">
        <v>0</v>
      </c>
      <c r="T258" s="229">
        <v>657.98763722444687</v>
      </c>
      <c r="U258" s="229"/>
      <c r="V258" s="230">
        <v>0</v>
      </c>
      <c r="W258" s="229">
        <v>427.14168677808215</v>
      </c>
      <c r="X258" s="229">
        <v>2288.3511362034201</v>
      </c>
      <c r="Y258" s="231">
        <v>14.085100657388942</v>
      </c>
      <c r="Z258" s="232"/>
      <c r="AA258" s="226" t="s">
        <v>971</v>
      </c>
      <c r="AB258" s="224" t="s">
        <v>698</v>
      </c>
      <c r="AC258" s="233"/>
    </row>
    <row r="259" spans="1:29" s="217" customFormat="1" ht="11.25" customHeight="1">
      <c r="A259" s="224" t="s">
        <v>24</v>
      </c>
      <c r="B259" s="225">
        <v>313</v>
      </c>
      <c r="C259" s="224" t="s">
        <v>255</v>
      </c>
      <c r="D259" s="226" t="s">
        <v>18</v>
      </c>
      <c r="E259" s="224" t="s">
        <v>800</v>
      </c>
      <c r="F259" s="224" t="s">
        <v>16</v>
      </c>
      <c r="G259" s="227" t="s">
        <v>26</v>
      </c>
      <c r="H259" s="224" t="s">
        <v>41</v>
      </c>
      <c r="I259" s="301">
        <v>5369</v>
      </c>
      <c r="J259" s="301">
        <v>246.67493392966048</v>
      </c>
      <c r="K259" s="301">
        <v>527.144791784223</v>
      </c>
      <c r="L259" s="301">
        <v>6142.8197257138836</v>
      </c>
      <c r="M259" s="301">
        <v>31836</v>
      </c>
      <c r="N259" s="228">
        <v>0.19295199540500954</v>
      </c>
      <c r="O259" s="226" t="s">
        <v>720</v>
      </c>
      <c r="P259" s="226" t="s">
        <v>720</v>
      </c>
      <c r="Q259" s="229">
        <v>45358.580854671316</v>
      </c>
      <c r="R259" s="229">
        <v>135.06639678350669</v>
      </c>
      <c r="S259" s="229">
        <v>0</v>
      </c>
      <c r="T259" s="229">
        <v>24878.419889141234</v>
      </c>
      <c r="U259" s="229"/>
      <c r="V259" s="230">
        <v>0</v>
      </c>
      <c r="W259" s="229">
        <v>16150.167016278332</v>
      </c>
      <c r="X259" s="229">
        <v>86522.234156874387</v>
      </c>
      <c r="Y259" s="231">
        <v>14.085100657388942</v>
      </c>
      <c r="Z259" s="232"/>
      <c r="AA259" s="226" t="s">
        <v>801</v>
      </c>
      <c r="AB259" s="224" t="s">
        <v>698</v>
      </c>
      <c r="AC259" s="233"/>
    </row>
    <row r="260" spans="1:29" s="217" customFormat="1" ht="11.25" customHeight="1">
      <c r="A260" s="224" t="s">
        <v>24</v>
      </c>
      <c r="B260" s="225">
        <v>313</v>
      </c>
      <c r="C260" s="224" t="s">
        <v>255</v>
      </c>
      <c r="D260" s="226" t="s">
        <v>18</v>
      </c>
      <c r="E260" s="224" t="s">
        <v>972</v>
      </c>
      <c r="F260" s="224" t="s">
        <v>16</v>
      </c>
      <c r="G260" s="227" t="s">
        <v>259</v>
      </c>
      <c r="H260" s="224" t="s">
        <v>41</v>
      </c>
      <c r="I260" s="301">
        <v>1032</v>
      </c>
      <c r="J260" s="301">
        <v>47.414515145354748</v>
      </c>
      <c r="K260" s="301">
        <v>101.32490689538426</v>
      </c>
      <c r="L260" s="301">
        <v>1180.7394220407389</v>
      </c>
      <c r="M260" s="301">
        <v>31836</v>
      </c>
      <c r="N260" s="228">
        <v>3.7088183881164055E-2</v>
      </c>
      <c r="O260" s="226" t="s">
        <v>720</v>
      </c>
      <c r="P260" s="226" t="s">
        <v>720</v>
      </c>
      <c r="Q260" s="229">
        <v>8718.5798923488146</v>
      </c>
      <c r="R260" s="229">
        <v>25.961728716814839</v>
      </c>
      <c r="S260" s="229">
        <v>0</v>
      </c>
      <c r="T260" s="229">
        <v>4781.9946592649931</v>
      </c>
      <c r="U260" s="229"/>
      <c r="V260" s="230">
        <v>0</v>
      </c>
      <c r="W260" s="229">
        <v>3104.2973292604274</v>
      </c>
      <c r="X260" s="229">
        <v>16630.833609591049</v>
      </c>
      <c r="Y260" s="231">
        <v>14.08510065738894</v>
      </c>
      <c r="Z260" s="232"/>
      <c r="AA260" s="226" t="s">
        <v>973</v>
      </c>
      <c r="AB260" s="224" t="s">
        <v>698</v>
      </c>
      <c r="AC260" s="233"/>
    </row>
    <row r="261" spans="1:29" s="217" customFormat="1" ht="11.25" customHeight="1">
      <c r="A261" s="224" t="s">
        <v>24</v>
      </c>
      <c r="B261" s="225">
        <v>313</v>
      </c>
      <c r="C261" s="224" t="s">
        <v>255</v>
      </c>
      <c r="D261" s="226" t="s">
        <v>18</v>
      </c>
      <c r="E261" s="224" t="s">
        <v>974</v>
      </c>
      <c r="F261" s="224" t="s">
        <v>16</v>
      </c>
      <c r="G261" s="227" t="s">
        <v>260</v>
      </c>
      <c r="H261" s="224" t="s">
        <v>41</v>
      </c>
      <c r="I261" s="301">
        <v>165</v>
      </c>
      <c r="J261" s="301">
        <v>7.5808091075421826</v>
      </c>
      <c r="K261" s="301">
        <v>16.200203137343415</v>
      </c>
      <c r="L261" s="301">
        <v>188.7810122448856</v>
      </c>
      <c r="M261" s="301">
        <v>31836</v>
      </c>
      <c r="N261" s="228">
        <v>5.9297968414651842E-3</v>
      </c>
      <c r="O261" s="226" t="s">
        <v>720</v>
      </c>
      <c r="P261" s="226" t="s">
        <v>720</v>
      </c>
      <c r="Q261" s="229">
        <v>1393.9589944162351</v>
      </c>
      <c r="R261" s="229">
        <v>4.1508577890256291</v>
      </c>
      <c r="S261" s="229">
        <v>0</v>
      </c>
      <c r="T261" s="229">
        <v>764.56309959178679</v>
      </c>
      <c r="U261" s="229"/>
      <c r="V261" s="230">
        <v>0</v>
      </c>
      <c r="W261" s="229">
        <v>496.32660787594051</v>
      </c>
      <c r="X261" s="229">
        <v>2658.9995596729882</v>
      </c>
      <c r="Y261" s="231">
        <v>14.085100657388942</v>
      </c>
      <c r="Z261" s="232"/>
      <c r="AA261" s="226" t="s">
        <v>973</v>
      </c>
      <c r="AB261" s="224" t="s">
        <v>698</v>
      </c>
      <c r="AC261" s="233"/>
    </row>
    <row r="262" spans="1:29" s="217" customFormat="1" ht="11.25" customHeight="1">
      <c r="A262" s="224" t="s">
        <v>24</v>
      </c>
      <c r="B262" s="225">
        <v>313</v>
      </c>
      <c r="C262" s="224" t="s">
        <v>255</v>
      </c>
      <c r="D262" s="226" t="s">
        <v>18</v>
      </c>
      <c r="E262" s="224" t="s">
        <v>975</v>
      </c>
      <c r="F262" s="224" t="s">
        <v>16</v>
      </c>
      <c r="G262" s="227" t="s">
        <v>264</v>
      </c>
      <c r="H262" s="224" t="s">
        <v>41</v>
      </c>
      <c r="I262" s="301">
        <v>236</v>
      </c>
      <c r="J262" s="301">
        <v>10.842854238666396</v>
      </c>
      <c r="K262" s="301">
        <v>23.171199638866945</v>
      </c>
      <c r="L262" s="301">
        <v>270.01405387753334</v>
      </c>
      <c r="M262" s="301">
        <v>31836</v>
      </c>
      <c r="N262" s="228">
        <v>8.4814063914289903E-3</v>
      </c>
      <c r="O262" s="226" t="s">
        <v>720</v>
      </c>
      <c r="P262" s="226" t="s">
        <v>720</v>
      </c>
      <c r="Q262" s="229">
        <v>1993.783773831706</v>
      </c>
      <c r="R262" s="229">
        <v>5.9369844740002931</v>
      </c>
      <c r="S262" s="229">
        <v>0</v>
      </c>
      <c r="T262" s="229">
        <v>1093.5569182040101</v>
      </c>
      <c r="U262" s="229"/>
      <c r="V262" s="230">
        <v>0</v>
      </c>
      <c r="W262" s="229">
        <v>709.89745126498144</v>
      </c>
      <c r="X262" s="229">
        <v>3803.175127774698</v>
      </c>
      <c r="Y262" s="231">
        <v>14.085100657388942</v>
      </c>
      <c r="Z262" s="232"/>
      <c r="AA262" s="226" t="s">
        <v>973</v>
      </c>
      <c r="AB262" s="224" t="s">
        <v>698</v>
      </c>
      <c r="AC262" s="233"/>
    </row>
    <row r="263" spans="1:29" s="217" customFormat="1" ht="11.25" customHeight="1">
      <c r="A263" s="224" t="s">
        <v>24</v>
      </c>
      <c r="B263" s="225">
        <v>313</v>
      </c>
      <c r="C263" s="224" t="s">
        <v>255</v>
      </c>
      <c r="D263" s="226" t="s">
        <v>18</v>
      </c>
      <c r="E263" s="224" t="s">
        <v>976</v>
      </c>
      <c r="F263" s="224" t="s">
        <v>16</v>
      </c>
      <c r="G263" s="227" t="s">
        <v>266</v>
      </c>
      <c r="H263" s="224" t="s">
        <v>41</v>
      </c>
      <c r="I263" s="301">
        <v>1909</v>
      </c>
      <c r="J263" s="301">
        <v>87.707664159381977</v>
      </c>
      <c r="K263" s="301">
        <v>187.43144114659745</v>
      </c>
      <c r="L263" s="301">
        <v>2184.1391053059792</v>
      </c>
      <c r="M263" s="301">
        <v>31836</v>
      </c>
      <c r="N263" s="228">
        <v>6.8605952547618393E-2</v>
      </c>
      <c r="O263" s="226" t="s">
        <v>720</v>
      </c>
      <c r="P263" s="226" t="s">
        <v>720</v>
      </c>
      <c r="Q263" s="229">
        <v>16127.68315357935</v>
      </c>
      <c r="R263" s="229">
        <v>48.024166783332873</v>
      </c>
      <c r="S263" s="229">
        <v>0</v>
      </c>
      <c r="T263" s="229">
        <v>8845.7633764892162</v>
      </c>
      <c r="U263" s="229"/>
      <c r="V263" s="230">
        <v>0</v>
      </c>
      <c r="W263" s="229">
        <v>5742.3484511222441</v>
      </c>
      <c r="X263" s="229">
        <v>30763.819147974144</v>
      </c>
      <c r="Y263" s="231">
        <v>14.085100657388942</v>
      </c>
      <c r="Z263" s="232"/>
      <c r="AA263" s="226" t="s">
        <v>973</v>
      </c>
      <c r="AB263" s="224" t="s">
        <v>698</v>
      </c>
      <c r="AC263" s="233"/>
    </row>
    <row r="264" spans="1:29" s="217" customFormat="1" ht="11.25" customHeight="1">
      <c r="A264" s="224" t="s">
        <v>24</v>
      </c>
      <c r="B264" s="225">
        <v>313</v>
      </c>
      <c r="C264" s="224" t="s">
        <v>255</v>
      </c>
      <c r="D264" s="226" t="s">
        <v>18</v>
      </c>
      <c r="E264" s="224" t="s">
        <v>977</v>
      </c>
      <c r="F264" s="224" t="s">
        <v>16</v>
      </c>
      <c r="G264" s="227" t="s">
        <v>267</v>
      </c>
      <c r="H264" s="224" t="s">
        <v>41</v>
      </c>
      <c r="I264" s="301">
        <v>154</v>
      </c>
      <c r="J264" s="301">
        <v>7.0754218337060379</v>
      </c>
      <c r="K264" s="301">
        <v>15.120189594853855</v>
      </c>
      <c r="L264" s="301">
        <v>176.19561142855989</v>
      </c>
      <c r="M264" s="301">
        <v>31836</v>
      </c>
      <c r="N264" s="228">
        <v>5.5344770520341716E-3</v>
      </c>
      <c r="O264" s="226" t="s">
        <v>720</v>
      </c>
      <c r="P264" s="226" t="s">
        <v>720</v>
      </c>
      <c r="Q264" s="229">
        <v>1301.0283947884861</v>
      </c>
      <c r="R264" s="229">
        <v>3.8741339364239202</v>
      </c>
      <c r="S264" s="229">
        <v>0</v>
      </c>
      <c r="T264" s="229">
        <v>713.59222628566761</v>
      </c>
      <c r="U264" s="229"/>
      <c r="V264" s="230">
        <v>0</v>
      </c>
      <c r="W264" s="229">
        <v>463.2381673508778</v>
      </c>
      <c r="X264" s="229">
        <v>2481.7329223614552</v>
      </c>
      <c r="Y264" s="231">
        <v>14.08510065738894</v>
      </c>
      <c r="Z264" s="232"/>
      <c r="AA264" s="226" t="s">
        <v>973</v>
      </c>
      <c r="AB264" s="224" t="s">
        <v>698</v>
      </c>
      <c r="AC264" s="233"/>
    </row>
    <row r="265" spans="1:29" s="217" customFormat="1" ht="11.25" customHeight="1">
      <c r="A265" s="224" t="s">
        <v>24</v>
      </c>
      <c r="B265" s="225">
        <v>313</v>
      </c>
      <c r="C265" s="224" t="s">
        <v>255</v>
      </c>
      <c r="D265" s="226" t="s">
        <v>18</v>
      </c>
      <c r="E265" s="224" t="s">
        <v>978</v>
      </c>
      <c r="F265" s="224" t="s">
        <v>16</v>
      </c>
      <c r="G265" s="227" t="s">
        <v>268</v>
      </c>
      <c r="H265" s="224" t="s">
        <v>41</v>
      </c>
      <c r="I265" s="301">
        <v>582</v>
      </c>
      <c r="J265" s="301">
        <v>26.739581215694244</v>
      </c>
      <c r="K265" s="301">
        <v>57.142534702629497</v>
      </c>
      <c r="L265" s="301">
        <v>665.88211591832373</v>
      </c>
      <c r="M265" s="301">
        <v>31836</v>
      </c>
      <c r="N265" s="228">
        <v>2.0916010677168102E-2</v>
      </c>
      <c r="O265" s="226" t="s">
        <v>720</v>
      </c>
      <c r="P265" s="226" t="s">
        <v>720</v>
      </c>
      <c r="Q265" s="229">
        <v>4916.873543940902</v>
      </c>
      <c r="R265" s="229">
        <v>14.641207474017671</v>
      </c>
      <c r="S265" s="229">
        <v>0</v>
      </c>
      <c r="T265" s="229">
        <v>2696.8225694692114</v>
      </c>
      <c r="U265" s="229"/>
      <c r="V265" s="230">
        <v>0</v>
      </c>
      <c r="W265" s="229">
        <v>1750.6793077805901</v>
      </c>
      <c r="X265" s="229">
        <v>9379.0166286647218</v>
      </c>
      <c r="Y265" s="231">
        <v>14.085100657388942</v>
      </c>
      <c r="Z265" s="232"/>
      <c r="AA265" s="226" t="s">
        <v>973</v>
      </c>
      <c r="AB265" s="224" t="s">
        <v>698</v>
      </c>
      <c r="AC265" s="233"/>
    </row>
    <row r="266" spans="1:29" s="217" customFormat="1" ht="11.25" customHeight="1">
      <c r="A266" s="224" t="s">
        <v>24</v>
      </c>
      <c r="B266" s="225">
        <v>313</v>
      </c>
      <c r="C266" s="224" t="s">
        <v>255</v>
      </c>
      <c r="D266" s="226" t="s">
        <v>34</v>
      </c>
      <c r="E266" s="224" t="s">
        <v>800</v>
      </c>
      <c r="F266" s="224" t="s">
        <v>16</v>
      </c>
      <c r="G266" s="227" t="s">
        <v>26</v>
      </c>
      <c r="H266" s="224" t="s">
        <v>41</v>
      </c>
      <c r="I266" s="301">
        <v>1712.5</v>
      </c>
      <c r="J266" s="301">
        <v>87.961476725521663</v>
      </c>
      <c r="K266" s="301">
        <v>168.13847195576119</v>
      </c>
      <c r="L266" s="301">
        <v>1968.5999486812827</v>
      </c>
      <c r="M266" s="301">
        <v>31836</v>
      </c>
      <c r="N266" s="228">
        <v>6.1835656133976714E-2</v>
      </c>
      <c r="O266" s="226" t="s">
        <v>720</v>
      </c>
      <c r="P266" s="226" t="s">
        <v>720</v>
      </c>
      <c r="Q266" s="229">
        <v>14536.142021062591</v>
      </c>
      <c r="R266" s="229">
        <v>43.2849592937837</v>
      </c>
      <c r="S266" s="229">
        <v>0</v>
      </c>
      <c r="T266" s="229">
        <v>7972.8297921591957</v>
      </c>
      <c r="U266" s="229"/>
      <c r="V266" s="230">
        <v>0</v>
      </c>
      <c r="W266" s="229">
        <v>5175.6716587910023</v>
      </c>
      <c r="X266" s="229">
        <v>27727.928431306573</v>
      </c>
      <c r="Y266" s="231">
        <v>14.085100657388942</v>
      </c>
      <c r="Z266" s="232"/>
      <c r="AA266" s="226" t="s">
        <v>801</v>
      </c>
      <c r="AB266" s="224" t="s">
        <v>698</v>
      </c>
      <c r="AC266" s="233"/>
    </row>
    <row r="267" spans="1:29" s="217" customFormat="1" ht="11.25" customHeight="1">
      <c r="A267" s="224" t="s">
        <v>24</v>
      </c>
      <c r="B267" s="225">
        <v>313</v>
      </c>
      <c r="C267" s="224" t="s">
        <v>255</v>
      </c>
      <c r="D267" s="226" t="s">
        <v>34</v>
      </c>
      <c r="E267" s="224" t="s">
        <v>972</v>
      </c>
      <c r="F267" s="224" t="s">
        <v>16</v>
      </c>
      <c r="G267" s="227" t="s">
        <v>259</v>
      </c>
      <c r="H267" s="224" t="s">
        <v>41</v>
      </c>
      <c r="I267" s="301">
        <v>282</v>
      </c>
      <c r="J267" s="301">
        <v>14.484751203852326</v>
      </c>
      <c r="K267" s="301">
        <v>27.687619907459652</v>
      </c>
      <c r="L267" s="301">
        <v>324.17237111131197</v>
      </c>
      <c r="M267" s="301">
        <v>31836</v>
      </c>
      <c r="N267" s="228">
        <v>1.0182572280164342E-2</v>
      </c>
      <c r="O267" s="226" t="s">
        <v>720</v>
      </c>
      <c r="P267" s="226" t="s">
        <v>720</v>
      </c>
      <c r="Q267" s="229">
        <v>2393.6887882859273</v>
      </c>
      <c r="R267" s="229">
        <v>7.1278005961150397</v>
      </c>
      <c r="S267" s="229">
        <v>0</v>
      </c>
      <c r="T267" s="229">
        <v>1312.8981030008138</v>
      </c>
      <c r="U267" s="229"/>
      <c r="V267" s="230">
        <v>0</v>
      </c>
      <c r="W267" s="229">
        <v>852.2857855644163</v>
      </c>
      <c r="X267" s="229">
        <v>4566.0004774472718</v>
      </c>
      <c r="Y267" s="231">
        <v>14.08510065738894</v>
      </c>
      <c r="Z267" s="232"/>
      <c r="AA267" s="226" t="s">
        <v>973</v>
      </c>
      <c r="AB267" s="224" t="s">
        <v>698</v>
      </c>
      <c r="AC267" s="233"/>
    </row>
    <row r="268" spans="1:29" s="217" customFormat="1" ht="11.25" customHeight="1">
      <c r="A268" s="224" t="s">
        <v>24</v>
      </c>
      <c r="B268" s="225">
        <v>313</v>
      </c>
      <c r="C268" s="224" t="s">
        <v>255</v>
      </c>
      <c r="D268" s="226" t="s">
        <v>34</v>
      </c>
      <c r="E268" s="224" t="s">
        <v>981</v>
      </c>
      <c r="F268" s="224" t="s">
        <v>16</v>
      </c>
      <c r="G268" s="227" t="s">
        <v>261</v>
      </c>
      <c r="H268" s="224" t="s">
        <v>41</v>
      </c>
      <c r="I268" s="301">
        <v>1001</v>
      </c>
      <c r="J268" s="301">
        <v>51.415730337078656</v>
      </c>
      <c r="K268" s="301">
        <v>98.281232366550057</v>
      </c>
      <c r="L268" s="301">
        <v>1150.6969627036287</v>
      </c>
      <c r="M268" s="301">
        <v>31836</v>
      </c>
      <c r="N268" s="228">
        <v>3.6144520753349313E-2</v>
      </c>
      <c r="O268" s="226" t="s">
        <v>720</v>
      </c>
      <c r="P268" s="226" t="s">
        <v>720</v>
      </c>
      <c r="Q268" s="229">
        <v>8496.7463726035949</v>
      </c>
      <c r="R268" s="229">
        <v>25.301164527344518</v>
      </c>
      <c r="S268" s="229">
        <v>0</v>
      </c>
      <c r="T268" s="229">
        <v>4660.322698949697</v>
      </c>
      <c r="U268" s="229"/>
      <c r="V268" s="230">
        <v>0</v>
      </c>
      <c r="W268" s="229">
        <v>3025.3123097517046</v>
      </c>
      <c r="X268" s="229">
        <v>16207.68254583234</v>
      </c>
      <c r="Y268" s="231">
        <v>14.085100657388942</v>
      </c>
      <c r="Z268" s="232"/>
      <c r="AA268" s="226" t="s">
        <v>982</v>
      </c>
      <c r="AB268" s="224" t="s">
        <v>698</v>
      </c>
      <c r="AC268" s="233"/>
    </row>
    <row r="269" spans="1:29" s="217" customFormat="1" ht="11.25" customHeight="1">
      <c r="A269" s="224" t="s">
        <v>24</v>
      </c>
      <c r="B269" s="225">
        <v>313</v>
      </c>
      <c r="C269" s="224" t="s">
        <v>255</v>
      </c>
      <c r="D269" s="226" t="s">
        <v>34</v>
      </c>
      <c r="E269" s="224" t="s">
        <v>983</v>
      </c>
      <c r="F269" s="224" t="s">
        <v>16</v>
      </c>
      <c r="G269" s="227" t="s">
        <v>262</v>
      </c>
      <c r="H269" s="224" t="s">
        <v>41</v>
      </c>
      <c r="I269" s="301">
        <v>2023</v>
      </c>
      <c r="J269" s="301">
        <v>103.91011235955057</v>
      </c>
      <c r="K269" s="301">
        <v>198.62430876876198</v>
      </c>
      <c r="L269" s="301">
        <v>2325.5344211283127</v>
      </c>
      <c r="M269" s="301">
        <v>31836</v>
      </c>
      <c r="N269" s="228">
        <v>7.3047318165859798E-2</v>
      </c>
      <c r="O269" s="226" t="s">
        <v>720</v>
      </c>
      <c r="P269" s="226" t="s">
        <v>720</v>
      </c>
      <c r="Q269" s="229">
        <v>17171.746165611461</v>
      </c>
      <c r="R269" s="229">
        <v>51.133122716101859</v>
      </c>
      <c r="S269" s="229">
        <v>0</v>
      </c>
      <c r="T269" s="229">
        <v>9418.414405569667</v>
      </c>
      <c r="U269" s="229"/>
      <c r="V269" s="230">
        <v>0</v>
      </c>
      <c r="W269" s="229">
        <v>6114.0927099177807</v>
      </c>
      <c r="X269" s="229">
        <v>32755.386403815013</v>
      </c>
      <c r="Y269" s="231">
        <v>14.085100657388944</v>
      </c>
      <c r="Z269" s="232"/>
      <c r="AA269" s="226" t="s">
        <v>982</v>
      </c>
      <c r="AB269" s="224" t="s">
        <v>698</v>
      </c>
      <c r="AC269" s="233"/>
    </row>
    <row r="270" spans="1:29" s="217" customFormat="1" ht="11.25" customHeight="1">
      <c r="A270" s="224" t="s">
        <v>24</v>
      </c>
      <c r="B270" s="225">
        <v>313</v>
      </c>
      <c r="C270" s="224" t="s">
        <v>255</v>
      </c>
      <c r="D270" s="226" t="s">
        <v>34</v>
      </c>
      <c r="E270" s="224" t="s">
        <v>984</v>
      </c>
      <c r="F270" s="224" t="s">
        <v>16</v>
      </c>
      <c r="G270" s="227" t="s">
        <v>263</v>
      </c>
      <c r="H270" s="224" t="s">
        <v>41</v>
      </c>
      <c r="I270" s="301">
        <v>288.5</v>
      </c>
      <c r="J270" s="301">
        <v>14.818619582664526</v>
      </c>
      <c r="K270" s="301">
        <v>28.325809728021667</v>
      </c>
      <c r="L270" s="301">
        <v>331.64442931068623</v>
      </c>
      <c r="M270" s="301">
        <v>31836</v>
      </c>
      <c r="N270" s="228">
        <v>1.0417276960380898E-2</v>
      </c>
      <c r="O270" s="226" t="s">
        <v>720</v>
      </c>
      <c r="P270" s="226" t="s">
        <v>720</v>
      </c>
      <c r="Q270" s="229">
        <v>2448.862466030107</v>
      </c>
      <c r="R270" s="229">
        <v>7.2920938722666282</v>
      </c>
      <c r="S270" s="229">
        <v>0</v>
      </c>
      <c r="T270" s="229">
        <v>1343.1599387082795</v>
      </c>
      <c r="U270" s="229"/>
      <c r="V270" s="230">
        <v>0</v>
      </c>
      <c r="W270" s="229">
        <v>871.9306706926742</v>
      </c>
      <c r="X270" s="229">
        <v>4671.2451693033281</v>
      </c>
      <c r="Y270" s="231">
        <v>14.085100657388944</v>
      </c>
      <c r="Z270" s="232"/>
      <c r="AA270" s="226" t="s">
        <v>982</v>
      </c>
      <c r="AB270" s="224" t="s">
        <v>698</v>
      </c>
      <c r="AC270" s="233"/>
    </row>
    <row r="271" spans="1:29" s="217" customFormat="1" ht="11.25" customHeight="1">
      <c r="A271" s="224" t="s">
        <v>24</v>
      </c>
      <c r="B271" s="225">
        <v>313</v>
      </c>
      <c r="C271" s="224" t="s">
        <v>255</v>
      </c>
      <c r="D271" s="226" t="s">
        <v>34</v>
      </c>
      <c r="E271" s="224" t="s">
        <v>975</v>
      </c>
      <c r="F271" s="224" t="s">
        <v>16</v>
      </c>
      <c r="G271" s="227" t="s">
        <v>264</v>
      </c>
      <c r="H271" s="224" t="s">
        <v>41</v>
      </c>
      <c r="I271" s="301">
        <v>616</v>
      </c>
      <c r="J271" s="301">
        <v>31.640449438202246</v>
      </c>
      <c r="K271" s="301">
        <v>60.48075837941542</v>
      </c>
      <c r="L271" s="301">
        <v>708.12120781761769</v>
      </c>
      <c r="M271" s="301">
        <v>31836</v>
      </c>
      <c r="N271" s="228">
        <v>2.2242782002061114E-2</v>
      </c>
      <c r="O271" s="226" t="s">
        <v>720</v>
      </c>
      <c r="P271" s="226" t="s">
        <v>720</v>
      </c>
      <c r="Q271" s="229">
        <v>5228.7669985252887</v>
      </c>
      <c r="R271" s="229">
        <v>15.56994740144278</v>
      </c>
      <c r="S271" s="229">
        <v>0</v>
      </c>
      <c r="T271" s="229">
        <v>2867.8908916613518</v>
      </c>
      <c r="U271" s="229"/>
      <c r="V271" s="230">
        <v>0</v>
      </c>
      <c r="W271" s="229">
        <v>1861.7306521548949</v>
      </c>
      <c r="X271" s="229">
        <v>9973.9584897429777</v>
      </c>
      <c r="Y271" s="231">
        <v>14.08510065738894</v>
      </c>
      <c r="Z271" s="232"/>
      <c r="AA271" s="226" t="s">
        <v>973</v>
      </c>
      <c r="AB271" s="224" t="s">
        <v>698</v>
      </c>
      <c r="AC271" s="233"/>
    </row>
    <row r="272" spans="1:29" s="217" customFormat="1" ht="11.25" customHeight="1">
      <c r="A272" s="224" t="s">
        <v>24</v>
      </c>
      <c r="B272" s="225">
        <v>313</v>
      </c>
      <c r="C272" s="224" t="s">
        <v>255</v>
      </c>
      <c r="D272" s="226" t="s">
        <v>34</v>
      </c>
      <c r="E272" s="224" t="s">
        <v>985</v>
      </c>
      <c r="F272" s="224" t="s">
        <v>16</v>
      </c>
      <c r="G272" s="227" t="s">
        <v>265</v>
      </c>
      <c r="H272" s="224" t="s">
        <v>41</v>
      </c>
      <c r="I272" s="301">
        <v>245</v>
      </c>
      <c r="J272" s="301">
        <v>12.584269662921347</v>
      </c>
      <c r="K272" s="301">
        <v>24.054847082722041</v>
      </c>
      <c r="L272" s="301">
        <v>281.63911674564343</v>
      </c>
      <c r="M272" s="301">
        <v>31836</v>
      </c>
      <c r="N272" s="228">
        <v>8.8465610235470352E-3</v>
      </c>
      <c r="O272" s="226" t="s">
        <v>720</v>
      </c>
      <c r="P272" s="226" t="s">
        <v>720</v>
      </c>
      <c r="Q272" s="229">
        <v>2079.6232380498309</v>
      </c>
      <c r="R272" s="229">
        <v>6.1925927164829249</v>
      </c>
      <c r="S272" s="229">
        <v>0</v>
      </c>
      <c r="T272" s="229">
        <v>1140.638422819856</v>
      </c>
      <c r="U272" s="229"/>
      <c r="V272" s="230">
        <v>0</v>
      </c>
      <c r="W272" s="229">
        <v>740.46105483433337</v>
      </c>
      <c r="X272" s="229">
        <v>3966.9153084205036</v>
      </c>
      <c r="Y272" s="231">
        <v>14.085100657388942</v>
      </c>
      <c r="Z272" s="232"/>
      <c r="AA272" s="226" t="s">
        <v>986</v>
      </c>
      <c r="AB272" s="224" t="s">
        <v>698</v>
      </c>
      <c r="AC272" s="233"/>
    </row>
    <row r="273" spans="1:29" s="217" customFormat="1" ht="11.25" customHeight="1">
      <c r="A273" s="224" t="s">
        <v>1262</v>
      </c>
      <c r="B273" s="225">
        <v>313</v>
      </c>
      <c r="C273" s="224" t="s">
        <v>255</v>
      </c>
      <c r="D273" s="226" t="s">
        <v>34</v>
      </c>
      <c r="E273" s="224" t="s">
        <v>771</v>
      </c>
      <c r="F273" s="224" t="s">
        <v>16</v>
      </c>
      <c r="G273" s="227" t="s">
        <v>77</v>
      </c>
      <c r="H273" s="224" t="s">
        <v>41</v>
      </c>
      <c r="I273" s="301">
        <v>1918.5</v>
      </c>
      <c r="J273" s="301">
        <v>98.542536115569817</v>
      </c>
      <c r="K273" s="301">
        <v>188.36418011511117</v>
      </c>
      <c r="L273" s="301">
        <v>2205.406716230681</v>
      </c>
      <c r="M273" s="301">
        <v>31836</v>
      </c>
      <c r="N273" s="228">
        <v>6.9273989076224438E-2</v>
      </c>
      <c r="O273" s="226" t="s">
        <v>720</v>
      </c>
      <c r="P273" s="226" t="s">
        <v>720</v>
      </c>
      <c r="Q273" s="229">
        <v>16284.723192647347</v>
      </c>
      <c r="R273" s="229">
        <v>48.491792353357106</v>
      </c>
      <c r="S273" s="229">
        <v>0</v>
      </c>
      <c r="T273" s="229">
        <v>8931.89720073426</v>
      </c>
      <c r="U273" s="229"/>
      <c r="V273" s="230">
        <v>0</v>
      </c>
      <c r="W273" s="229">
        <v>0</v>
      </c>
      <c r="X273" s="229">
        <v>25265.112185734964</v>
      </c>
      <c r="Y273" s="231">
        <v>11.455987686895339</v>
      </c>
      <c r="Z273" s="232"/>
      <c r="AA273" s="226" t="s">
        <v>806</v>
      </c>
      <c r="AB273" s="224" t="s">
        <v>698</v>
      </c>
      <c r="AC273" s="233"/>
    </row>
    <row r="274" spans="1:29" s="217" customFormat="1" ht="11.25" customHeight="1">
      <c r="A274" s="224" t="s">
        <v>1216</v>
      </c>
      <c r="B274" s="225">
        <v>313</v>
      </c>
      <c r="C274" s="224" t="s">
        <v>255</v>
      </c>
      <c r="D274" s="226" t="s">
        <v>34</v>
      </c>
      <c r="E274" s="224" t="s">
        <v>979</v>
      </c>
      <c r="F274" s="224" t="s">
        <v>16</v>
      </c>
      <c r="G274" s="227" t="s">
        <v>980</v>
      </c>
      <c r="H274" s="224" t="s">
        <v>41</v>
      </c>
      <c r="I274" s="301">
        <v>635.5</v>
      </c>
      <c r="J274" s="301">
        <v>32.642054574638841</v>
      </c>
      <c r="K274" s="301">
        <v>62.395327841101455</v>
      </c>
      <c r="L274" s="301">
        <v>730.53738241574024</v>
      </c>
      <c r="M274" s="301">
        <v>31836</v>
      </c>
      <c r="N274" s="228">
        <v>2.2946896042710774E-2</v>
      </c>
      <c r="O274" s="226" t="s">
        <v>709</v>
      </c>
      <c r="P274" s="226" t="s">
        <v>720</v>
      </c>
      <c r="Q274" s="229">
        <v>0</v>
      </c>
      <c r="R274" s="229">
        <v>16.062827229897543</v>
      </c>
      <c r="S274" s="229">
        <v>0</v>
      </c>
      <c r="T274" s="229">
        <v>2958.676398783748</v>
      </c>
      <c r="U274" s="229"/>
      <c r="V274" s="230">
        <v>0</v>
      </c>
      <c r="W274" s="229">
        <v>0</v>
      </c>
      <c r="X274" s="229">
        <v>2974.7392260136457</v>
      </c>
      <c r="Y274" s="231">
        <v>4.0719876868953389</v>
      </c>
      <c r="Z274" s="232"/>
      <c r="AA274" s="226" t="s">
        <v>806</v>
      </c>
      <c r="AB274" s="224" t="s">
        <v>698</v>
      </c>
      <c r="AC274" s="233"/>
    </row>
    <row r="275" spans="1:29" s="217" customFormat="1" ht="11.25" customHeight="1">
      <c r="A275" s="224" t="s">
        <v>24</v>
      </c>
      <c r="B275" s="225">
        <v>313</v>
      </c>
      <c r="C275" s="224" t="s">
        <v>255</v>
      </c>
      <c r="D275" s="226" t="s">
        <v>40</v>
      </c>
      <c r="E275" s="224" t="s">
        <v>987</v>
      </c>
      <c r="F275" s="224" t="s">
        <v>16</v>
      </c>
      <c r="G275" s="227" t="s">
        <v>257</v>
      </c>
      <c r="H275" s="224" t="s">
        <v>41</v>
      </c>
      <c r="I275" s="301">
        <v>47</v>
      </c>
      <c r="J275" s="301">
        <v>10.210769039012838</v>
      </c>
      <c r="K275" s="301">
        <v>4.6146033179099426</v>
      </c>
      <c r="L275" s="301">
        <v>61.825372356922784</v>
      </c>
      <c r="M275" s="301">
        <v>31836</v>
      </c>
      <c r="N275" s="228">
        <v>1.9419956136739159E-3</v>
      </c>
      <c r="O275" s="226" t="s">
        <v>720</v>
      </c>
      <c r="P275" s="226" t="s">
        <v>720</v>
      </c>
      <c r="Q275" s="229">
        <v>456.5185494835178</v>
      </c>
      <c r="R275" s="229">
        <v>1.3593969295717412</v>
      </c>
      <c r="S275" s="229">
        <v>0</v>
      </c>
      <c r="T275" s="229">
        <v>250.39275804553731</v>
      </c>
      <c r="U275" s="229"/>
      <c r="V275" s="230">
        <v>0</v>
      </c>
      <c r="W275" s="229">
        <v>162.54588836918239</v>
      </c>
      <c r="X275" s="229">
        <v>870.81659282780925</v>
      </c>
      <c r="Y275" s="231">
        <v>14.085100657388942</v>
      </c>
      <c r="Z275" s="232"/>
      <c r="AA275" s="226" t="s">
        <v>988</v>
      </c>
      <c r="AB275" s="224" t="s">
        <v>698</v>
      </c>
      <c r="AC275" s="233"/>
    </row>
    <row r="276" spans="1:29" s="217" customFormat="1" ht="11.25" customHeight="1">
      <c r="A276" s="224" t="s">
        <v>24</v>
      </c>
      <c r="B276" s="225">
        <v>313</v>
      </c>
      <c r="C276" s="224" t="s">
        <v>255</v>
      </c>
      <c r="D276" s="226" t="s">
        <v>40</v>
      </c>
      <c r="E276" s="224" t="s">
        <v>970</v>
      </c>
      <c r="F276" s="224" t="s">
        <v>16</v>
      </c>
      <c r="G276" s="227" t="s">
        <v>258</v>
      </c>
      <c r="H276" s="224" t="s">
        <v>41</v>
      </c>
      <c r="I276" s="301">
        <v>225</v>
      </c>
      <c r="J276" s="301">
        <v>48.881341144210396</v>
      </c>
      <c r="K276" s="301">
        <v>22.091186096377385</v>
      </c>
      <c r="L276" s="301">
        <v>295.97252724058779</v>
      </c>
      <c r="M276" s="301">
        <v>31836</v>
      </c>
      <c r="N276" s="228">
        <v>9.2967875122687456E-3</v>
      </c>
      <c r="O276" s="226" t="s">
        <v>720</v>
      </c>
      <c r="P276" s="226" t="s">
        <v>720</v>
      </c>
      <c r="Q276" s="229">
        <v>2185.4611411445003</v>
      </c>
      <c r="R276" s="229">
        <v>6.5077512585881223</v>
      </c>
      <c r="S276" s="229">
        <v>0</v>
      </c>
      <c r="T276" s="229">
        <v>1198.6887353243808</v>
      </c>
      <c r="U276" s="229"/>
      <c r="V276" s="230">
        <v>0</v>
      </c>
      <c r="W276" s="229">
        <v>778.1452102780006</v>
      </c>
      <c r="X276" s="229">
        <v>4168.8028380054693</v>
      </c>
      <c r="Y276" s="231">
        <v>14.08510065738894</v>
      </c>
      <c r="Z276" s="232"/>
      <c r="AA276" s="226" t="s">
        <v>971</v>
      </c>
      <c r="AB276" s="224" t="s">
        <v>698</v>
      </c>
      <c r="AC276" s="233"/>
    </row>
    <row r="277" spans="1:29" s="217" customFormat="1" ht="11.25" customHeight="1">
      <c r="A277" s="224" t="s">
        <v>24</v>
      </c>
      <c r="B277" s="225">
        <v>313</v>
      </c>
      <c r="C277" s="224" t="s">
        <v>255</v>
      </c>
      <c r="D277" s="226" t="s">
        <v>40</v>
      </c>
      <c r="E277" s="224" t="s">
        <v>800</v>
      </c>
      <c r="F277" s="224" t="s">
        <v>16</v>
      </c>
      <c r="G277" s="227" t="s">
        <v>26</v>
      </c>
      <c r="H277" s="224" t="s">
        <v>41</v>
      </c>
      <c r="I277" s="301">
        <v>1910</v>
      </c>
      <c r="J277" s="301">
        <v>414.94827371307491</v>
      </c>
      <c r="K277" s="301">
        <v>187.52962419591469</v>
      </c>
      <c r="L277" s="301">
        <v>2512.4778979089892</v>
      </c>
      <c r="M277" s="301">
        <v>31836</v>
      </c>
      <c r="N277" s="228">
        <v>7.8919396215259119E-2</v>
      </c>
      <c r="O277" s="226" t="s">
        <v>720</v>
      </c>
      <c r="P277" s="226" t="s">
        <v>720</v>
      </c>
      <c r="Q277" s="229">
        <v>18552.136798159976</v>
      </c>
      <c r="R277" s="229">
        <v>55.243577350681385</v>
      </c>
      <c r="S277" s="229">
        <v>0</v>
      </c>
      <c r="T277" s="229">
        <v>10175.535486531408</v>
      </c>
      <c r="U277" s="229"/>
      <c r="V277" s="230">
        <v>0</v>
      </c>
      <c r="W277" s="229">
        <v>6605.5882294710273</v>
      </c>
      <c r="X277" s="229">
        <v>35388.504091513088</v>
      </c>
      <c r="Y277" s="231">
        <v>14.08510065738894</v>
      </c>
      <c r="Z277" s="232"/>
      <c r="AA277" s="226" t="s">
        <v>801</v>
      </c>
      <c r="AB277" s="224" t="s">
        <v>698</v>
      </c>
      <c r="AC277" s="233"/>
    </row>
    <row r="278" spans="1:29" s="217" customFormat="1" ht="11.25" customHeight="1">
      <c r="A278" s="224" t="s">
        <v>24</v>
      </c>
      <c r="B278" s="225">
        <v>313</v>
      </c>
      <c r="C278" s="224" t="s">
        <v>255</v>
      </c>
      <c r="D278" s="226" t="s">
        <v>40</v>
      </c>
      <c r="E278" s="224" t="s">
        <v>972</v>
      </c>
      <c r="F278" s="224" t="s">
        <v>16</v>
      </c>
      <c r="G278" s="227" t="s">
        <v>259</v>
      </c>
      <c r="H278" s="224" t="s">
        <v>41</v>
      </c>
      <c r="I278" s="301">
        <v>2478</v>
      </c>
      <c r="J278" s="301">
        <v>538.34650380157052</v>
      </c>
      <c r="K278" s="301">
        <v>243.29759620810293</v>
      </c>
      <c r="L278" s="301">
        <v>3259.6441000096734</v>
      </c>
      <c r="M278" s="301">
        <v>31836</v>
      </c>
      <c r="N278" s="228">
        <v>0.10238861980178644</v>
      </c>
      <c r="O278" s="226" t="s">
        <v>720</v>
      </c>
      <c r="P278" s="226" t="s">
        <v>720</v>
      </c>
      <c r="Q278" s="229">
        <v>24069.212034471428</v>
      </c>
      <c r="R278" s="229">
        <v>71.672033861250512</v>
      </c>
      <c r="S278" s="229">
        <v>0</v>
      </c>
      <c r="T278" s="229">
        <v>13201.558605039178</v>
      </c>
      <c r="U278" s="229"/>
      <c r="V278" s="230">
        <v>0</v>
      </c>
      <c r="W278" s="229">
        <v>8569.9725825283804</v>
      </c>
      <c r="X278" s="229">
        <v>45912.41525590024</v>
      </c>
      <c r="Y278" s="231">
        <v>14.085100657388942</v>
      </c>
      <c r="Z278" s="232"/>
      <c r="AA278" s="226" t="s">
        <v>973</v>
      </c>
      <c r="AB278" s="224" t="s">
        <v>698</v>
      </c>
      <c r="AC278" s="233"/>
    </row>
    <row r="279" spans="1:29" s="217" customFormat="1" ht="11.25" customHeight="1">
      <c r="A279" s="224" t="s">
        <v>24</v>
      </c>
      <c r="B279" s="225">
        <v>313</v>
      </c>
      <c r="C279" s="224" t="s">
        <v>255</v>
      </c>
      <c r="D279" s="226" t="s">
        <v>40</v>
      </c>
      <c r="E279" s="224" t="s">
        <v>985</v>
      </c>
      <c r="F279" s="224" t="s">
        <v>16</v>
      </c>
      <c r="G279" s="227" t="s">
        <v>265</v>
      </c>
      <c r="H279" s="224" t="s">
        <v>41</v>
      </c>
      <c r="I279" s="301">
        <v>234</v>
      </c>
      <c r="J279" s="301">
        <v>50.836594789978811</v>
      </c>
      <c r="K279" s="301">
        <v>22.974833540232481</v>
      </c>
      <c r="L279" s="301">
        <v>307.81142833021124</v>
      </c>
      <c r="M279" s="301">
        <v>31836</v>
      </c>
      <c r="N279" s="228">
        <v>9.6686590127594944E-3</v>
      </c>
      <c r="O279" s="226" t="s">
        <v>720</v>
      </c>
      <c r="P279" s="226" t="s">
        <v>720</v>
      </c>
      <c r="Q279" s="229">
        <v>2272.8795867902795</v>
      </c>
      <c r="R279" s="229">
        <v>6.7680613089316459</v>
      </c>
      <c r="S279" s="229">
        <v>0</v>
      </c>
      <c r="T279" s="229">
        <v>1246.6362847373557</v>
      </c>
      <c r="U279" s="229"/>
      <c r="V279" s="230">
        <v>0</v>
      </c>
      <c r="W279" s="229">
        <v>809.27101868912064</v>
      </c>
      <c r="X279" s="229">
        <v>4335.5549515256871</v>
      </c>
      <c r="Y279" s="231">
        <v>14.08510065738894</v>
      </c>
      <c r="Z279" s="232"/>
      <c r="AA279" s="226" t="s">
        <v>986</v>
      </c>
      <c r="AB279" s="224" t="s">
        <v>698</v>
      </c>
      <c r="AC279" s="233"/>
    </row>
    <row r="280" spans="1:29" s="217" customFormat="1" ht="11.25" customHeight="1">
      <c r="A280" s="224" t="s">
        <v>24</v>
      </c>
      <c r="B280" s="225">
        <v>313</v>
      </c>
      <c r="C280" s="224" t="s">
        <v>255</v>
      </c>
      <c r="D280" s="226" t="s">
        <v>40</v>
      </c>
      <c r="E280" s="224" t="s">
        <v>970</v>
      </c>
      <c r="F280" s="224" t="s">
        <v>16</v>
      </c>
      <c r="G280" s="227" t="s">
        <v>258</v>
      </c>
      <c r="H280" s="224" t="s">
        <v>42</v>
      </c>
      <c r="I280" s="301">
        <v>2345</v>
      </c>
      <c r="J280" s="301">
        <v>509.45219992521498</v>
      </c>
      <c r="K280" s="301">
        <v>230.23925064891094</v>
      </c>
      <c r="L280" s="301">
        <v>3084.6914505741261</v>
      </c>
      <c r="M280" s="301">
        <v>31836</v>
      </c>
      <c r="N280" s="228">
        <v>9.6893185405645371E-2</v>
      </c>
      <c r="O280" s="226" t="s">
        <v>720</v>
      </c>
      <c r="P280" s="226" t="s">
        <v>720</v>
      </c>
      <c r="Q280" s="229">
        <v>15238.375765836185</v>
      </c>
      <c r="R280" s="229">
        <v>67.825229783951755</v>
      </c>
      <c r="S280" s="229">
        <v>0</v>
      </c>
      <c r="T280" s="229">
        <v>12493.000374825213</v>
      </c>
      <c r="U280" s="229"/>
      <c r="V280" s="230">
        <v>0</v>
      </c>
      <c r="W280" s="229">
        <v>8110.0023026751633</v>
      </c>
      <c r="X280" s="229">
        <v>35909.203673120515</v>
      </c>
      <c r="Y280" s="231">
        <v>11.641100657388945</v>
      </c>
      <c r="Z280" s="232"/>
      <c r="AA280" s="226" t="s">
        <v>971</v>
      </c>
      <c r="AB280" s="224" t="s">
        <v>698</v>
      </c>
      <c r="AC280" s="233"/>
    </row>
    <row r="281" spans="1:29" s="217" customFormat="1" ht="11.25" customHeight="1">
      <c r="A281" s="224" t="s">
        <v>24</v>
      </c>
      <c r="B281" s="225">
        <v>313</v>
      </c>
      <c r="C281" s="224" t="s">
        <v>255</v>
      </c>
      <c r="D281" s="226" t="s">
        <v>40</v>
      </c>
      <c r="E281" s="224" t="s">
        <v>800</v>
      </c>
      <c r="F281" s="224" t="s">
        <v>16</v>
      </c>
      <c r="G281" s="227" t="s">
        <v>26</v>
      </c>
      <c r="H281" s="224" t="s">
        <v>42</v>
      </c>
      <c r="I281" s="301">
        <v>118</v>
      </c>
      <c r="J281" s="301">
        <v>25.635547800074786</v>
      </c>
      <c r="K281" s="301">
        <v>11.585599819433472</v>
      </c>
      <c r="L281" s="301">
        <v>155.22114761950826</v>
      </c>
      <c r="M281" s="301">
        <v>31836</v>
      </c>
      <c r="N281" s="228">
        <v>4.8756485619898312E-3</v>
      </c>
      <c r="O281" s="226" t="s">
        <v>720</v>
      </c>
      <c r="P281" s="226" t="s">
        <v>720</v>
      </c>
      <c r="Q281" s="229">
        <v>766.79246924037091</v>
      </c>
      <c r="R281" s="229">
        <v>3.4129539933928816</v>
      </c>
      <c r="S281" s="229">
        <v>0</v>
      </c>
      <c r="T281" s="229">
        <v>628.64564785900859</v>
      </c>
      <c r="U281" s="229"/>
      <c r="V281" s="230">
        <v>0</v>
      </c>
      <c r="W281" s="229">
        <v>408.0939325013515</v>
      </c>
      <c r="X281" s="229">
        <v>1806.9450035941238</v>
      </c>
      <c r="Y281" s="231">
        <v>11.641100657388943</v>
      </c>
      <c r="Z281" s="232"/>
      <c r="AA281" s="226" t="s">
        <v>801</v>
      </c>
      <c r="AB281" s="224" t="s">
        <v>698</v>
      </c>
      <c r="AC281" s="233"/>
    </row>
    <row r="282" spans="1:29" s="217" customFormat="1" ht="11.25" customHeight="1">
      <c r="A282" s="224" t="s">
        <v>24</v>
      </c>
      <c r="B282" s="225">
        <v>313</v>
      </c>
      <c r="C282" s="224" t="s">
        <v>255</v>
      </c>
      <c r="D282" s="226" t="s">
        <v>40</v>
      </c>
      <c r="E282" s="224" t="s">
        <v>985</v>
      </c>
      <c r="F282" s="224" t="s">
        <v>16</v>
      </c>
      <c r="G282" s="227" t="s">
        <v>265</v>
      </c>
      <c r="H282" s="224" t="s">
        <v>42</v>
      </c>
      <c r="I282" s="301">
        <v>666</v>
      </c>
      <c r="J282" s="301">
        <v>144.68876978686276</v>
      </c>
      <c r="K282" s="301">
        <v>65.389910845277058</v>
      </c>
      <c r="L282" s="301">
        <v>876.07868063213982</v>
      </c>
      <c r="M282" s="301">
        <v>31836</v>
      </c>
      <c r="N282" s="228">
        <v>2.7518491036315488E-2</v>
      </c>
      <c r="O282" s="226" t="s">
        <v>720</v>
      </c>
      <c r="P282" s="226" t="s">
        <v>720</v>
      </c>
      <c r="Q282" s="229">
        <v>4327.8286823227709</v>
      </c>
      <c r="R282" s="229">
        <v>19.26294372542084</v>
      </c>
      <c r="S282" s="229">
        <v>0</v>
      </c>
      <c r="T282" s="229">
        <v>3548.118656560167</v>
      </c>
      <c r="U282" s="229"/>
      <c r="V282" s="230">
        <v>0</v>
      </c>
      <c r="W282" s="229">
        <v>2303.309822422882</v>
      </c>
      <c r="X282" s="229">
        <v>10198.520105031241</v>
      </c>
      <c r="Y282" s="231">
        <v>11.641100657388943</v>
      </c>
      <c r="Z282" s="232"/>
      <c r="AA282" s="226" t="s">
        <v>986</v>
      </c>
      <c r="AB282" s="224" t="s">
        <v>698</v>
      </c>
      <c r="AC282" s="233"/>
    </row>
    <row r="283" spans="1:29" s="217" customFormat="1" ht="11.25" customHeight="1">
      <c r="A283" s="224" t="s">
        <v>63</v>
      </c>
      <c r="B283" s="225">
        <v>314</v>
      </c>
      <c r="C283" s="224" t="s">
        <v>270</v>
      </c>
      <c r="D283" s="226" t="s">
        <v>18</v>
      </c>
      <c r="E283" s="224" t="s">
        <v>989</v>
      </c>
      <c r="F283" s="224" t="s">
        <v>23</v>
      </c>
      <c r="G283" s="227" t="s">
        <v>271</v>
      </c>
      <c r="H283" s="224" t="s">
        <v>65</v>
      </c>
      <c r="I283" s="301">
        <v>6281</v>
      </c>
      <c r="J283" s="301">
        <v>19.527971589446377</v>
      </c>
      <c r="K283" s="301">
        <v>333.69174056506495</v>
      </c>
      <c r="L283" s="301">
        <v>6634.2197121545114</v>
      </c>
      <c r="M283" s="301">
        <v>225162</v>
      </c>
      <c r="N283" s="228">
        <v>2.9464206714074806E-2</v>
      </c>
      <c r="O283" s="226" t="s">
        <v>720</v>
      </c>
      <c r="P283" s="226" t="s">
        <v>720</v>
      </c>
      <c r="Q283" s="229">
        <v>67960.946731310818</v>
      </c>
      <c r="R283" s="229">
        <v>0</v>
      </c>
      <c r="S283" s="229">
        <v>26868.589834225771</v>
      </c>
      <c r="T283" s="229">
        <v>0</v>
      </c>
      <c r="U283" s="229"/>
      <c r="V283" s="230">
        <v>0</v>
      </c>
      <c r="W283" s="229">
        <v>27578.49748437402</v>
      </c>
      <c r="X283" s="229">
        <v>122408.03404991061</v>
      </c>
      <c r="Y283" s="231">
        <v>18.451006954992405</v>
      </c>
      <c r="Z283" s="232"/>
      <c r="AA283" s="226" t="s">
        <v>818</v>
      </c>
      <c r="AB283" s="224" t="s">
        <v>699</v>
      </c>
      <c r="AC283" s="233"/>
    </row>
    <row r="284" spans="1:29" s="217" customFormat="1" ht="11.25" customHeight="1">
      <c r="A284" s="224" t="s">
        <v>24</v>
      </c>
      <c r="B284" s="225">
        <v>314</v>
      </c>
      <c r="C284" s="224" t="s">
        <v>270</v>
      </c>
      <c r="D284" s="226" t="s">
        <v>18</v>
      </c>
      <c r="E284" s="224" t="s">
        <v>990</v>
      </c>
      <c r="F284" s="224" t="s">
        <v>23</v>
      </c>
      <c r="G284" s="227" t="s">
        <v>272</v>
      </c>
      <c r="H284" s="224" t="s">
        <v>32</v>
      </c>
      <c r="I284" s="301">
        <v>113086</v>
      </c>
      <c r="J284" s="301">
        <v>351.59054213726046</v>
      </c>
      <c r="K284" s="301">
        <v>6007.9388908678447</v>
      </c>
      <c r="L284" s="301">
        <v>119445.52943300511</v>
      </c>
      <c r="M284" s="301">
        <v>225162</v>
      </c>
      <c r="N284" s="228">
        <v>0.53048706901255593</v>
      </c>
      <c r="O284" s="226" t="s">
        <v>720</v>
      </c>
      <c r="P284" s="226" t="s">
        <v>720</v>
      </c>
      <c r="Q284" s="229">
        <v>850929.95168072835</v>
      </c>
      <c r="R284" s="229">
        <v>0</v>
      </c>
      <c r="S284" s="229">
        <v>483754.39420367073</v>
      </c>
      <c r="T284" s="229">
        <v>0</v>
      </c>
      <c r="U284" s="229"/>
      <c r="V284" s="230">
        <v>0</v>
      </c>
      <c r="W284" s="229">
        <v>496535.89659575233</v>
      </c>
      <c r="X284" s="229">
        <v>1831220.2424801514</v>
      </c>
      <c r="Y284" s="231">
        <v>15.331006954992406</v>
      </c>
      <c r="Z284" s="232"/>
      <c r="AA284" s="226" t="s">
        <v>991</v>
      </c>
      <c r="AB284" s="224" t="s">
        <v>699</v>
      </c>
      <c r="AC284" s="233"/>
    </row>
    <row r="285" spans="1:29" s="217" customFormat="1" ht="11.25" customHeight="1">
      <c r="A285" s="224" t="s">
        <v>24</v>
      </c>
      <c r="B285" s="225">
        <v>314</v>
      </c>
      <c r="C285" s="224" t="s">
        <v>270</v>
      </c>
      <c r="D285" s="226" t="s">
        <v>18</v>
      </c>
      <c r="E285" s="224" t="s">
        <v>990</v>
      </c>
      <c r="F285" s="224" t="s">
        <v>23</v>
      </c>
      <c r="G285" s="227" t="s">
        <v>272</v>
      </c>
      <c r="H285" s="224" t="s">
        <v>41</v>
      </c>
      <c r="I285" s="301">
        <v>32126</v>
      </c>
      <c r="J285" s="301">
        <v>99.881486273293149</v>
      </c>
      <c r="K285" s="301">
        <v>1706.7633907647312</v>
      </c>
      <c r="L285" s="301">
        <v>33932.644877038023</v>
      </c>
      <c r="M285" s="301">
        <v>225162</v>
      </c>
      <c r="N285" s="228">
        <v>0.15070324867001547</v>
      </c>
      <c r="O285" s="226" t="s">
        <v>720</v>
      </c>
      <c r="P285" s="226" t="s">
        <v>720</v>
      </c>
      <c r="Q285" s="229">
        <v>250558.64977204875</v>
      </c>
      <c r="R285" s="229">
        <v>0</v>
      </c>
      <c r="S285" s="229">
        <v>137427.21175200399</v>
      </c>
      <c r="T285" s="229">
        <v>0</v>
      </c>
      <c r="U285" s="229"/>
      <c r="V285" s="230">
        <v>0</v>
      </c>
      <c r="W285" s="229">
        <v>141058.24075513449</v>
      </c>
      <c r="X285" s="229">
        <v>529044.10227918718</v>
      </c>
      <c r="Y285" s="231">
        <v>15.591006954992404</v>
      </c>
      <c r="Z285" s="232"/>
      <c r="AA285" s="226" t="s">
        <v>991</v>
      </c>
      <c r="AB285" s="224" t="s">
        <v>699</v>
      </c>
      <c r="AC285" s="233"/>
    </row>
    <row r="286" spans="1:29" s="217" customFormat="1" ht="11.25" customHeight="1">
      <c r="A286" s="224" t="s">
        <v>24</v>
      </c>
      <c r="B286" s="225">
        <v>314</v>
      </c>
      <c r="C286" s="224" t="s">
        <v>270</v>
      </c>
      <c r="D286" s="226" t="s">
        <v>34</v>
      </c>
      <c r="E286" s="224" t="s">
        <v>990</v>
      </c>
      <c r="F286" s="224" t="s">
        <v>23</v>
      </c>
      <c r="G286" s="227" t="s">
        <v>272</v>
      </c>
      <c r="H286" s="224" t="s">
        <v>32</v>
      </c>
      <c r="I286" s="301">
        <v>50716</v>
      </c>
      <c r="J286" s="301">
        <v>0</v>
      </c>
      <c r="K286" s="301">
        <v>2694.3974390221038</v>
      </c>
      <c r="L286" s="301">
        <v>53410.397439022105</v>
      </c>
      <c r="M286" s="301">
        <v>225162</v>
      </c>
      <c r="N286" s="228">
        <v>0.23720875387064472</v>
      </c>
      <c r="O286" s="226" t="s">
        <v>720</v>
      </c>
      <c r="P286" s="226" t="s">
        <v>720</v>
      </c>
      <c r="Q286" s="229">
        <v>380495.67135559348</v>
      </c>
      <c r="R286" s="229">
        <v>0</v>
      </c>
      <c r="S286" s="229">
        <v>216312.10962803953</v>
      </c>
      <c r="T286" s="229">
        <v>0</v>
      </c>
      <c r="U286" s="229"/>
      <c r="V286" s="230">
        <v>0</v>
      </c>
      <c r="W286" s="229">
        <v>222027.39362292347</v>
      </c>
      <c r="X286" s="229">
        <v>818835.17460655654</v>
      </c>
      <c r="Y286" s="231">
        <v>15.331006954992407</v>
      </c>
      <c r="Z286" s="232"/>
      <c r="AA286" s="226" t="s">
        <v>991</v>
      </c>
      <c r="AB286" s="224" t="s">
        <v>699</v>
      </c>
      <c r="AC286" s="233"/>
    </row>
    <row r="287" spans="1:29" s="217" customFormat="1" ht="11.25" customHeight="1">
      <c r="A287" s="224" t="s">
        <v>24</v>
      </c>
      <c r="B287" s="225">
        <v>314</v>
      </c>
      <c r="C287" s="224" t="s">
        <v>270</v>
      </c>
      <c r="D287" s="226" t="s">
        <v>273</v>
      </c>
      <c r="E287" s="224" t="s">
        <v>990</v>
      </c>
      <c r="F287" s="224" t="s">
        <v>23</v>
      </c>
      <c r="G287" s="227" t="s">
        <v>272</v>
      </c>
      <c r="H287" s="224" t="s">
        <v>32</v>
      </c>
      <c r="I287" s="301">
        <v>11147</v>
      </c>
      <c r="J287" s="301">
        <v>0</v>
      </c>
      <c r="K287" s="301">
        <v>592.20853878025468</v>
      </c>
      <c r="L287" s="301">
        <v>11739.208538780254</v>
      </c>
      <c r="M287" s="301">
        <v>225162</v>
      </c>
      <c r="N287" s="228">
        <v>5.2136721732709133E-2</v>
      </c>
      <c r="O287" s="226" t="s">
        <v>720</v>
      </c>
      <c r="P287" s="226" t="s">
        <v>720</v>
      </c>
      <c r="Q287" s="229">
        <v>83630.121630270529</v>
      </c>
      <c r="R287" s="229">
        <v>0</v>
      </c>
      <c r="S287" s="229">
        <v>47543.794582060029</v>
      </c>
      <c r="T287" s="229">
        <v>0</v>
      </c>
      <c r="U287" s="229"/>
      <c r="V287" s="230">
        <v>0</v>
      </c>
      <c r="W287" s="229">
        <v>48799.97154181575</v>
      </c>
      <c r="X287" s="229">
        <v>179973.88775414633</v>
      </c>
      <c r="Y287" s="231">
        <v>15.331006954992407</v>
      </c>
      <c r="Z287" s="232"/>
      <c r="AA287" s="226" t="s">
        <v>991</v>
      </c>
      <c r="AB287" s="224" t="s">
        <v>699</v>
      </c>
      <c r="AC287" s="233"/>
    </row>
    <row r="288" spans="1:29" s="217" customFormat="1" ht="11.25" customHeight="1">
      <c r="A288" s="224" t="s">
        <v>1262</v>
      </c>
      <c r="B288" s="225">
        <v>316</v>
      </c>
      <c r="C288" s="224" t="s">
        <v>275</v>
      </c>
      <c r="D288" s="226" t="s">
        <v>18</v>
      </c>
      <c r="E288" s="224" t="s">
        <v>797</v>
      </c>
      <c r="F288" s="224" t="s">
        <v>16</v>
      </c>
      <c r="G288" s="227" t="s">
        <v>763</v>
      </c>
      <c r="H288" s="224" t="s">
        <v>41</v>
      </c>
      <c r="I288" s="301">
        <v>283</v>
      </c>
      <c r="J288" s="301">
        <v>0</v>
      </c>
      <c r="K288" s="301">
        <v>0</v>
      </c>
      <c r="L288" s="301">
        <v>283</v>
      </c>
      <c r="M288" s="301">
        <v>1152</v>
      </c>
      <c r="N288" s="228">
        <v>0.24565972222222221</v>
      </c>
      <c r="O288" s="226" t="s">
        <v>720</v>
      </c>
      <c r="P288" s="226" t="s">
        <v>720</v>
      </c>
      <c r="Q288" s="229">
        <v>2089.672</v>
      </c>
      <c r="R288" s="229">
        <v>0</v>
      </c>
      <c r="S288" s="229">
        <v>0</v>
      </c>
      <c r="T288" s="229">
        <v>1146.1500000000001</v>
      </c>
      <c r="U288" s="229"/>
      <c r="V288" s="230">
        <v>0</v>
      </c>
      <c r="W288" s="229">
        <v>1228.2986111111111</v>
      </c>
      <c r="X288" s="229">
        <v>4464.1206111111114</v>
      </c>
      <c r="Y288" s="231">
        <v>15.77427777777778</v>
      </c>
      <c r="Z288" s="232"/>
      <c r="AA288" s="226" t="s">
        <v>798</v>
      </c>
      <c r="AB288" s="224" t="s">
        <v>698</v>
      </c>
      <c r="AC288" s="233"/>
    </row>
    <row r="289" spans="1:29" s="217" customFormat="1" ht="11.25" customHeight="1">
      <c r="A289" s="224" t="s">
        <v>1262</v>
      </c>
      <c r="B289" s="225">
        <v>316</v>
      </c>
      <c r="C289" s="224" t="s">
        <v>275</v>
      </c>
      <c r="D289" s="226" t="s">
        <v>18</v>
      </c>
      <c r="E289" s="224" t="s">
        <v>797</v>
      </c>
      <c r="F289" s="224" t="s">
        <v>16</v>
      </c>
      <c r="G289" s="227" t="s">
        <v>763</v>
      </c>
      <c r="H289" s="224" t="s">
        <v>19</v>
      </c>
      <c r="I289" s="301">
        <v>699</v>
      </c>
      <c r="J289" s="301">
        <v>0</v>
      </c>
      <c r="K289" s="301">
        <v>0</v>
      </c>
      <c r="L289" s="301">
        <v>699</v>
      </c>
      <c r="M289" s="301">
        <v>1152</v>
      </c>
      <c r="N289" s="228">
        <v>0.60677083333333337</v>
      </c>
      <c r="O289" s="226" t="s">
        <v>720</v>
      </c>
      <c r="P289" s="226" t="s">
        <v>720</v>
      </c>
      <c r="Q289" s="229">
        <v>3453.0600000000004</v>
      </c>
      <c r="R289" s="229">
        <v>0</v>
      </c>
      <c r="S289" s="229">
        <v>0</v>
      </c>
      <c r="T289" s="229">
        <v>2830.9500000000003</v>
      </c>
      <c r="U289" s="229"/>
      <c r="V289" s="230">
        <v>0</v>
      </c>
      <c r="W289" s="229">
        <v>3033.854166666667</v>
      </c>
      <c r="X289" s="229">
        <v>9317.8641666666663</v>
      </c>
      <c r="Y289" s="231">
        <v>13.330277777777777</v>
      </c>
      <c r="Z289" s="232"/>
      <c r="AA289" s="226" t="s">
        <v>798</v>
      </c>
      <c r="AB289" s="224" t="s">
        <v>698</v>
      </c>
      <c r="AC289" s="233"/>
    </row>
    <row r="290" spans="1:29" s="217" customFormat="1" ht="11.25" customHeight="1">
      <c r="A290" s="224" t="s">
        <v>1262</v>
      </c>
      <c r="B290" s="225">
        <v>316</v>
      </c>
      <c r="C290" s="224" t="s">
        <v>275</v>
      </c>
      <c r="D290" s="226" t="s">
        <v>18</v>
      </c>
      <c r="E290" s="224" t="s">
        <v>797</v>
      </c>
      <c r="F290" s="224" t="s">
        <v>16</v>
      </c>
      <c r="G290" s="227" t="s">
        <v>763</v>
      </c>
      <c r="H290" s="224" t="s">
        <v>42</v>
      </c>
      <c r="I290" s="301">
        <v>170</v>
      </c>
      <c r="J290" s="301">
        <v>0</v>
      </c>
      <c r="K290" s="301">
        <v>0</v>
      </c>
      <c r="L290" s="301">
        <v>170</v>
      </c>
      <c r="M290" s="301">
        <v>1152</v>
      </c>
      <c r="N290" s="228">
        <v>0.14756944444444445</v>
      </c>
      <c r="O290" s="226" t="s">
        <v>720</v>
      </c>
      <c r="P290" s="226" t="s">
        <v>720</v>
      </c>
      <c r="Q290" s="229">
        <v>839.80000000000007</v>
      </c>
      <c r="R290" s="229">
        <v>0</v>
      </c>
      <c r="S290" s="229">
        <v>0</v>
      </c>
      <c r="T290" s="229">
        <v>688.50000000000011</v>
      </c>
      <c r="U290" s="229"/>
      <c r="V290" s="230">
        <v>0</v>
      </c>
      <c r="W290" s="229">
        <v>737.84722222222229</v>
      </c>
      <c r="X290" s="229">
        <v>2266.1472222222224</v>
      </c>
      <c r="Y290" s="231">
        <v>13.330277777777779</v>
      </c>
      <c r="Z290" s="232"/>
      <c r="AA290" s="226" t="s">
        <v>798</v>
      </c>
      <c r="AB290" s="224" t="s">
        <v>698</v>
      </c>
      <c r="AC290" s="233"/>
    </row>
    <row r="291" spans="1:29" s="217" customFormat="1" ht="11.25" customHeight="1">
      <c r="A291" s="224" t="s">
        <v>17</v>
      </c>
      <c r="B291" s="225">
        <v>317</v>
      </c>
      <c r="C291" s="224" t="s">
        <v>992</v>
      </c>
      <c r="D291" s="226" t="s">
        <v>18</v>
      </c>
      <c r="E291" s="224" t="s">
        <v>810</v>
      </c>
      <c r="F291" s="224" t="s">
        <v>29</v>
      </c>
      <c r="G291" s="227" t="s">
        <v>757</v>
      </c>
      <c r="H291" s="224" t="s">
        <v>41</v>
      </c>
      <c r="I291" s="301">
        <v>141</v>
      </c>
      <c r="J291" s="301">
        <v>0</v>
      </c>
      <c r="K291" s="301">
        <v>2.8476304739052187</v>
      </c>
      <c r="L291" s="301">
        <v>143.84763047390521</v>
      </c>
      <c r="M291" s="301">
        <v>35714</v>
      </c>
      <c r="N291" s="228">
        <v>4.0277658753963492E-3</v>
      </c>
      <c r="O291" s="226" t="s">
        <v>720</v>
      </c>
      <c r="P291" s="226" t="s">
        <v>709</v>
      </c>
      <c r="Q291" s="229">
        <v>1062.1709034193161</v>
      </c>
      <c r="R291" s="229">
        <v>4.0277658753963488</v>
      </c>
      <c r="S291" s="229">
        <v>0</v>
      </c>
      <c r="T291" s="229">
        <v>0</v>
      </c>
      <c r="U291" s="229"/>
      <c r="V291" s="230">
        <v>0</v>
      </c>
      <c r="W291" s="229">
        <v>346.38786528408605</v>
      </c>
      <c r="X291" s="229">
        <v>1412.5865345787986</v>
      </c>
      <c r="Y291" s="231">
        <v>9.8200194881559053</v>
      </c>
      <c r="Z291" s="232"/>
      <c r="AA291" s="226" t="s">
        <v>811</v>
      </c>
      <c r="AB291" s="224" t="s">
        <v>701</v>
      </c>
      <c r="AC291" s="233"/>
    </row>
    <row r="292" spans="1:29" s="217" customFormat="1" ht="11.25" customHeight="1">
      <c r="A292" s="224" t="s">
        <v>754</v>
      </c>
      <c r="B292" s="225">
        <v>317</v>
      </c>
      <c r="C292" s="224" t="s">
        <v>992</v>
      </c>
      <c r="D292" s="226" t="s">
        <v>18</v>
      </c>
      <c r="E292" s="224" t="s">
        <v>944</v>
      </c>
      <c r="F292" s="224" t="s">
        <v>29</v>
      </c>
      <c r="G292" s="227" t="s">
        <v>209</v>
      </c>
      <c r="H292" s="224" t="s">
        <v>41</v>
      </c>
      <c r="I292" s="301">
        <v>13675</v>
      </c>
      <c r="J292" s="301">
        <v>0</v>
      </c>
      <c r="K292" s="301">
        <v>276.17976404719059</v>
      </c>
      <c r="L292" s="301">
        <v>13951.17976404719</v>
      </c>
      <c r="M292" s="301">
        <v>35714</v>
      </c>
      <c r="N292" s="228">
        <v>0.3906361584825892</v>
      </c>
      <c r="O292" s="226" t="s">
        <v>720</v>
      </c>
      <c r="P292" s="226" t="s">
        <v>720</v>
      </c>
      <c r="Q292" s="229">
        <v>103015.51137772444</v>
      </c>
      <c r="R292" s="229">
        <v>390.63615848258922</v>
      </c>
      <c r="S292" s="229">
        <v>0</v>
      </c>
      <c r="T292" s="229">
        <v>56502.278044391125</v>
      </c>
      <c r="U292" s="229"/>
      <c r="V292" s="230">
        <v>0</v>
      </c>
      <c r="W292" s="229">
        <v>33594.709629502671</v>
      </c>
      <c r="X292" s="229">
        <v>193503.13521010082</v>
      </c>
      <c r="Y292" s="231">
        <v>13.870019488155904</v>
      </c>
      <c r="Z292" s="232"/>
      <c r="AA292" s="226" t="s">
        <v>945</v>
      </c>
      <c r="AB292" s="224" t="s">
        <v>701</v>
      </c>
      <c r="AC292" s="233"/>
    </row>
    <row r="293" spans="1:29" s="217" customFormat="1" ht="11.25" customHeight="1">
      <c r="A293" s="224" t="s">
        <v>754</v>
      </c>
      <c r="B293" s="225">
        <v>317</v>
      </c>
      <c r="C293" s="224" t="s">
        <v>992</v>
      </c>
      <c r="D293" s="226" t="s">
        <v>34</v>
      </c>
      <c r="E293" s="224" t="s">
        <v>944</v>
      </c>
      <c r="F293" s="224" t="s">
        <v>29</v>
      </c>
      <c r="G293" s="227" t="s">
        <v>209</v>
      </c>
      <c r="H293" s="224" t="s">
        <v>41</v>
      </c>
      <c r="I293" s="301">
        <v>20830</v>
      </c>
      <c r="J293" s="301">
        <v>0</v>
      </c>
      <c r="K293" s="301">
        <v>420.68186362727454</v>
      </c>
      <c r="L293" s="301">
        <v>21250.681863627273</v>
      </c>
      <c r="M293" s="301">
        <v>35714</v>
      </c>
      <c r="N293" s="228">
        <v>0.59502385237238264</v>
      </c>
      <c r="O293" s="226" t="s">
        <v>720</v>
      </c>
      <c r="P293" s="226" t="s">
        <v>720</v>
      </c>
      <c r="Q293" s="229">
        <v>156915.03488102378</v>
      </c>
      <c r="R293" s="229">
        <v>595.02385237238263</v>
      </c>
      <c r="S293" s="229">
        <v>0</v>
      </c>
      <c r="T293" s="229">
        <v>86065.261547690461</v>
      </c>
      <c r="U293" s="229"/>
      <c r="V293" s="230">
        <v>0</v>
      </c>
      <c r="W293" s="229">
        <v>51172.051304024906</v>
      </c>
      <c r="X293" s="229">
        <v>294747.37158511154</v>
      </c>
      <c r="Y293" s="231">
        <v>13.870019488155906</v>
      </c>
      <c r="Z293" s="232"/>
      <c r="AA293" s="226" t="s">
        <v>945</v>
      </c>
      <c r="AB293" s="224" t="s">
        <v>701</v>
      </c>
      <c r="AC293" s="233"/>
    </row>
    <row r="294" spans="1:29" s="217" customFormat="1" ht="11.25" customHeight="1">
      <c r="A294" s="224" t="s">
        <v>754</v>
      </c>
      <c r="B294" s="225">
        <v>317</v>
      </c>
      <c r="C294" s="224" t="s">
        <v>992</v>
      </c>
      <c r="D294" s="226" t="s">
        <v>34</v>
      </c>
      <c r="E294" s="224" t="s">
        <v>944</v>
      </c>
      <c r="F294" s="224" t="s">
        <v>29</v>
      </c>
      <c r="G294" s="227" t="s">
        <v>209</v>
      </c>
      <c r="H294" s="224" t="s">
        <v>42</v>
      </c>
      <c r="I294" s="301">
        <v>361</v>
      </c>
      <c r="J294" s="301">
        <v>0</v>
      </c>
      <c r="K294" s="301">
        <v>7.290741851629674</v>
      </c>
      <c r="L294" s="301">
        <v>368.29074185162966</v>
      </c>
      <c r="M294" s="301">
        <v>35714</v>
      </c>
      <c r="N294" s="228">
        <v>1.0312223269631788E-2</v>
      </c>
      <c r="O294" s="226" t="s">
        <v>720</v>
      </c>
      <c r="P294" s="226" t="s">
        <v>720</v>
      </c>
      <c r="Q294" s="229">
        <v>1819.3562647470508</v>
      </c>
      <c r="R294" s="229">
        <v>10.312223269631788</v>
      </c>
      <c r="S294" s="229">
        <v>0</v>
      </c>
      <c r="T294" s="229">
        <v>1491.5775044991003</v>
      </c>
      <c r="U294" s="229"/>
      <c r="V294" s="230">
        <v>0</v>
      </c>
      <c r="W294" s="229">
        <v>886.85120118833379</v>
      </c>
      <c r="X294" s="229">
        <v>4208.0971937041168</v>
      </c>
      <c r="Y294" s="231">
        <v>11.426019488155907</v>
      </c>
      <c r="Z294" s="232"/>
      <c r="AA294" s="226" t="s">
        <v>945</v>
      </c>
      <c r="AB294" s="224" t="s">
        <v>701</v>
      </c>
      <c r="AC294" s="233"/>
    </row>
    <row r="295" spans="1:29" s="217" customFormat="1" ht="11.25" customHeight="1">
      <c r="A295" s="224" t="s">
        <v>24</v>
      </c>
      <c r="B295" s="225">
        <v>318</v>
      </c>
      <c r="C295" s="224" t="s">
        <v>279</v>
      </c>
      <c r="D295" s="226" t="s">
        <v>18</v>
      </c>
      <c r="E295" s="224" t="s">
        <v>800</v>
      </c>
      <c r="F295" s="224" t="s">
        <v>16</v>
      </c>
      <c r="G295" s="227" t="s">
        <v>26</v>
      </c>
      <c r="H295" s="224" t="s">
        <v>19</v>
      </c>
      <c r="I295" s="301">
        <v>9651</v>
      </c>
      <c r="J295" s="301">
        <v>0</v>
      </c>
      <c r="K295" s="301">
        <v>0</v>
      </c>
      <c r="L295" s="301">
        <v>9651</v>
      </c>
      <c r="M295" s="301">
        <v>9651</v>
      </c>
      <c r="N295" s="228">
        <v>1</v>
      </c>
      <c r="O295" s="226" t="s">
        <v>709</v>
      </c>
      <c r="P295" s="226" t="s">
        <v>709</v>
      </c>
      <c r="Q295" s="229">
        <v>0</v>
      </c>
      <c r="R295" s="229">
        <v>0</v>
      </c>
      <c r="S295" s="229">
        <v>0</v>
      </c>
      <c r="T295" s="229">
        <v>0</v>
      </c>
      <c r="U295" s="229"/>
      <c r="V295" s="230">
        <v>0</v>
      </c>
      <c r="W295" s="229">
        <v>1600</v>
      </c>
      <c r="X295" s="229">
        <v>1600</v>
      </c>
      <c r="Y295" s="231">
        <v>0.16578592891928298</v>
      </c>
      <c r="Z295" s="232"/>
      <c r="AA295" s="226" t="s">
        <v>801</v>
      </c>
      <c r="AB295" s="224" t="s">
        <v>698</v>
      </c>
      <c r="AC295" s="233"/>
    </row>
    <row r="296" spans="1:29" s="217" customFormat="1" ht="11.25" customHeight="1">
      <c r="A296" s="224" t="s">
        <v>24</v>
      </c>
      <c r="B296" s="225">
        <v>319</v>
      </c>
      <c r="C296" s="224" t="s">
        <v>281</v>
      </c>
      <c r="D296" s="226" t="s">
        <v>18</v>
      </c>
      <c r="E296" s="224" t="s">
        <v>974</v>
      </c>
      <c r="F296" s="224" t="s">
        <v>16</v>
      </c>
      <c r="G296" s="227" t="s">
        <v>260</v>
      </c>
      <c r="H296" s="224" t="s">
        <v>41</v>
      </c>
      <c r="I296" s="301">
        <v>551</v>
      </c>
      <c r="J296" s="301">
        <v>0</v>
      </c>
      <c r="K296" s="301">
        <v>0</v>
      </c>
      <c r="L296" s="301">
        <v>551</v>
      </c>
      <c r="M296" s="301">
        <v>1004</v>
      </c>
      <c r="N296" s="228">
        <v>0.54880478087649398</v>
      </c>
      <c r="O296" s="226" t="s">
        <v>709</v>
      </c>
      <c r="P296" s="226" t="s">
        <v>709</v>
      </c>
      <c r="Q296" s="229">
        <v>0</v>
      </c>
      <c r="R296" s="229">
        <v>0</v>
      </c>
      <c r="S296" s="229">
        <v>0</v>
      </c>
      <c r="T296" s="229">
        <v>0</v>
      </c>
      <c r="U296" s="229"/>
      <c r="V296" s="230">
        <v>0</v>
      </c>
      <c r="W296" s="229">
        <v>2195.2191235059759</v>
      </c>
      <c r="X296" s="229">
        <v>2195.2191235059759</v>
      </c>
      <c r="Y296" s="231">
        <v>3.9840637450199199</v>
      </c>
      <c r="Z296" s="232"/>
      <c r="AA296" s="226" t="s">
        <v>973</v>
      </c>
      <c r="AB296" s="224" t="s">
        <v>698</v>
      </c>
      <c r="AC296" s="233"/>
    </row>
    <row r="297" spans="1:29" s="217" customFormat="1" ht="11.25" customHeight="1">
      <c r="A297" s="224" t="s">
        <v>24</v>
      </c>
      <c r="B297" s="225">
        <v>319</v>
      </c>
      <c r="C297" s="224" t="s">
        <v>281</v>
      </c>
      <c r="D297" s="226" t="s">
        <v>18</v>
      </c>
      <c r="E297" s="224" t="s">
        <v>974</v>
      </c>
      <c r="F297" s="224" t="s">
        <v>16</v>
      </c>
      <c r="G297" s="227" t="s">
        <v>260</v>
      </c>
      <c r="H297" s="224" t="s">
        <v>42</v>
      </c>
      <c r="I297" s="301">
        <v>453</v>
      </c>
      <c r="J297" s="301">
        <v>0</v>
      </c>
      <c r="K297" s="301">
        <v>0</v>
      </c>
      <c r="L297" s="301">
        <v>453</v>
      </c>
      <c r="M297" s="301">
        <v>1004</v>
      </c>
      <c r="N297" s="228">
        <v>0.45119521912350596</v>
      </c>
      <c r="O297" s="226" t="s">
        <v>709</v>
      </c>
      <c r="P297" s="226" t="s">
        <v>709</v>
      </c>
      <c r="Q297" s="229">
        <v>0</v>
      </c>
      <c r="R297" s="229">
        <v>0</v>
      </c>
      <c r="S297" s="229">
        <v>0</v>
      </c>
      <c r="T297" s="229">
        <v>0</v>
      </c>
      <c r="U297" s="229"/>
      <c r="V297" s="230">
        <v>0</v>
      </c>
      <c r="W297" s="229">
        <v>1804.7808764940239</v>
      </c>
      <c r="X297" s="229">
        <v>1804.7808764940239</v>
      </c>
      <c r="Y297" s="231">
        <v>3.9840637450199203</v>
      </c>
      <c r="Z297" s="232"/>
      <c r="AA297" s="226" t="s">
        <v>973</v>
      </c>
      <c r="AB297" s="224" t="s">
        <v>698</v>
      </c>
      <c r="AC297" s="233"/>
    </row>
    <row r="298" spans="1:29" s="217" customFormat="1" ht="11.25" customHeight="1">
      <c r="A298" s="224" t="s">
        <v>24</v>
      </c>
      <c r="B298" s="225">
        <v>320</v>
      </c>
      <c r="C298" s="224" t="s">
        <v>283</v>
      </c>
      <c r="D298" s="226" t="s">
        <v>18</v>
      </c>
      <c r="E298" s="224" t="s">
        <v>993</v>
      </c>
      <c r="F298" s="224" t="s">
        <v>23</v>
      </c>
      <c r="G298" s="227" t="s">
        <v>284</v>
      </c>
      <c r="H298" s="224" t="s">
        <v>19</v>
      </c>
      <c r="I298" s="301">
        <v>5588</v>
      </c>
      <c r="J298" s="301">
        <v>0</v>
      </c>
      <c r="K298" s="301">
        <v>337</v>
      </c>
      <c r="L298" s="301">
        <v>5925</v>
      </c>
      <c r="M298" s="301">
        <v>5925</v>
      </c>
      <c r="N298" s="228">
        <v>1</v>
      </c>
      <c r="O298" s="226" t="s">
        <v>720</v>
      </c>
      <c r="P298" s="226" t="s">
        <v>720</v>
      </c>
      <c r="Q298" s="229">
        <v>29269.500000000004</v>
      </c>
      <c r="R298" s="229">
        <v>0</v>
      </c>
      <c r="S298" s="229">
        <v>23996.25</v>
      </c>
      <c r="T298" s="229">
        <v>0</v>
      </c>
      <c r="U298" s="229"/>
      <c r="V298" s="230">
        <v>0</v>
      </c>
      <c r="W298" s="229">
        <v>75000</v>
      </c>
      <c r="X298" s="229">
        <v>128265.75</v>
      </c>
      <c r="Y298" s="231">
        <v>21.648227848101264</v>
      </c>
      <c r="Z298" s="232"/>
      <c r="AA298" s="226" t="s">
        <v>815</v>
      </c>
      <c r="AB298" s="224" t="s">
        <v>699</v>
      </c>
      <c r="AC298" s="233"/>
    </row>
    <row r="299" spans="1:29" s="217" customFormat="1" ht="11.25" customHeight="1">
      <c r="A299" s="224" t="s">
        <v>24</v>
      </c>
      <c r="B299" s="225">
        <v>321</v>
      </c>
      <c r="C299" s="224" t="s">
        <v>286</v>
      </c>
      <c r="D299" s="226" t="s">
        <v>18</v>
      </c>
      <c r="E299" s="224" t="s">
        <v>993</v>
      </c>
      <c r="F299" s="224" t="s">
        <v>29</v>
      </c>
      <c r="G299" s="227" t="s">
        <v>284</v>
      </c>
      <c r="H299" s="224" t="s">
        <v>41</v>
      </c>
      <c r="I299" s="301">
        <v>189</v>
      </c>
      <c r="J299" s="301">
        <v>0</v>
      </c>
      <c r="K299" s="301">
        <v>1.3816082212098741</v>
      </c>
      <c r="L299" s="301">
        <v>190.38160822120989</v>
      </c>
      <c r="M299" s="301">
        <v>9508</v>
      </c>
      <c r="N299" s="228">
        <v>2.002330755376629E-2</v>
      </c>
      <c r="O299" s="226" t="s">
        <v>720</v>
      </c>
      <c r="P299" s="226" t="s">
        <v>709</v>
      </c>
      <c r="Q299" s="229">
        <v>1405.7777951054138</v>
      </c>
      <c r="R299" s="229">
        <v>0</v>
      </c>
      <c r="S299" s="229">
        <v>0</v>
      </c>
      <c r="T299" s="229">
        <v>0</v>
      </c>
      <c r="U299" s="229"/>
      <c r="V299" s="230">
        <v>0</v>
      </c>
      <c r="W299" s="229">
        <v>74.086237948935278</v>
      </c>
      <c r="X299" s="229">
        <v>1479.8640330543492</v>
      </c>
      <c r="Y299" s="231">
        <v>7.7731459823306697</v>
      </c>
      <c r="Z299" s="232"/>
      <c r="AA299" s="226" t="s">
        <v>815</v>
      </c>
      <c r="AB299" s="224" t="s">
        <v>699</v>
      </c>
      <c r="AC299" s="233"/>
    </row>
    <row r="300" spans="1:29" s="217" customFormat="1" ht="11.25" customHeight="1">
      <c r="A300" s="224" t="s">
        <v>24</v>
      </c>
      <c r="B300" s="225">
        <v>321</v>
      </c>
      <c r="C300" s="224" t="s">
        <v>286</v>
      </c>
      <c r="D300" s="226" t="s">
        <v>18</v>
      </c>
      <c r="E300" s="224" t="s">
        <v>993</v>
      </c>
      <c r="F300" s="224" t="s">
        <v>29</v>
      </c>
      <c r="G300" s="227" t="s">
        <v>284</v>
      </c>
      <c r="H300" s="224" t="s">
        <v>42</v>
      </c>
      <c r="I300" s="301">
        <v>5530</v>
      </c>
      <c r="J300" s="301">
        <v>0</v>
      </c>
      <c r="K300" s="301">
        <v>40.424833139103718</v>
      </c>
      <c r="L300" s="301">
        <v>5570.4248331391036</v>
      </c>
      <c r="M300" s="301">
        <v>9508</v>
      </c>
      <c r="N300" s="228">
        <v>0.58586714694353215</v>
      </c>
      <c r="O300" s="226" t="s">
        <v>720</v>
      </c>
      <c r="P300" s="226" t="s">
        <v>709</v>
      </c>
      <c r="Q300" s="229">
        <v>27517.898675707173</v>
      </c>
      <c r="R300" s="229">
        <v>0</v>
      </c>
      <c r="S300" s="229">
        <v>0</v>
      </c>
      <c r="T300" s="229">
        <v>0</v>
      </c>
      <c r="U300" s="229"/>
      <c r="V300" s="230">
        <v>0</v>
      </c>
      <c r="W300" s="229">
        <v>2167.7084436910691</v>
      </c>
      <c r="X300" s="229">
        <v>29685.607119398243</v>
      </c>
      <c r="Y300" s="231">
        <v>5.3291459823306688</v>
      </c>
      <c r="Z300" s="232"/>
      <c r="AA300" s="226" t="s">
        <v>815</v>
      </c>
      <c r="AB300" s="224" t="s">
        <v>699</v>
      </c>
      <c r="AC300" s="233"/>
    </row>
    <row r="301" spans="1:29" s="217" customFormat="1" ht="11.25" customHeight="1">
      <c r="A301" s="224" t="s">
        <v>24</v>
      </c>
      <c r="B301" s="225">
        <v>321</v>
      </c>
      <c r="C301" s="224" t="s">
        <v>286</v>
      </c>
      <c r="D301" s="226" t="s">
        <v>34</v>
      </c>
      <c r="E301" s="224" t="s">
        <v>993</v>
      </c>
      <c r="F301" s="224" t="s">
        <v>29</v>
      </c>
      <c r="G301" s="227" t="s">
        <v>284</v>
      </c>
      <c r="H301" s="224" t="s">
        <v>42</v>
      </c>
      <c r="I301" s="301">
        <v>3720</v>
      </c>
      <c r="J301" s="301">
        <v>0</v>
      </c>
      <c r="K301" s="301">
        <v>27.193558639686408</v>
      </c>
      <c r="L301" s="301">
        <v>3747.1935586396862</v>
      </c>
      <c r="M301" s="301">
        <v>9508</v>
      </c>
      <c r="N301" s="228">
        <v>0.39410954550270155</v>
      </c>
      <c r="O301" s="226" t="s">
        <v>720</v>
      </c>
      <c r="P301" s="226" t="s">
        <v>709</v>
      </c>
      <c r="Q301" s="229">
        <v>18511.136179680052</v>
      </c>
      <c r="R301" s="229">
        <v>0</v>
      </c>
      <c r="S301" s="229">
        <v>0</v>
      </c>
      <c r="T301" s="229">
        <v>0</v>
      </c>
      <c r="U301" s="229"/>
      <c r="V301" s="230">
        <v>0</v>
      </c>
      <c r="W301" s="229">
        <v>1458.2053183599958</v>
      </c>
      <c r="X301" s="229">
        <v>19969.341498040048</v>
      </c>
      <c r="Y301" s="231">
        <v>5.3291459823306697</v>
      </c>
      <c r="Z301" s="232"/>
      <c r="AA301" s="226" t="s">
        <v>815</v>
      </c>
      <c r="AB301" s="224" t="s">
        <v>699</v>
      </c>
      <c r="AC301" s="233"/>
    </row>
    <row r="302" spans="1:29" s="217" customFormat="1" ht="11.25" customHeight="1">
      <c r="A302" s="224" t="s">
        <v>63</v>
      </c>
      <c r="B302" s="225">
        <v>322</v>
      </c>
      <c r="C302" s="224" t="s">
        <v>288</v>
      </c>
      <c r="D302" s="226" t="s">
        <v>18</v>
      </c>
      <c r="E302" s="224" t="s">
        <v>994</v>
      </c>
      <c r="F302" s="224" t="s">
        <v>29</v>
      </c>
      <c r="G302" s="227" t="s">
        <v>293</v>
      </c>
      <c r="H302" s="224" t="s">
        <v>65</v>
      </c>
      <c r="I302" s="301">
        <v>785</v>
      </c>
      <c r="J302" s="301">
        <v>33.816284702813491</v>
      </c>
      <c r="K302" s="301">
        <v>195.21633958877919</v>
      </c>
      <c r="L302" s="301">
        <v>1014.0326242915927</v>
      </c>
      <c r="M302" s="301">
        <v>74031.000000000015</v>
      </c>
      <c r="N302" s="228">
        <v>1.3697405469216849E-2</v>
      </c>
      <c r="O302" s="226" t="s">
        <v>720</v>
      </c>
      <c r="P302" s="226" t="s">
        <v>720</v>
      </c>
      <c r="Q302" s="229">
        <v>10387.750203243075</v>
      </c>
      <c r="R302" s="229">
        <v>2314.8615242976475</v>
      </c>
      <c r="S302" s="229">
        <v>0</v>
      </c>
      <c r="T302" s="229">
        <v>4106.832128380951</v>
      </c>
      <c r="U302" s="229"/>
      <c r="V302" s="230">
        <v>0</v>
      </c>
      <c r="W302" s="229">
        <v>2458.2760808991825</v>
      </c>
      <c r="X302" s="229">
        <v>19267.719936820853</v>
      </c>
      <c r="Y302" s="231">
        <v>19.001084851960616</v>
      </c>
      <c r="Z302" s="232"/>
      <c r="AA302" s="226" t="s">
        <v>995</v>
      </c>
      <c r="AB302" s="224" t="s">
        <v>700</v>
      </c>
      <c r="AC302" s="233"/>
    </row>
    <row r="303" spans="1:29" s="217" customFormat="1" ht="11.25" customHeight="1">
      <c r="A303" s="224" t="s">
        <v>140</v>
      </c>
      <c r="B303" s="225">
        <v>322</v>
      </c>
      <c r="C303" s="224" t="s">
        <v>288</v>
      </c>
      <c r="D303" s="226" t="s">
        <v>18</v>
      </c>
      <c r="E303" s="224" t="s">
        <v>996</v>
      </c>
      <c r="F303" s="224" t="s">
        <v>29</v>
      </c>
      <c r="G303" s="227" t="s">
        <v>290</v>
      </c>
      <c r="H303" s="224" t="s">
        <v>41</v>
      </c>
      <c r="I303" s="301">
        <v>2853.6250000000005</v>
      </c>
      <c r="J303" s="301">
        <v>122.92865660517978</v>
      </c>
      <c r="K303" s="301">
        <v>709.64869689048408</v>
      </c>
      <c r="L303" s="301">
        <v>3686.2023534956643</v>
      </c>
      <c r="M303" s="301">
        <v>74031.000000000015</v>
      </c>
      <c r="N303" s="228">
        <v>4.9792686219227937E-2</v>
      </c>
      <c r="O303" s="226" t="s">
        <v>720</v>
      </c>
      <c r="P303" s="226" t="s">
        <v>720</v>
      </c>
      <c r="Q303" s="229">
        <v>27218.918178211981</v>
      </c>
      <c r="R303" s="229">
        <v>8414.9639710495212</v>
      </c>
      <c r="S303" s="229">
        <v>0</v>
      </c>
      <c r="T303" s="229">
        <v>14929.119531657441</v>
      </c>
      <c r="U303" s="229"/>
      <c r="V303" s="230">
        <v>0</v>
      </c>
      <c r="W303" s="229">
        <v>8936.3032883515043</v>
      </c>
      <c r="X303" s="229">
        <v>59499.304969270444</v>
      </c>
      <c r="Y303" s="231">
        <v>16.141084851960617</v>
      </c>
      <c r="Z303" s="232"/>
      <c r="AA303" s="226" t="s">
        <v>997</v>
      </c>
      <c r="AB303" s="224" t="s">
        <v>700</v>
      </c>
      <c r="AC303" s="233"/>
    </row>
    <row r="304" spans="1:29" s="217" customFormat="1" ht="11.25" customHeight="1">
      <c r="A304" s="224" t="s">
        <v>63</v>
      </c>
      <c r="B304" s="225">
        <v>322</v>
      </c>
      <c r="C304" s="224" t="s">
        <v>288</v>
      </c>
      <c r="D304" s="226" t="s">
        <v>18</v>
      </c>
      <c r="E304" s="224" t="s">
        <v>994</v>
      </c>
      <c r="F304" s="224" t="s">
        <v>29</v>
      </c>
      <c r="G304" s="227" t="s">
        <v>293</v>
      </c>
      <c r="H304" s="224" t="s">
        <v>41</v>
      </c>
      <c r="I304" s="301">
        <v>926</v>
      </c>
      <c r="J304" s="301">
        <v>39.890292528414385</v>
      </c>
      <c r="K304" s="301">
        <v>230.28067574421598</v>
      </c>
      <c r="L304" s="301">
        <v>1196.1709682726305</v>
      </c>
      <c r="M304" s="301">
        <v>74031.000000000015</v>
      </c>
      <c r="N304" s="228">
        <v>1.6157703776426502E-2</v>
      </c>
      <c r="O304" s="226" t="s">
        <v>720</v>
      </c>
      <c r="P304" s="226" t="s">
        <v>720</v>
      </c>
      <c r="Q304" s="229">
        <v>8832.5264297251033</v>
      </c>
      <c r="R304" s="229">
        <v>2730.6519382160786</v>
      </c>
      <c r="S304" s="229">
        <v>0</v>
      </c>
      <c r="T304" s="229">
        <v>4844.4924215041547</v>
      </c>
      <c r="U304" s="229"/>
      <c r="V304" s="230">
        <v>0</v>
      </c>
      <c r="W304" s="229">
        <v>2899.8263068950873</v>
      </c>
      <c r="X304" s="229">
        <v>19307.497096340423</v>
      </c>
      <c r="Y304" s="231">
        <v>16.14108485196062</v>
      </c>
      <c r="Z304" s="232"/>
      <c r="AA304" s="226" t="s">
        <v>995</v>
      </c>
      <c r="AB304" s="224" t="s">
        <v>700</v>
      </c>
      <c r="AC304" s="233"/>
    </row>
    <row r="305" spans="1:29" s="217" customFormat="1" ht="11.25" customHeight="1">
      <c r="A305" s="224" t="s">
        <v>63</v>
      </c>
      <c r="B305" s="225">
        <v>322</v>
      </c>
      <c r="C305" s="224" t="s">
        <v>288</v>
      </c>
      <c r="D305" s="226" t="s">
        <v>18</v>
      </c>
      <c r="E305" s="224" t="s">
        <v>881</v>
      </c>
      <c r="F305" s="224" t="s">
        <v>29</v>
      </c>
      <c r="G305" s="227" t="s">
        <v>105</v>
      </c>
      <c r="H305" s="224" t="s">
        <v>41</v>
      </c>
      <c r="I305" s="301">
        <v>151</v>
      </c>
      <c r="J305" s="301">
        <v>6.5047885224520217</v>
      </c>
      <c r="K305" s="301">
        <v>37.551168506886192</v>
      </c>
      <c r="L305" s="301">
        <v>195.05595702933823</v>
      </c>
      <c r="M305" s="301">
        <v>74031.000000000015</v>
      </c>
      <c r="N305" s="228">
        <v>2.6347875488557252E-3</v>
      </c>
      <c r="O305" s="226" t="s">
        <v>720</v>
      </c>
      <c r="P305" s="226" t="s">
        <v>720</v>
      </c>
      <c r="Q305" s="229">
        <v>1440.2931867046334</v>
      </c>
      <c r="R305" s="229">
        <v>445.27909575661755</v>
      </c>
      <c r="S305" s="229">
        <v>0</v>
      </c>
      <c r="T305" s="229">
        <v>789.97662596881992</v>
      </c>
      <c r="U305" s="229"/>
      <c r="V305" s="230">
        <v>0</v>
      </c>
      <c r="W305" s="229">
        <v>472.86584486086196</v>
      </c>
      <c r="X305" s="229">
        <v>3148.4147532909328</v>
      </c>
      <c r="Y305" s="231">
        <v>16.14108485196062</v>
      </c>
      <c r="Z305" s="232"/>
      <c r="AA305" s="226" t="s">
        <v>882</v>
      </c>
      <c r="AB305" s="224" t="s">
        <v>700</v>
      </c>
      <c r="AC305" s="233"/>
    </row>
    <row r="306" spans="1:29" s="217" customFormat="1" ht="11.25" customHeight="1">
      <c r="A306" s="224" t="s">
        <v>63</v>
      </c>
      <c r="B306" s="225">
        <v>322</v>
      </c>
      <c r="C306" s="224" t="s">
        <v>288</v>
      </c>
      <c r="D306" s="226" t="s">
        <v>18</v>
      </c>
      <c r="E306" s="224" t="s">
        <v>998</v>
      </c>
      <c r="F306" s="224" t="s">
        <v>29</v>
      </c>
      <c r="G306" s="227" t="s">
        <v>297</v>
      </c>
      <c r="H306" s="224" t="s">
        <v>41</v>
      </c>
      <c r="I306" s="301">
        <v>1081.46</v>
      </c>
      <c r="J306" s="301">
        <v>46.587209241662009</v>
      </c>
      <c r="K306" s="301">
        <v>268.94097147984866</v>
      </c>
      <c r="L306" s="301">
        <v>1396.9881807215108</v>
      </c>
      <c r="M306" s="301">
        <v>74031.000000000015</v>
      </c>
      <c r="N306" s="228">
        <v>1.8870313527056377E-2</v>
      </c>
      <c r="O306" s="226" t="s">
        <v>720</v>
      </c>
      <c r="P306" s="226" t="s">
        <v>720</v>
      </c>
      <c r="Q306" s="229">
        <v>10315.360726447636</v>
      </c>
      <c r="R306" s="229">
        <v>3189.082986072528</v>
      </c>
      <c r="S306" s="229">
        <v>0</v>
      </c>
      <c r="T306" s="229">
        <v>5657.8021319221198</v>
      </c>
      <c r="U306" s="229"/>
      <c r="V306" s="230">
        <v>0</v>
      </c>
      <c r="W306" s="229">
        <v>3386.6589177697206</v>
      </c>
      <c r="X306" s="229">
        <v>22548.904762212005</v>
      </c>
      <c r="Y306" s="231">
        <v>16.14108485196062</v>
      </c>
      <c r="Z306" s="232"/>
      <c r="AA306" s="226" t="s">
        <v>882</v>
      </c>
      <c r="AB306" s="224" t="s">
        <v>700</v>
      </c>
      <c r="AC306" s="233"/>
    </row>
    <row r="307" spans="1:29" s="217" customFormat="1" ht="11.25" customHeight="1">
      <c r="A307" s="224" t="s">
        <v>63</v>
      </c>
      <c r="B307" s="225">
        <v>322</v>
      </c>
      <c r="C307" s="224" t="s">
        <v>288</v>
      </c>
      <c r="D307" s="226" t="s">
        <v>18</v>
      </c>
      <c r="E307" s="224" t="s">
        <v>999</v>
      </c>
      <c r="F307" s="224" t="s">
        <v>29</v>
      </c>
      <c r="G307" s="227" t="s">
        <v>298</v>
      </c>
      <c r="H307" s="224" t="s">
        <v>41</v>
      </c>
      <c r="I307" s="301">
        <v>1179.75</v>
      </c>
      <c r="J307" s="301">
        <v>50.821352711011734</v>
      </c>
      <c r="K307" s="301">
        <v>293.38404666224494</v>
      </c>
      <c r="L307" s="301">
        <v>1523.9553993732566</v>
      </c>
      <c r="M307" s="301">
        <v>74031.000000000015</v>
      </c>
      <c r="N307" s="228">
        <v>2.0585368283195637E-2</v>
      </c>
      <c r="O307" s="226" t="s">
        <v>720</v>
      </c>
      <c r="P307" s="226" t="s">
        <v>720</v>
      </c>
      <c r="Q307" s="229">
        <v>11252.886668972125</v>
      </c>
      <c r="R307" s="229">
        <v>3478.9272398600624</v>
      </c>
      <c r="S307" s="229">
        <v>0</v>
      </c>
      <c r="T307" s="229">
        <v>6172.0193674616894</v>
      </c>
      <c r="U307" s="229"/>
      <c r="V307" s="230">
        <v>0</v>
      </c>
      <c r="W307" s="229">
        <v>3694.4601355933892</v>
      </c>
      <c r="X307" s="229">
        <v>24598.293411887265</v>
      </c>
      <c r="Y307" s="231">
        <v>16.141084851960617</v>
      </c>
      <c r="Z307" s="232"/>
      <c r="AA307" s="226" t="s">
        <v>882</v>
      </c>
      <c r="AB307" s="224" t="s">
        <v>700</v>
      </c>
      <c r="AC307" s="233"/>
    </row>
    <row r="308" spans="1:29" s="217" customFormat="1" ht="11.25" customHeight="1">
      <c r="A308" s="224" t="s">
        <v>63</v>
      </c>
      <c r="B308" s="225">
        <v>322</v>
      </c>
      <c r="C308" s="224" t="s">
        <v>288</v>
      </c>
      <c r="D308" s="226" t="s">
        <v>18</v>
      </c>
      <c r="E308" s="224" t="s">
        <v>1000</v>
      </c>
      <c r="F308" s="224" t="s">
        <v>29</v>
      </c>
      <c r="G308" s="227" t="s">
        <v>299</v>
      </c>
      <c r="H308" s="224" t="s">
        <v>41</v>
      </c>
      <c r="I308" s="301">
        <v>99.63</v>
      </c>
      <c r="J308" s="301">
        <v>4.2918680827277802</v>
      </c>
      <c r="K308" s="301">
        <v>24.776310717490539</v>
      </c>
      <c r="L308" s="301">
        <v>128.6981788002183</v>
      </c>
      <c r="M308" s="301">
        <v>74031.000000000015</v>
      </c>
      <c r="N308" s="228">
        <v>1.73843631451984E-3</v>
      </c>
      <c r="O308" s="226" t="s">
        <v>720</v>
      </c>
      <c r="P308" s="226" t="s">
        <v>720</v>
      </c>
      <c r="Q308" s="229">
        <v>950.30735226081185</v>
      </c>
      <c r="R308" s="229">
        <v>293.79573715385294</v>
      </c>
      <c r="S308" s="229">
        <v>0</v>
      </c>
      <c r="T308" s="229">
        <v>521.22762414088413</v>
      </c>
      <c r="U308" s="229"/>
      <c r="V308" s="230">
        <v>0</v>
      </c>
      <c r="W308" s="229">
        <v>311.99751075157394</v>
      </c>
      <c r="X308" s="229">
        <v>2077.3282243071226</v>
      </c>
      <c r="Y308" s="231">
        <v>16.141084851960617</v>
      </c>
      <c r="Z308" s="232"/>
      <c r="AA308" s="226" t="s">
        <v>882</v>
      </c>
      <c r="AB308" s="224" t="s">
        <v>700</v>
      </c>
      <c r="AC308" s="233"/>
    </row>
    <row r="309" spans="1:29" s="217" customFormat="1" ht="11.25" customHeight="1">
      <c r="A309" s="224" t="s">
        <v>63</v>
      </c>
      <c r="B309" s="225">
        <v>322</v>
      </c>
      <c r="C309" s="224" t="s">
        <v>288</v>
      </c>
      <c r="D309" s="226" t="s">
        <v>18</v>
      </c>
      <c r="E309" s="224" t="s">
        <v>1001</v>
      </c>
      <c r="F309" s="224" t="s">
        <v>29</v>
      </c>
      <c r="G309" s="227" t="s">
        <v>300</v>
      </c>
      <c r="H309" s="224" t="s">
        <v>41</v>
      </c>
      <c r="I309" s="301">
        <v>899.41000000000008</v>
      </c>
      <c r="J309" s="301">
        <v>38.744846655487244</v>
      </c>
      <c r="K309" s="301">
        <v>223.66818852171204</v>
      </c>
      <c r="L309" s="301">
        <v>1161.8230351771992</v>
      </c>
      <c r="M309" s="301">
        <v>74031.000000000015</v>
      </c>
      <c r="N309" s="228">
        <v>1.5693736882889588E-2</v>
      </c>
      <c r="O309" s="226" t="s">
        <v>720</v>
      </c>
      <c r="P309" s="226" t="s">
        <v>720</v>
      </c>
      <c r="Q309" s="229">
        <v>8578.9012917484379</v>
      </c>
      <c r="R309" s="229">
        <v>2652.2415332083401</v>
      </c>
      <c r="S309" s="229">
        <v>0</v>
      </c>
      <c r="T309" s="229">
        <v>4705.3832924676581</v>
      </c>
      <c r="U309" s="229"/>
      <c r="V309" s="230">
        <v>0</v>
      </c>
      <c r="W309" s="229">
        <v>2816.5580763331641</v>
      </c>
      <c r="X309" s="229">
        <v>18753.084193757601</v>
      </c>
      <c r="Y309" s="231">
        <v>16.14108485196062</v>
      </c>
      <c r="Z309" s="232"/>
      <c r="AA309" s="226" t="s">
        <v>882</v>
      </c>
      <c r="AB309" s="224" t="s">
        <v>700</v>
      </c>
      <c r="AC309" s="233"/>
    </row>
    <row r="310" spans="1:29" s="217" customFormat="1" ht="11.25" customHeight="1">
      <c r="A310" s="224" t="s">
        <v>63</v>
      </c>
      <c r="B310" s="225">
        <v>322</v>
      </c>
      <c r="C310" s="224" t="s">
        <v>288</v>
      </c>
      <c r="D310" s="226" t="s">
        <v>18</v>
      </c>
      <c r="E310" s="224" t="s">
        <v>1002</v>
      </c>
      <c r="F310" s="224" t="s">
        <v>29</v>
      </c>
      <c r="G310" s="227" t="s">
        <v>301</v>
      </c>
      <c r="H310" s="224" t="s">
        <v>41</v>
      </c>
      <c r="I310" s="301">
        <v>1175.75</v>
      </c>
      <c r="J310" s="301">
        <v>50.649040432271292</v>
      </c>
      <c r="K310" s="301">
        <v>292.38931372166519</v>
      </c>
      <c r="L310" s="301">
        <v>1518.7883541539363</v>
      </c>
      <c r="M310" s="301">
        <v>74031.000000000015</v>
      </c>
      <c r="N310" s="228">
        <v>2.0515572586537207E-2</v>
      </c>
      <c r="O310" s="226" t="s">
        <v>720</v>
      </c>
      <c r="P310" s="226" t="s">
        <v>720</v>
      </c>
      <c r="Q310" s="229">
        <v>11214.733207072664</v>
      </c>
      <c r="R310" s="229">
        <v>3467.131767124788</v>
      </c>
      <c r="S310" s="229">
        <v>0</v>
      </c>
      <c r="T310" s="229">
        <v>6151.0928343234427</v>
      </c>
      <c r="U310" s="229"/>
      <c r="V310" s="230">
        <v>0</v>
      </c>
      <c r="W310" s="229">
        <v>3681.9338880474061</v>
      </c>
      <c r="X310" s="229">
        <v>24514.891696568298</v>
      </c>
      <c r="Y310" s="231">
        <v>16.141084851960617</v>
      </c>
      <c r="Z310" s="232"/>
      <c r="AA310" s="226" t="s">
        <v>882</v>
      </c>
      <c r="AB310" s="224" t="s">
        <v>700</v>
      </c>
      <c r="AC310" s="233"/>
    </row>
    <row r="311" spans="1:29" s="217" customFormat="1" ht="11.25" customHeight="1">
      <c r="A311" s="224" t="s">
        <v>1262</v>
      </c>
      <c r="B311" s="225">
        <v>322</v>
      </c>
      <c r="C311" s="224" t="s">
        <v>288</v>
      </c>
      <c r="D311" s="226" t="s">
        <v>18</v>
      </c>
      <c r="E311" s="224" t="s">
        <v>771</v>
      </c>
      <c r="F311" s="224" t="s">
        <v>29</v>
      </c>
      <c r="G311" s="227" t="s">
        <v>77</v>
      </c>
      <c r="H311" s="224" t="s">
        <v>41</v>
      </c>
      <c r="I311" s="301">
        <v>5784</v>
      </c>
      <c r="J311" s="301">
        <v>249.163555058692</v>
      </c>
      <c r="K311" s="301">
        <v>1438.3838320783427</v>
      </c>
      <c r="L311" s="301">
        <v>7471.5473871370341</v>
      </c>
      <c r="M311" s="301">
        <v>74031.000000000015</v>
      </c>
      <c r="N311" s="228">
        <v>0.10092457736808949</v>
      </c>
      <c r="O311" s="226" t="s">
        <v>720</v>
      </c>
      <c r="P311" s="226" t="s">
        <v>720</v>
      </c>
      <c r="Q311" s="229">
        <v>55169.905906619853</v>
      </c>
      <c r="R311" s="229">
        <v>17056.253575207124</v>
      </c>
      <c r="S311" s="229">
        <v>0</v>
      </c>
      <c r="T311" s="229">
        <v>30259.766917904995</v>
      </c>
      <c r="U311" s="229"/>
      <c r="V311" s="230">
        <v>0</v>
      </c>
      <c r="W311" s="229">
        <v>0</v>
      </c>
      <c r="X311" s="229">
        <v>102485.92639973198</v>
      </c>
      <c r="Y311" s="231">
        <v>13.716827464170416</v>
      </c>
      <c r="Z311" s="232"/>
      <c r="AA311" s="226" t="s">
        <v>806</v>
      </c>
      <c r="AB311" s="224" t="s">
        <v>700</v>
      </c>
      <c r="AC311" s="233"/>
    </row>
    <row r="312" spans="1:29" s="217" customFormat="1" ht="11.25" customHeight="1">
      <c r="A312" s="224" t="s">
        <v>63</v>
      </c>
      <c r="B312" s="225">
        <v>322</v>
      </c>
      <c r="C312" s="224" t="s">
        <v>288</v>
      </c>
      <c r="D312" s="226" t="s">
        <v>18</v>
      </c>
      <c r="E312" s="224" t="s">
        <v>1003</v>
      </c>
      <c r="F312" s="224" t="s">
        <v>29</v>
      </c>
      <c r="G312" s="227" t="s">
        <v>292</v>
      </c>
      <c r="H312" s="224" t="s">
        <v>41</v>
      </c>
      <c r="I312" s="301">
        <v>10864.375</v>
      </c>
      <c r="J312" s="301">
        <v>468.0163033351966</v>
      </c>
      <c r="K312" s="301">
        <v>2701.7879228278257</v>
      </c>
      <c r="L312" s="301">
        <v>14034.179226163022</v>
      </c>
      <c r="M312" s="301">
        <v>74031.000000000015</v>
      </c>
      <c r="N312" s="228">
        <v>0.18957165547085705</v>
      </c>
      <c r="O312" s="226" t="s">
        <v>720</v>
      </c>
      <c r="P312" s="226" t="s">
        <v>720</v>
      </c>
      <c r="Q312" s="229">
        <v>103628.37940598774</v>
      </c>
      <c r="R312" s="229">
        <v>32037.609774574841</v>
      </c>
      <c r="S312" s="229">
        <v>0</v>
      </c>
      <c r="T312" s="229">
        <v>56838.425865960242</v>
      </c>
      <c r="U312" s="229"/>
      <c r="V312" s="230">
        <v>0</v>
      </c>
      <c r="W312" s="229">
        <v>34022.462670597524</v>
      </c>
      <c r="X312" s="229">
        <v>226526.87771712034</v>
      </c>
      <c r="Y312" s="231">
        <v>16.141084851960617</v>
      </c>
      <c r="Z312" s="232"/>
      <c r="AA312" s="226" t="s">
        <v>1004</v>
      </c>
      <c r="AB312" s="224" t="s">
        <v>700</v>
      </c>
      <c r="AC312" s="233"/>
    </row>
    <row r="313" spans="1:29" s="217" customFormat="1" ht="11.25" customHeight="1">
      <c r="A313" s="224" t="s">
        <v>1262</v>
      </c>
      <c r="B313" s="225">
        <v>322</v>
      </c>
      <c r="C313" s="224" t="s">
        <v>288</v>
      </c>
      <c r="D313" s="226" t="s">
        <v>18</v>
      </c>
      <c r="E313" s="224" t="s">
        <v>1017</v>
      </c>
      <c r="F313" s="224" t="s">
        <v>29</v>
      </c>
      <c r="G313" s="227" t="s">
        <v>1005</v>
      </c>
      <c r="H313" s="224" t="s">
        <v>42</v>
      </c>
      <c r="I313" s="301">
        <v>1035</v>
      </c>
      <c r="J313" s="301">
        <v>44.585802124091671</v>
      </c>
      <c r="K313" s="301">
        <v>257.38714837501465</v>
      </c>
      <c r="L313" s="301">
        <v>1336.9729504991064</v>
      </c>
      <c r="M313" s="301">
        <v>74031.000000000015</v>
      </c>
      <c r="N313" s="228">
        <v>1.8059636510368713E-2</v>
      </c>
      <c r="O313" s="226" t="s">
        <v>709</v>
      </c>
      <c r="P313" s="226" t="s">
        <v>720</v>
      </c>
      <c r="Q313" s="229">
        <v>0</v>
      </c>
      <c r="R313" s="229">
        <v>3052.0785702523126</v>
      </c>
      <c r="S313" s="229">
        <v>0</v>
      </c>
      <c r="T313" s="229">
        <v>5414.7404495213823</v>
      </c>
      <c r="U313" s="229"/>
      <c r="V313" s="230">
        <v>0</v>
      </c>
      <c r="W313" s="229"/>
      <c r="X313" s="229">
        <v>8466.8190197736949</v>
      </c>
      <c r="Y313" s="231">
        <v>6.3328274641704159</v>
      </c>
      <c r="Z313" s="232"/>
      <c r="AA313" s="226" t="s">
        <v>806</v>
      </c>
      <c r="AB313" s="224" t="s">
        <v>700</v>
      </c>
      <c r="AC313" s="233"/>
    </row>
    <row r="314" spans="1:29" s="217" customFormat="1" ht="11.25" customHeight="1">
      <c r="A314" s="224" t="s">
        <v>63</v>
      </c>
      <c r="B314" s="225">
        <v>322</v>
      </c>
      <c r="C314" s="224" t="s">
        <v>288</v>
      </c>
      <c r="D314" s="226" t="s">
        <v>34</v>
      </c>
      <c r="E314" s="224" t="s">
        <v>994</v>
      </c>
      <c r="F314" s="224" t="s">
        <v>29</v>
      </c>
      <c r="G314" s="227" t="s">
        <v>293</v>
      </c>
      <c r="H314" s="224" t="s">
        <v>65</v>
      </c>
      <c r="I314" s="301">
        <v>903</v>
      </c>
      <c r="J314" s="301">
        <v>257.70697801199344</v>
      </c>
      <c r="K314" s="301">
        <v>224.56096133588235</v>
      </c>
      <c r="L314" s="301">
        <v>1385.2679393478759</v>
      </c>
      <c r="M314" s="301">
        <v>74031.000000000015</v>
      </c>
      <c r="N314" s="228">
        <v>1.8711998208154362E-2</v>
      </c>
      <c r="O314" s="226" t="s">
        <v>720</v>
      </c>
      <c r="P314" s="226" t="s">
        <v>720</v>
      </c>
      <c r="Q314" s="229">
        <v>14190.68477067964</v>
      </c>
      <c r="R314" s="229">
        <v>3162.3276971780874</v>
      </c>
      <c r="S314" s="229">
        <v>0</v>
      </c>
      <c r="T314" s="229">
        <v>5610.3351543588979</v>
      </c>
      <c r="U314" s="229"/>
      <c r="V314" s="230">
        <v>0</v>
      </c>
      <c r="W314" s="229">
        <v>3358.2460360330015</v>
      </c>
      <c r="X314" s="229">
        <v>26321.593658249625</v>
      </c>
      <c r="Y314" s="231">
        <v>19.00108485196062</v>
      </c>
      <c r="Z314" s="232"/>
      <c r="AA314" s="226" t="s">
        <v>995</v>
      </c>
      <c r="AB314" s="224" t="s">
        <v>700</v>
      </c>
      <c r="AC314" s="233"/>
    </row>
    <row r="315" spans="1:29" s="217" customFormat="1" ht="11.25" customHeight="1">
      <c r="A315" s="224" t="s">
        <v>63</v>
      </c>
      <c r="B315" s="225">
        <v>322</v>
      </c>
      <c r="C315" s="224" t="s">
        <v>288</v>
      </c>
      <c r="D315" s="226" t="s">
        <v>34</v>
      </c>
      <c r="E315" s="224" t="s">
        <v>1006</v>
      </c>
      <c r="F315" s="224" t="s">
        <v>29</v>
      </c>
      <c r="G315" s="227" t="s">
        <v>294</v>
      </c>
      <c r="H315" s="224" t="s">
        <v>65</v>
      </c>
      <c r="I315" s="301">
        <v>1690</v>
      </c>
      <c r="J315" s="301">
        <v>482.30874068689803</v>
      </c>
      <c r="K315" s="301">
        <v>420.27466739495139</v>
      </c>
      <c r="L315" s="301">
        <v>2592.5834080818495</v>
      </c>
      <c r="M315" s="301">
        <v>74031.000000000015</v>
      </c>
      <c r="N315" s="228">
        <v>3.5020240278827101E-2</v>
      </c>
      <c r="O315" s="226" t="s">
        <v>720</v>
      </c>
      <c r="P315" s="226" t="s">
        <v>720</v>
      </c>
      <c r="Q315" s="229">
        <v>26558.424432390464</v>
      </c>
      <c r="R315" s="229">
        <v>5918.4206071217804</v>
      </c>
      <c r="S315" s="229">
        <v>0</v>
      </c>
      <c r="T315" s="229">
        <v>10499.962802731492</v>
      </c>
      <c r="U315" s="229"/>
      <c r="V315" s="230">
        <v>0</v>
      </c>
      <c r="W315" s="229">
        <v>6285.089480504731</v>
      </c>
      <c r="X315" s="229">
        <v>49261.897322748468</v>
      </c>
      <c r="Y315" s="231">
        <v>19.00108485196062</v>
      </c>
      <c r="Z315" s="232"/>
      <c r="AA315" s="226" t="s">
        <v>822</v>
      </c>
      <c r="AB315" s="224" t="s">
        <v>700</v>
      </c>
      <c r="AC315" s="233"/>
    </row>
    <row r="316" spans="1:29" s="217" customFormat="1" ht="11.25" customHeight="1">
      <c r="A316" s="224" t="s">
        <v>63</v>
      </c>
      <c r="B316" s="225">
        <v>322</v>
      </c>
      <c r="C316" s="224" t="s">
        <v>288</v>
      </c>
      <c r="D316" s="226" t="s">
        <v>34</v>
      </c>
      <c r="E316" s="224" t="s">
        <v>1007</v>
      </c>
      <c r="F316" s="224" t="s">
        <v>29</v>
      </c>
      <c r="G316" s="227" t="s">
        <v>295</v>
      </c>
      <c r="H316" s="224" t="s">
        <v>65</v>
      </c>
      <c r="I316" s="301">
        <v>3239</v>
      </c>
      <c r="J316" s="301">
        <v>924.3775213519898</v>
      </c>
      <c r="K316" s="301">
        <v>805.48499863446602</v>
      </c>
      <c r="L316" s="301">
        <v>4968.8625199864555</v>
      </c>
      <c r="M316" s="301">
        <v>74031.000000000015</v>
      </c>
      <c r="N316" s="228">
        <v>6.7118673528473949E-2</v>
      </c>
      <c r="O316" s="226" t="s">
        <v>720</v>
      </c>
      <c r="P316" s="226" t="s">
        <v>720</v>
      </c>
      <c r="Q316" s="229">
        <v>50901.02765474125</v>
      </c>
      <c r="R316" s="229">
        <v>11343.055826312097</v>
      </c>
      <c r="S316" s="229">
        <v>0</v>
      </c>
      <c r="T316" s="229">
        <v>20123.893205945151</v>
      </c>
      <c r="U316" s="229"/>
      <c r="V316" s="230">
        <v>0</v>
      </c>
      <c r="W316" s="229">
        <v>12045.801672991021</v>
      </c>
      <c r="X316" s="229">
        <v>94413.778359989519</v>
      </c>
      <c r="Y316" s="231">
        <v>19.00108485196062</v>
      </c>
      <c r="Z316" s="232"/>
      <c r="AA316" s="226" t="s">
        <v>899</v>
      </c>
      <c r="AB316" s="224" t="s">
        <v>700</v>
      </c>
      <c r="AC316" s="233"/>
    </row>
    <row r="317" spans="1:29" s="217" customFormat="1" ht="11.25" customHeight="1">
      <c r="A317" s="224" t="s">
        <v>63</v>
      </c>
      <c r="B317" s="225">
        <v>322</v>
      </c>
      <c r="C317" s="224" t="s">
        <v>288</v>
      </c>
      <c r="D317" s="226" t="s">
        <v>34</v>
      </c>
      <c r="E317" s="224" t="s">
        <v>1008</v>
      </c>
      <c r="F317" s="224" t="s">
        <v>29</v>
      </c>
      <c r="G317" s="227" t="s">
        <v>296</v>
      </c>
      <c r="H317" s="224" t="s">
        <v>65</v>
      </c>
      <c r="I317" s="301">
        <v>554</v>
      </c>
      <c r="J317" s="301">
        <v>158.10594221333818</v>
      </c>
      <c r="K317" s="301">
        <v>137.7705122702977</v>
      </c>
      <c r="L317" s="301">
        <v>849.87645448363583</v>
      </c>
      <c r="M317" s="301">
        <v>74031.000000000015</v>
      </c>
      <c r="N317" s="228">
        <v>1.1480007760041546E-2</v>
      </c>
      <c r="O317" s="226" t="s">
        <v>720</v>
      </c>
      <c r="P317" s="226" t="s">
        <v>720</v>
      </c>
      <c r="Q317" s="229">
        <v>8706.1343997303647</v>
      </c>
      <c r="R317" s="229">
        <v>1940.1213114470213</v>
      </c>
      <c r="S317" s="229">
        <v>0</v>
      </c>
      <c r="T317" s="229">
        <v>3441.9996406587256</v>
      </c>
      <c r="U317" s="229"/>
      <c r="V317" s="230">
        <v>0</v>
      </c>
      <c r="W317" s="229">
        <v>2060.3192734908998</v>
      </c>
      <c r="X317" s="229">
        <v>16148.574625327012</v>
      </c>
      <c r="Y317" s="231">
        <v>19.00108485196062</v>
      </c>
      <c r="Z317" s="232"/>
      <c r="AA317" s="226" t="s">
        <v>836</v>
      </c>
      <c r="AB317" s="224" t="s">
        <v>700</v>
      </c>
      <c r="AC317" s="233"/>
    </row>
    <row r="318" spans="1:29" s="217" customFormat="1" ht="11.25" customHeight="1">
      <c r="A318" s="224" t="s">
        <v>63</v>
      </c>
      <c r="B318" s="225">
        <v>322</v>
      </c>
      <c r="C318" s="224" t="s">
        <v>288</v>
      </c>
      <c r="D318" s="226" t="s">
        <v>34</v>
      </c>
      <c r="E318" s="224" t="s">
        <v>1006</v>
      </c>
      <c r="F318" s="224" t="s">
        <v>29</v>
      </c>
      <c r="G318" s="227" t="s">
        <v>294</v>
      </c>
      <c r="H318" s="224" t="s">
        <v>41</v>
      </c>
      <c r="I318" s="301">
        <v>645</v>
      </c>
      <c r="J318" s="301">
        <v>184.07641286570961</v>
      </c>
      <c r="K318" s="301">
        <v>160.40068666848737</v>
      </c>
      <c r="L318" s="301">
        <v>989.4770995341969</v>
      </c>
      <c r="M318" s="301">
        <v>74031.000000000015</v>
      </c>
      <c r="N318" s="228">
        <v>1.3365713005824542E-2</v>
      </c>
      <c r="O318" s="226" t="s">
        <v>720</v>
      </c>
      <c r="P318" s="226" t="s">
        <v>720</v>
      </c>
      <c r="Q318" s="229">
        <v>7306.2989029605096</v>
      </c>
      <c r="R318" s="229">
        <v>2258.8054979843478</v>
      </c>
      <c r="S318" s="229">
        <v>0</v>
      </c>
      <c r="T318" s="229">
        <v>4007.3822531134979</v>
      </c>
      <c r="U318" s="229"/>
      <c r="V318" s="230">
        <v>0</v>
      </c>
      <c r="W318" s="229">
        <v>2398.7471685950004</v>
      </c>
      <c r="X318" s="229">
        <v>15971.233822653356</v>
      </c>
      <c r="Y318" s="231">
        <v>16.14108485196062</v>
      </c>
      <c r="Z318" s="232"/>
      <c r="AA318" s="226" t="s">
        <v>822</v>
      </c>
      <c r="AB318" s="224" t="s">
        <v>700</v>
      </c>
      <c r="AC318" s="233"/>
    </row>
    <row r="319" spans="1:29" s="217" customFormat="1" ht="11.25" customHeight="1">
      <c r="A319" s="224" t="s">
        <v>63</v>
      </c>
      <c r="B319" s="225">
        <v>322</v>
      </c>
      <c r="C319" s="224" t="s">
        <v>288</v>
      </c>
      <c r="D319" s="226" t="s">
        <v>34</v>
      </c>
      <c r="E319" s="224" t="s">
        <v>1007</v>
      </c>
      <c r="F319" s="224" t="s">
        <v>29</v>
      </c>
      <c r="G319" s="227" t="s">
        <v>295</v>
      </c>
      <c r="H319" s="224" t="s">
        <v>41</v>
      </c>
      <c r="I319" s="301">
        <v>3975</v>
      </c>
      <c r="J319" s="301">
        <v>1134.4244048700709</v>
      </c>
      <c r="K319" s="301">
        <v>988.51585970114309</v>
      </c>
      <c r="L319" s="301">
        <v>6097.9402645712144</v>
      </c>
      <c r="M319" s="301">
        <v>74031.000000000015</v>
      </c>
      <c r="N319" s="228">
        <v>8.2370091780081492E-2</v>
      </c>
      <c r="O319" s="226" t="s">
        <v>720</v>
      </c>
      <c r="P319" s="226" t="s">
        <v>720</v>
      </c>
      <c r="Q319" s="229">
        <v>45027.19091359384</v>
      </c>
      <c r="R319" s="229">
        <v>13920.545510833772</v>
      </c>
      <c r="S319" s="229">
        <v>0</v>
      </c>
      <c r="T319" s="229">
        <v>24696.658071513422</v>
      </c>
      <c r="U319" s="229"/>
      <c r="V319" s="230">
        <v>0</v>
      </c>
      <c r="W319" s="229">
        <v>14782.976736690121</v>
      </c>
      <c r="X319" s="229">
        <v>98427.371232631151</v>
      </c>
      <c r="Y319" s="231">
        <v>16.141084851960617</v>
      </c>
      <c r="Z319" s="232"/>
      <c r="AA319" s="226" t="s">
        <v>899</v>
      </c>
      <c r="AB319" s="224" t="s">
        <v>700</v>
      </c>
      <c r="AC319" s="233"/>
    </row>
    <row r="320" spans="1:29" s="217" customFormat="1" ht="11.25" customHeight="1">
      <c r="A320" s="224" t="s">
        <v>63</v>
      </c>
      <c r="B320" s="225">
        <v>322</v>
      </c>
      <c r="C320" s="224" t="s">
        <v>288</v>
      </c>
      <c r="D320" s="226" t="s">
        <v>40</v>
      </c>
      <c r="E320" s="224" t="s">
        <v>867</v>
      </c>
      <c r="F320" s="224" t="s">
        <v>29</v>
      </c>
      <c r="G320" s="227" t="s">
        <v>96</v>
      </c>
      <c r="H320" s="224" t="s">
        <v>42</v>
      </c>
      <c r="I320" s="301">
        <v>877</v>
      </c>
      <c r="J320" s="301">
        <v>374.03680798748229</v>
      </c>
      <c r="K320" s="301">
        <v>218.09519722211382</v>
      </c>
      <c r="L320" s="301">
        <v>1469.1320052095962</v>
      </c>
      <c r="M320" s="301">
        <v>74031.000000000015</v>
      </c>
      <c r="N320" s="228">
        <v>1.9844821834226149E-2</v>
      </c>
      <c r="O320" s="226" t="s">
        <v>720</v>
      </c>
      <c r="P320" s="226" t="s">
        <v>720</v>
      </c>
      <c r="Q320" s="229">
        <v>7257.5121057354054</v>
      </c>
      <c r="R320" s="229">
        <v>3353.774889984219</v>
      </c>
      <c r="S320" s="229">
        <v>0</v>
      </c>
      <c r="T320" s="229">
        <v>5949.9846210988662</v>
      </c>
      <c r="U320" s="229"/>
      <c r="V320" s="230">
        <v>0</v>
      </c>
      <c r="W320" s="229">
        <v>3561.5541172684011</v>
      </c>
      <c r="X320" s="229">
        <v>20122.825734086891</v>
      </c>
      <c r="Y320" s="231">
        <v>13.697084851960621</v>
      </c>
      <c r="Z320" s="232"/>
      <c r="AA320" s="226" t="s">
        <v>855</v>
      </c>
      <c r="AB320" s="224" t="s">
        <v>700</v>
      </c>
      <c r="AC320" s="233"/>
    </row>
    <row r="321" spans="1:29" s="217" customFormat="1" ht="11.25" customHeight="1">
      <c r="A321" s="224" t="s">
        <v>63</v>
      </c>
      <c r="B321" s="225">
        <v>322</v>
      </c>
      <c r="C321" s="224" t="s">
        <v>288</v>
      </c>
      <c r="D321" s="226" t="s">
        <v>40</v>
      </c>
      <c r="E321" s="224" t="s">
        <v>1009</v>
      </c>
      <c r="F321" s="224" t="s">
        <v>29</v>
      </c>
      <c r="G321" s="227" t="s">
        <v>302</v>
      </c>
      <c r="H321" s="224" t="s">
        <v>42</v>
      </c>
      <c r="I321" s="301">
        <v>611</v>
      </c>
      <c r="J321" s="301">
        <v>260.58892779971688</v>
      </c>
      <c r="K321" s="301">
        <v>151.94545667355936</v>
      </c>
      <c r="L321" s="301">
        <v>1023.5343844732763</v>
      </c>
      <c r="M321" s="301">
        <v>74031.000000000015</v>
      </c>
      <c r="N321" s="228">
        <v>1.3825753866262459E-2</v>
      </c>
      <c r="O321" s="226" t="s">
        <v>720</v>
      </c>
      <c r="P321" s="226" t="s">
        <v>720</v>
      </c>
      <c r="Q321" s="229">
        <v>5056.2598592979857</v>
      </c>
      <c r="R321" s="229">
        <v>2336.5524033983556</v>
      </c>
      <c r="S321" s="229">
        <v>0</v>
      </c>
      <c r="T321" s="229">
        <v>4145.31425711677</v>
      </c>
      <c r="U321" s="229"/>
      <c r="V321" s="230">
        <v>0</v>
      </c>
      <c r="W321" s="229">
        <v>2481.3107932166399</v>
      </c>
      <c r="X321" s="229">
        <v>14019.437313029752</v>
      </c>
      <c r="Y321" s="231">
        <v>13.697084851960621</v>
      </c>
      <c r="Z321" s="232"/>
      <c r="AA321" s="226" t="s">
        <v>882</v>
      </c>
      <c r="AB321" s="224" t="s">
        <v>700</v>
      </c>
      <c r="AC321" s="233"/>
    </row>
    <row r="322" spans="1:29" s="217" customFormat="1" ht="11.25" customHeight="1">
      <c r="A322" s="224" t="s">
        <v>1262</v>
      </c>
      <c r="B322" s="225">
        <v>322</v>
      </c>
      <c r="C322" s="224" t="s">
        <v>288</v>
      </c>
      <c r="D322" s="226" t="s">
        <v>40</v>
      </c>
      <c r="E322" s="224" t="s">
        <v>771</v>
      </c>
      <c r="F322" s="224" t="s">
        <v>29</v>
      </c>
      <c r="G322" s="227" t="s">
        <v>77</v>
      </c>
      <c r="H322" s="224" t="s">
        <v>42</v>
      </c>
      <c r="I322" s="301">
        <v>1220</v>
      </c>
      <c r="J322" s="301">
        <v>520.32486401907454</v>
      </c>
      <c r="K322" s="301">
        <v>303.39354687682885</v>
      </c>
      <c r="L322" s="301">
        <v>2043.7184108959034</v>
      </c>
      <c r="M322" s="301">
        <v>74031.000000000015</v>
      </c>
      <c r="N322" s="228">
        <v>2.760625158238985E-2</v>
      </c>
      <c r="O322" s="226" t="s">
        <v>720</v>
      </c>
      <c r="P322" s="226" t="s">
        <v>720</v>
      </c>
      <c r="Q322" s="229">
        <v>10095.968949825763</v>
      </c>
      <c r="R322" s="229">
        <v>4665.4565174238851</v>
      </c>
      <c r="S322" s="229">
        <v>0</v>
      </c>
      <c r="T322" s="229">
        <v>8277.0595641284108</v>
      </c>
      <c r="U322" s="229"/>
      <c r="V322" s="230">
        <v>0</v>
      </c>
      <c r="W322" s="229">
        <v>0</v>
      </c>
      <c r="X322" s="229">
        <v>23038.485031378059</v>
      </c>
      <c r="Y322" s="231">
        <v>11.272827464170415</v>
      </c>
      <c r="Z322" s="232"/>
      <c r="AA322" s="226" t="s">
        <v>806</v>
      </c>
      <c r="AB322" s="224" t="s">
        <v>700</v>
      </c>
      <c r="AC322" s="233"/>
    </row>
    <row r="323" spans="1:29" s="217" customFormat="1" ht="11.25" customHeight="1">
      <c r="A323" s="224" t="s">
        <v>63</v>
      </c>
      <c r="B323" s="225">
        <v>322</v>
      </c>
      <c r="C323" s="224" t="s">
        <v>288</v>
      </c>
      <c r="D323" s="226" t="s">
        <v>40</v>
      </c>
      <c r="E323" s="224" t="s">
        <v>1003</v>
      </c>
      <c r="F323" s="224" t="s">
        <v>29</v>
      </c>
      <c r="G323" s="227" t="s">
        <v>292</v>
      </c>
      <c r="H323" s="224" t="s">
        <v>42</v>
      </c>
      <c r="I323" s="301">
        <v>946</v>
      </c>
      <c r="J323" s="301">
        <v>403.46501750987261</v>
      </c>
      <c r="K323" s="301">
        <v>235.2543404471148</v>
      </c>
      <c r="L323" s="301">
        <v>1584.7193579569876</v>
      </c>
      <c r="M323" s="301">
        <v>74031.000000000015</v>
      </c>
      <c r="N323" s="228">
        <v>2.1406159013885904E-2</v>
      </c>
      <c r="O323" s="226" t="s">
        <v>720</v>
      </c>
      <c r="P323" s="226" t="s">
        <v>720</v>
      </c>
      <c r="Q323" s="229">
        <v>7828.513628307519</v>
      </c>
      <c r="R323" s="229">
        <v>3617.6408733467179</v>
      </c>
      <c r="S323" s="229">
        <v>0</v>
      </c>
      <c r="T323" s="229">
        <v>6418.1133997258012</v>
      </c>
      <c r="U323" s="229"/>
      <c r="V323" s="230">
        <v>0</v>
      </c>
      <c r="W323" s="229">
        <v>3841.7676111013775</v>
      </c>
      <c r="X323" s="229">
        <v>21706.035512481416</v>
      </c>
      <c r="Y323" s="231">
        <v>13.697084851960621</v>
      </c>
      <c r="Z323" s="232"/>
      <c r="AA323" s="226" t="s">
        <v>1004</v>
      </c>
      <c r="AB323" s="224" t="s">
        <v>700</v>
      </c>
      <c r="AC323" s="233"/>
    </row>
    <row r="324" spans="1:29" s="217" customFormat="1" ht="11.25" customHeight="1">
      <c r="A324" s="224" t="s">
        <v>1262</v>
      </c>
      <c r="B324" s="225">
        <v>322</v>
      </c>
      <c r="C324" s="224" t="s">
        <v>288</v>
      </c>
      <c r="D324" s="226" t="s">
        <v>40</v>
      </c>
      <c r="E324" s="224" t="s">
        <v>1017</v>
      </c>
      <c r="F324" s="224" t="s">
        <v>29</v>
      </c>
      <c r="G324" s="227" t="s">
        <v>1005</v>
      </c>
      <c r="H324" s="224" t="s">
        <v>42</v>
      </c>
      <c r="I324" s="301">
        <v>4346</v>
      </c>
      <c r="J324" s="301">
        <v>1853.5507041204082</v>
      </c>
      <c r="K324" s="301">
        <v>1080.7773399399166</v>
      </c>
      <c r="L324" s="301">
        <v>7280.3280440603248</v>
      </c>
      <c r="M324" s="301">
        <v>74031.000000000015</v>
      </c>
      <c r="N324" s="228">
        <v>9.8341614243496953E-2</v>
      </c>
      <c r="O324" s="226" t="s">
        <v>709</v>
      </c>
      <c r="P324" s="226" t="s">
        <v>720</v>
      </c>
      <c r="Q324" s="229">
        <v>0</v>
      </c>
      <c r="R324" s="229">
        <v>16619.732807150984</v>
      </c>
      <c r="S324" s="229">
        <v>0</v>
      </c>
      <c r="T324" s="229">
        <v>29485.328578444318</v>
      </c>
      <c r="U324" s="229"/>
      <c r="V324" s="230">
        <v>0</v>
      </c>
      <c r="W324" s="229"/>
      <c r="X324" s="229">
        <v>46105.061385595298</v>
      </c>
      <c r="Y324" s="231">
        <v>6.3328274641704141</v>
      </c>
      <c r="Z324" s="232"/>
      <c r="AA324" s="226" t="s">
        <v>806</v>
      </c>
      <c r="AB324" s="224" t="s">
        <v>700</v>
      </c>
      <c r="AC324" s="233"/>
    </row>
    <row r="325" spans="1:29" s="217" customFormat="1" ht="11.25" customHeight="1">
      <c r="A325" s="224" t="s">
        <v>30</v>
      </c>
      <c r="B325" s="225">
        <v>322</v>
      </c>
      <c r="C325" s="224" t="s">
        <v>288</v>
      </c>
      <c r="D325" s="226" t="s">
        <v>40</v>
      </c>
      <c r="E325" s="224" t="s">
        <v>760</v>
      </c>
      <c r="F325" s="224" t="s">
        <v>29</v>
      </c>
      <c r="G325" s="227" t="s">
        <v>33</v>
      </c>
      <c r="H325" s="224" t="s">
        <v>42</v>
      </c>
      <c r="I325" s="301">
        <v>5421</v>
      </c>
      <c r="J325" s="301">
        <v>2312.0336785634454</v>
      </c>
      <c r="K325" s="301">
        <v>1348.1118177207288</v>
      </c>
      <c r="L325" s="301">
        <v>9081.1454962841744</v>
      </c>
      <c r="M325" s="301">
        <v>74031.000000000015</v>
      </c>
      <c r="N325" s="228">
        <v>0.12266679494109457</v>
      </c>
      <c r="O325" s="226" t="s">
        <v>720</v>
      </c>
      <c r="P325" s="226" t="s">
        <v>720</v>
      </c>
      <c r="Q325" s="229">
        <v>44860.858751643827</v>
      </c>
      <c r="R325" s="229">
        <v>20730.688345044982</v>
      </c>
      <c r="S325" s="229">
        <v>0</v>
      </c>
      <c r="T325" s="229">
        <v>36778.639259950913</v>
      </c>
      <c r="U325" s="229"/>
      <c r="V325" s="230">
        <v>0</v>
      </c>
      <c r="W325" s="229">
        <v>22015.034058964655</v>
      </c>
      <c r="X325" s="229">
        <v>124385.22041560437</v>
      </c>
      <c r="Y325" s="231">
        <v>13.69708485196062</v>
      </c>
      <c r="Z325" s="232"/>
      <c r="AA325" s="226" t="s">
        <v>802</v>
      </c>
      <c r="AB325" s="224" t="s">
        <v>700</v>
      </c>
      <c r="AC325" s="233"/>
    </row>
    <row r="326" spans="1:29" s="217" customFormat="1" ht="11.25" customHeight="1">
      <c r="A326" s="224" t="s">
        <v>305</v>
      </c>
      <c r="B326" s="225">
        <v>324</v>
      </c>
      <c r="C326" s="224" t="s">
        <v>304</v>
      </c>
      <c r="D326" s="226" t="s">
        <v>18</v>
      </c>
      <c r="E326" s="224" t="s">
        <v>306</v>
      </c>
      <c r="F326" s="224" t="s">
        <v>29</v>
      </c>
      <c r="G326" s="227" t="s">
        <v>307</v>
      </c>
      <c r="H326" s="224" t="s">
        <v>41</v>
      </c>
      <c r="I326" s="301">
        <v>5518</v>
      </c>
      <c r="J326" s="301">
        <v>0</v>
      </c>
      <c r="K326" s="301">
        <v>975.74088996329124</v>
      </c>
      <c r="L326" s="301">
        <v>6493.740889963291</v>
      </c>
      <c r="M326" s="301">
        <v>13143</v>
      </c>
      <c r="N326" s="228">
        <v>0.49408361028405168</v>
      </c>
      <c r="O326" s="226" t="s">
        <v>720</v>
      </c>
      <c r="P326" s="226" t="s">
        <v>720</v>
      </c>
      <c r="Q326" s="229">
        <v>47949.782731488936</v>
      </c>
      <c r="R326" s="229">
        <v>0</v>
      </c>
      <c r="S326" s="229">
        <v>0</v>
      </c>
      <c r="T326" s="229">
        <v>26299.650604351333</v>
      </c>
      <c r="U326" s="229"/>
      <c r="V326" s="230">
        <v>0</v>
      </c>
      <c r="W326" s="229">
        <v>63934.419170756293</v>
      </c>
      <c r="X326" s="229">
        <v>138183.85250659657</v>
      </c>
      <c r="Y326" s="231">
        <v>21.279545157117859</v>
      </c>
      <c r="Z326" s="232"/>
      <c r="AA326" s="226" t="s">
        <v>1011</v>
      </c>
      <c r="AB326" s="224" t="s">
        <v>696</v>
      </c>
      <c r="AC326" s="233"/>
    </row>
    <row r="327" spans="1:29" s="217" customFormat="1" ht="11.25" customHeight="1">
      <c r="A327" s="224" t="s">
        <v>305</v>
      </c>
      <c r="B327" s="225">
        <v>324</v>
      </c>
      <c r="C327" s="224" t="s">
        <v>304</v>
      </c>
      <c r="D327" s="226" t="s">
        <v>18</v>
      </c>
      <c r="E327" s="224" t="s">
        <v>306</v>
      </c>
      <c r="F327" s="224" t="s">
        <v>29</v>
      </c>
      <c r="G327" s="227" t="s">
        <v>307</v>
      </c>
      <c r="H327" s="224" t="s">
        <v>19</v>
      </c>
      <c r="I327" s="301">
        <v>5476</v>
      </c>
      <c r="J327" s="301">
        <v>0</v>
      </c>
      <c r="K327" s="301">
        <v>968.31408362431728</v>
      </c>
      <c r="L327" s="301">
        <v>6444.3140836243174</v>
      </c>
      <c r="M327" s="301">
        <v>13143</v>
      </c>
      <c r="N327" s="228">
        <v>0.49032291589624266</v>
      </c>
      <c r="O327" s="226" t="s">
        <v>720</v>
      </c>
      <c r="P327" s="226" t="s">
        <v>720</v>
      </c>
      <c r="Q327" s="229">
        <v>31834.911573104131</v>
      </c>
      <c r="R327" s="229">
        <v>0</v>
      </c>
      <c r="S327" s="229">
        <v>0</v>
      </c>
      <c r="T327" s="229">
        <v>26099.47203867849</v>
      </c>
      <c r="U327" s="229"/>
      <c r="V327" s="230">
        <v>0</v>
      </c>
      <c r="W327" s="229">
        <v>63447.785316973808</v>
      </c>
      <c r="X327" s="229">
        <v>121382.16892875644</v>
      </c>
      <c r="Y327" s="231">
        <v>18.83554515711786</v>
      </c>
      <c r="Z327" s="232"/>
      <c r="AA327" s="226" t="s">
        <v>1011</v>
      </c>
      <c r="AB327" s="224" t="s">
        <v>696</v>
      </c>
      <c r="AC327" s="233"/>
    </row>
    <row r="328" spans="1:29" s="217" customFormat="1" ht="11.25" customHeight="1">
      <c r="A328" s="224" t="s">
        <v>305</v>
      </c>
      <c r="B328" s="225">
        <v>324</v>
      </c>
      <c r="C328" s="224" t="s">
        <v>304</v>
      </c>
      <c r="D328" s="226" t="s">
        <v>18</v>
      </c>
      <c r="E328" s="224" t="s">
        <v>306</v>
      </c>
      <c r="F328" s="224" t="s">
        <v>29</v>
      </c>
      <c r="G328" s="227" t="s">
        <v>307</v>
      </c>
      <c r="H328" s="224" t="s">
        <v>42</v>
      </c>
      <c r="I328" s="301">
        <v>175</v>
      </c>
      <c r="J328" s="301">
        <v>0</v>
      </c>
      <c r="K328" s="301">
        <v>30.945026412391442</v>
      </c>
      <c r="L328" s="301">
        <v>205.94502641239143</v>
      </c>
      <c r="M328" s="301">
        <v>13143</v>
      </c>
      <c r="N328" s="228">
        <v>1.5669559949204246E-2</v>
      </c>
      <c r="O328" s="226" t="s">
        <v>720</v>
      </c>
      <c r="P328" s="226" t="s">
        <v>720</v>
      </c>
      <c r="Q328" s="229">
        <v>1017.3684304772137</v>
      </c>
      <c r="R328" s="229">
        <v>0</v>
      </c>
      <c r="S328" s="229">
        <v>0</v>
      </c>
      <c r="T328" s="229">
        <v>834.07735697018529</v>
      </c>
      <c r="U328" s="229"/>
      <c r="V328" s="230">
        <v>0</v>
      </c>
      <c r="W328" s="229">
        <v>2027.6410574270296</v>
      </c>
      <c r="X328" s="229">
        <v>3879.0868448744286</v>
      </c>
      <c r="Y328" s="231">
        <v>18.835545157117856</v>
      </c>
      <c r="Z328" s="232"/>
      <c r="AA328" s="226" t="s">
        <v>1011</v>
      </c>
      <c r="AB328" s="224" t="s">
        <v>696</v>
      </c>
      <c r="AC328" s="233"/>
    </row>
    <row r="329" spans="1:29" s="217" customFormat="1" ht="11.25" customHeight="1">
      <c r="A329" s="224" t="s">
        <v>63</v>
      </c>
      <c r="B329" s="225">
        <v>325</v>
      </c>
      <c r="C329" s="224" t="s">
        <v>1012</v>
      </c>
      <c r="D329" s="226" t="s">
        <v>18</v>
      </c>
      <c r="E329" s="224" t="s">
        <v>1013</v>
      </c>
      <c r="F329" s="224" t="s">
        <v>23</v>
      </c>
      <c r="G329" s="227" t="s">
        <v>311</v>
      </c>
      <c r="H329" s="224" t="s">
        <v>65</v>
      </c>
      <c r="I329" s="301">
        <v>2442</v>
      </c>
      <c r="J329" s="301">
        <v>90.524991650896141</v>
      </c>
      <c r="K329" s="301">
        <v>861.70267058602792</v>
      </c>
      <c r="L329" s="301">
        <v>3394.2276622369241</v>
      </c>
      <c r="M329" s="301">
        <v>23985.000000000004</v>
      </c>
      <c r="N329" s="228">
        <v>0.14151459921771622</v>
      </c>
      <c r="O329" s="226" t="s">
        <v>720</v>
      </c>
      <c r="P329" s="226" t="s">
        <v>720</v>
      </c>
      <c r="Q329" s="229">
        <v>34770.46817195505</v>
      </c>
      <c r="R329" s="229">
        <v>15425.091314731069</v>
      </c>
      <c r="S329" s="229">
        <v>13746.622032059542</v>
      </c>
      <c r="T329" s="229">
        <v>0</v>
      </c>
      <c r="U329" s="229"/>
      <c r="V329" s="230">
        <v>0</v>
      </c>
      <c r="W329" s="229">
        <v>7424.8848129335502</v>
      </c>
      <c r="X329" s="229">
        <v>71367.06633167922</v>
      </c>
      <c r="Y329" s="231">
        <v>21.026010460549259</v>
      </c>
      <c r="Z329" s="232"/>
      <c r="AA329" s="226" t="s">
        <v>899</v>
      </c>
      <c r="AB329" s="224" t="s">
        <v>700</v>
      </c>
      <c r="AC329" s="233"/>
    </row>
    <row r="330" spans="1:29" s="217" customFormat="1" ht="11.25" customHeight="1">
      <c r="A330" s="224" t="s">
        <v>63</v>
      </c>
      <c r="B330" s="225">
        <v>325</v>
      </c>
      <c r="C330" s="224" t="s">
        <v>1012</v>
      </c>
      <c r="D330" s="226" t="s">
        <v>18</v>
      </c>
      <c r="E330" s="224" t="s">
        <v>1014</v>
      </c>
      <c r="F330" s="224" t="s">
        <v>23</v>
      </c>
      <c r="G330" s="227" t="s">
        <v>312</v>
      </c>
      <c r="H330" s="224" t="s">
        <v>65</v>
      </c>
      <c r="I330" s="301">
        <v>431</v>
      </c>
      <c r="J330" s="301">
        <v>15.977179116108204</v>
      </c>
      <c r="K330" s="301">
        <v>152.08593407967979</v>
      </c>
      <c r="L330" s="301">
        <v>599.06311319578799</v>
      </c>
      <c r="M330" s="301">
        <v>23985.000000000004</v>
      </c>
      <c r="N330" s="228">
        <v>2.4976573408204625E-2</v>
      </c>
      <c r="O330" s="226" t="s">
        <v>720</v>
      </c>
      <c r="P330" s="226" t="s">
        <v>720</v>
      </c>
      <c r="Q330" s="229">
        <v>6136.8025315776522</v>
      </c>
      <c r="R330" s="229">
        <v>2722.4465014943039</v>
      </c>
      <c r="S330" s="229">
        <v>2426.2056084429414</v>
      </c>
      <c r="T330" s="229">
        <v>0</v>
      </c>
      <c r="U330" s="229"/>
      <c r="V330" s="230">
        <v>0</v>
      </c>
      <c r="W330" s="229">
        <v>1310.4526430689436</v>
      </c>
      <c r="X330" s="229">
        <v>12595.907284583842</v>
      </c>
      <c r="Y330" s="231">
        <v>21.026010460549255</v>
      </c>
      <c r="Z330" s="232"/>
      <c r="AA330" s="226" t="s">
        <v>836</v>
      </c>
      <c r="AB330" s="224" t="s">
        <v>700</v>
      </c>
      <c r="AC330" s="233"/>
    </row>
    <row r="331" spans="1:29" s="217" customFormat="1" ht="11.25" customHeight="1">
      <c r="A331" s="224" t="s">
        <v>63</v>
      </c>
      <c r="B331" s="225">
        <v>325</v>
      </c>
      <c r="C331" s="224" t="s">
        <v>1012</v>
      </c>
      <c r="D331" s="226" t="s">
        <v>18</v>
      </c>
      <c r="E331" s="224" t="s">
        <v>1013</v>
      </c>
      <c r="F331" s="224" t="s">
        <v>23</v>
      </c>
      <c r="G331" s="227" t="s">
        <v>311</v>
      </c>
      <c r="H331" s="224" t="s">
        <v>41</v>
      </c>
      <c r="I331" s="301">
        <v>4829</v>
      </c>
      <c r="J331" s="301">
        <v>179.01113213848382</v>
      </c>
      <c r="K331" s="301">
        <v>1703.9976233660641</v>
      </c>
      <c r="L331" s="301">
        <v>6712.0087555045484</v>
      </c>
      <c r="M331" s="301">
        <v>23985.000000000004</v>
      </c>
      <c r="N331" s="228">
        <v>0.27984193268728569</v>
      </c>
      <c r="O331" s="226" t="s">
        <v>720</v>
      </c>
      <c r="P331" s="226" t="s">
        <v>720</v>
      </c>
      <c r="Q331" s="229">
        <v>49561.472650645585</v>
      </c>
      <c r="R331" s="229">
        <v>30502.770662914139</v>
      </c>
      <c r="S331" s="229">
        <v>27183.635459793419</v>
      </c>
      <c r="T331" s="229">
        <v>0</v>
      </c>
      <c r="U331" s="229"/>
      <c r="V331" s="230">
        <v>0</v>
      </c>
      <c r="W331" s="229">
        <v>14682.54249044067</v>
      </c>
      <c r="X331" s="229">
        <v>121930.42126379382</v>
      </c>
      <c r="Y331" s="231">
        <v>18.166010460549256</v>
      </c>
      <c r="Z331" s="232"/>
      <c r="AA331" s="226" t="s">
        <v>899</v>
      </c>
      <c r="AB331" s="224" t="s">
        <v>700</v>
      </c>
      <c r="AC331" s="233"/>
    </row>
    <row r="332" spans="1:29" s="217" customFormat="1" ht="11.25" customHeight="1">
      <c r="A332" s="224" t="s">
        <v>1216</v>
      </c>
      <c r="B332" s="225">
        <v>325</v>
      </c>
      <c r="C332" s="224" t="s">
        <v>1012</v>
      </c>
      <c r="D332" s="226" t="s">
        <v>18</v>
      </c>
      <c r="E332" s="224" t="s">
        <v>1015</v>
      </c>
      <c r="F332" s="224" t="s">
        <v>23</v>
      </c>
      <c r="G332" s="227" t="s">
        <v>1016</v>
      </c>
      <c r="H332" s="224" t="s">
        <v>41</v>
      </c>
      <c r="I332" s="301">
        <v>1281</v>
      </c>
      <c r="J332" s="301">
        <v>47.486697094511854</v>
      </c>
      <c r="K332" s="301">
        <v>452.0233910813684</v>
      </c>
      <c r="L332" s="301">
        <v>1780.5100881758801</v>
      </c>
      <c r="M332" s="301">
        <v>23985.000000000004</v>
      </c>
      <c r="N332" s="228">
        <v>7.4234316788654567E-2</v>
      </c>
      <c r="O332" s="226" t="s">
        <v>709</v>
      </c>
      <c r="P332" s="226" t="s">
        <v>720</v>
      </c>
      <c r="Q332" s="229">
        <v>0</v>
      </c>
      <c r="R332" s="229">
        <v>8091.5405299633476</v>
      </c>
      <c r="S332" s="229">
        <v>7211.065857112314</v>
      </c>
      <c r="T332" s="229">
        <v>0</v>
      </c>
      <c r="U332" s="229"/>
      <c r="V332" s="230">
        <v>0</v>
      </c>
      <c r="W332" s="229">
        <v>3894.8720087501542</v>
      </c>
      <c r="X332" s="229">
        <v>19197.478395825816</v>
      </c>
      <c r="Y332" s="231">
        <v>10.782010460549255</v>
      </c>
      <c r="Z332" s="232"/>
      <c r="AA332" s="226" t="s">
        <v>806</v>
      </c>
      <c r="AB332" s="224" t="s">
        <v>700</v>
      </c>
      <c r="AC332" s="233"/>
    </row>
    <row r="333" spans="1:29" s="217" customFormat="1" ht="11.25" customHeight="1">
      <c r="A333" s="224" t="s">
        <v>63</v>
      </c>
      <c r="B333" s="225">
        <v>325</v>
      </c>
      <c r="C333" s="224" t="s">
        <v>1012</v>
      </c>
      <c r="D333" s="226" t="s">
        <v>34</v>
      </c>
      <c r="E333" s="224" t="s">
        <v>867</v>
      </c>
      <c r="F333" s="224" t="s">
        <v>23</v>
      </c>
      <c r="G333" s="227" t="s">
        <v>96</v>
      </c>
      <c r="H333" s="224" t="s">
        <v>65</v>
      </c>
      <c r="I333" s="301">
        <v>1208</v>
      </c>
      <c r="J333" s="301">
        <v>348.4681701398801</v>
      </c>
      <c r="K333" s="301">
        <v>426.26405653887048</v>
      </c>
      <c r="L333" s="301">
        <v>1982.7322266787505</v>
      </c>
      <c r="M333" s="301">
        <v>23985.000000000004</v>
      </c>
      <c r="N333" s="228">
        <v>8.2665508721232031E-2</v>
      </c>
      <c r="O333" s="226" t="s">
        <v>720</v>
      </c>
      <c r="P333" s="226" t="s">
        <v>720</v>
      </c>
      <c r="Q333" s="229">
        <v>20311.108930097122</v>
      </c>
      <c r="R333" s="229">
        <v>9010.5404506142913</v>
      </c>
      <c r="S333" s="229">
        <v>8030.0655180489393</v>
      </c>
      <c r="T333" s="229">
        <v>0</v>
      </c>
      <c r="U333" s="229"/>
      <c r="V333" s="230">
        <v>0</v>
      </c>
      <c r="W333" s="229">
        <v>4337.2336398551752</v>
      </c>
      <c r="X333" s="229">
        <v>41688.948538615528</v>
      </c>
      <c r="Y333" s="231">
        <v>21.026010460549255</v>
      </c>
      <c r="Z333" s="232"/>
      <c r="AA333" s="226" t="s">
        <v>855</v>
      </c>
      <c r="AB333" s="224" t="s">
        <v>700</v>
      </c>
      <c r="AC333" s="233"/>
    </row>
    <row r="334" spans="1:29" s="217" customFormat="1" ht="11.25" customHeight="1">
      <c r="A334" s="224" t="s">
        <v>63</v>
      </c>
      <c r="B334" s="225">
        <v>325</v>
      </c>
      <c r="C334" s="224" t="s">
        <v>1012</v>
      </c>
      <c r="D334" s="226" t="s">
        <v>34</v>
      </c>
      <c r="E334" s="224" t="s">
        <v>867</v>
      </c>
      <c r="F334" s="224" t="s">
        <v>23</v>
      </c>
      <c r="G334" s="227" t="s">
        <v>96</v>
      </c>
      <c r="H334" s="224" t="s">
        <v>41</v>
      </c>
      <c r="I334" s="301">
        <v>4221</v>
      </c>
      <c r="J334" s="301">
        <v>1217.6193262917498</v>
      </c>
      <c r="K334" s="301">
        <v>1489.4541247107386</v>
      </c>
      <c r="L334" s="301">
        <v>6928.0734510024886</v>
      </c>
      <c r="M334" s="301">
        <v>23985.000000000004</v>
      </c>
      <c r="N334" s="228">
        <v>0.28885025853668905</v>
      </c>
      <c r="O334" s="226" t="s">
        <v>720</v>
      </c>
      <c r="P334" s="226" t="s">
        <v>720</v>
      </c>
      <c r="Q334" s="229">
        <v>51156.894362202373</v>
      </c>
      <c r="R334" s="229">
        <v>31484.678180499108</v>
      </c>
      <c r="S334" s="229">
        <v>28058.697476560075</v>
      </c>
      <c r="T334" s="229">
        <v>0</v>
      </c>
      <c r="U334" s="229"/>
      <c r="V334" s="230">
        <v>0</v>
      </c>
      <c r="W334" s="229">
        <v>15155.184763103223</v>
      </c>
      <c r="X334" s="229">
        <v>125855.45478236479</v>
      </c>
      <c r="Y334" s="231">
        <v>18.166010460549256</v>
      </c>
      <c r="Z334" s="232"/>
      <c r="AA334" s="226" t="s">
        <v>855</v>
      </c>
      <c r="AB334" s="224" t="s">
        <v>700</v>
      </c>
      <c r="AC334" s="233"/>
    </row>
    <row r="335" spans="1:29" s="217" customFormat="1" ht="11.25" customHeight="1">
      <c r="A335" s="224" t="s">
        <v>63</v>
      </c>
      <c r="B335" s="225">
        <v>325</v>
      </c>
      <c r="C335" s="224" t="s">
        <v>1012</v>
      </c>
      <c r="D335" s="226" t="s">
        <v>34</v>
      </c>
      <c r="E335" s="224" t="s">
        <v>1013</v>
      </c>
      <c r="F335" s="224" t="s">
        <v>23</v>
      </c>
      <c r="G335" s="227" t="s">
        <v>311</v>
      </c>
      <c r="H335" s="224" t="s">
        <v>41</v>
      </c>
      <c r="I335" s="301">
        <v>445</v>
      </c>
      <c r="J335" s="301">
        <v>128.36782757636311</v>
      </c>
      <c r="K335" s="301">
        <v>157.02608043029582</v>
      </c>
      <c r="L335" s="301">
        <v>730.39390800665888</v>
      </c>
      <c r="M335" s="301">
        <v>23985.000000000004</v>
      </c>
      <c r="N335" s="228">
        <v>3.0452112070321398E-2</v>
      </c>
      <c r="O335" s="226" t="s">
        <v>720</v>
      </c>
      <c r="P335" s="226" t="s">
        <v>720</v>
      </c>
      <c r="Q335" s="229">
        <v>5393.2286167211687</v>
      </c>
      <c r="R335" s="229">
        <v>3319.2802156650323</v>
      </c>
      <c r="S335" s="229">
        <v>2958.0953274269682</v>
      </c>
      <c r="T335" s="229">
        <v>0</v>
      </c>
      <c r="U335" s="229"/>
      <c r="V335" s="230">
        <v>0</v>
      </c>
      <c r="W335" s="229">
        <v>1597.7392133572455</v>
      </c>
      <c r="X335" s="229">
        <v>13268.343373170414</v>
      </c>
      <c r="Y335" s="231">
        <v>18.166010460549252</v>
      </c>
      <c r="Z335" s="232"/>
      <c r="AA335" s="226" t="s">
        <v>899</v>
      </c>
      <c r="AB335" s="224" t="s">
        <v>700</v>
      </c>
      <c r="AC335" s="233"/>
    </row>
    <row r="336" spans="1:29" s="217" customFormat="1" ht="11.25" customHeight="1">
      <c r="A336" s="224" t="s">
        <v>1262</v>
      </c>
      <c r="B336" s="225">
        <v>325</v>
      </c>
      <c r="C336" s="224" t="s">
        <v>1012</v>
      </c>
      <c r="D336" s="226" t="s">
        <v>34</v>
      </c>
      <c r="E336" s="224" t="s">
        <v>1017</v>
      </c>
      <c r="F336" s="224" t="s">
        <v>23</v>
      </c>
      <c r="G336" s="227" t="s">
        <v>1018</v>
      </c>
      <c r="H336" s="224" t="s">
        <v>41</v>
      </c>
      <c r="I336" s="301">
        <v>104</v>
      </c>
      <c r="J336" s="301">
        <v>30.000570939194976</v>
      </c>
      <c r="K336" s="301">
        <v>36.698230033147787</v>
      </c>
      <c r="L336" s="301">
        <v>170.69880097234275</v>
      </c>
      <c r="M336" s="301">
        <v>23985.000000000004</v>
      </c>
      <c r="N336" s="228">
        <v>7.1168981018279228E-3</v>
      </c>
      <c r="O336" s="226" t="s">
        <v>709</v>
      </c>
      <c r="P336" s="226" t="s">
        <v>720</v>
      </c>
      <c r="Q336" s="229">
        <v>0</v>
      </c>
      <c r="R336" s="229">
        <v>775.74189309924361</v>
      </c>
      <c r="S336" s="229">
        <v>691.33014393798817</v>
      </c>
      <c r="T336" s="229">
        <v>0</v>
      </c>
      <c r="U336" s="229"/>
      <c r="V336" s="230">
        <v>0</v>
      </c>
      <c r="W336" s="229">
        <v>0</v>
      </c>
      <c r="X336" s="229">
        <v>1467.0720370372319</v>
      </c>
      <c r="Y336" s="231">
        <v>8.5945069835313745</v>
      </c>
      <c r="Z336" s="232"/>
      <c r="AA336" s="226" t="s">
        <v>806</v>
      </c>
      <c r="AB336" s="224" t="s">
        <v>700</v>
      </c>
      <c r="AC336" s="233"/>
    </row>
    <row r="337" spans="1:29" s="217" customFormat="1" ht="11.25" customHeight="1">
      <c r="A337" s="224" t="s">
        <v>1216</v>
      </c>
      <c r="B337" s="225">
        <v>325</v>
      </c>
      <c r="C337" s="224" t="s">
        <v>1012</v>
      </c>
      <c r="D337" s="226" t="s">
        <v>34</v>
      </c>
      <c r="E337" s="224" t="s">
        <v>313</v>
      </c>
      <c r="F337" s="224" t="s">
        <v>23</v>
      </c>
      <c r="G337" s="227" t="s">
        <v>314</v>
      </c>
      <c r="H337" s="224" t="s">
        <v>41</v>
      </c>
      <c r="I337" s="301">
        <v>1028</v>
      </c>
      <c r="J337" s="301">
        <v>296.54410505281186</v>
      </c>
      <c r="K337" s="301">
        <v>362.74788917380698</v>
      </c>
      <c r="L337" s="301">
        <v>1687.2919942266187</v>
      </c>
      <c r="M337" s="301">
        <v>23985.000000000004</v>
      </c>
      <c r="N337" s="228">
        <v>7.0347800468068308E-2</v>
      </c>
      <c r="O337" s="226" t="s">
        <v>709</v>
      </c>
      <c r="P337" s="226" t="s">
        <v>720</v>
      </c>
      <c r="Q337" s="229">
        <v>0</v>
      </c>
      <c r="R337" s="229">
        <v>7667.9102510194452</v>
      </c>
      <c r="S337" s="229">
        <v>6833.5325766178057</v>
      </c>
      <c r="T337" s="229">
        <v>0</v>
      </c>
      <c r="U337" s="229"/>
      <c r="V337" s="230">
        <v>0</v>
      </c>
      <c r="W337" s="229">
        <v>3690.9571041151653</v>
      </c>
      <c r="X337" s="229">
        <v>18192.399931752418</v>
      </c>
      <c r="Y337" s="231">
        <v>10.782010460549255</v>
      </c>
      <c r="Z337" s="232"/>
      <c r="AA337" s="226" t="s">
        <v>806</v>
      </c>
      <c r="AB337" s="224" t="s">
        <v>700</v>
      </c>
      <c r="AC337" s="233"/>
    </row>
    <row r="338" spans="1:29" s="217" customFormat="1" ht="11.25" customHeight="1">
      <c r="A338" s="224" t="s">
        <v>305</v>
      </c>
      <c r="B338" s="235">
        <v>326</v>
      </c>
      <c r="C338" s="224" t="s">
        <v>1268</v>
      </c>
      <c r="D338" s="226" t="s">
        <v>18</v>
      </c>
      <c r="E338" s="224" t="s">
        <v>1269</v>
      </c>
      <c r="F338" s="224" t="s">
        <v>16</v>
      </c>
      <c r="G338" s="227" t="s">
        <v>307</v>
      </c>
      <c r="H338" s="224" t="s">
        <v>41</v>
      </c>
      <c r="I338" s="301">
        <v>1000</v>
      </c>
      <c r="J338" s="301">
        <v>0</v>
      </c>
      <c r="K338" s="301">
        <v>0</v>
      </c>
      <c r="L338" s="301">
        <v>1000</v>
      </c>
      <c r="M338" s="301">
        <v>1000</v>
      </c>
      <c r="N338" s="228">
        <v>1</v>
      </c>
      <c r="O338" s="226" t="s">
        <v>709</v>
      </c>
      <c r="P338" s="226" t="s">
        <v>709</v>
      </c>
      <c r="Q338" s="229"/>
      <c r="R338" s="229">
        <v>0</v>
      </c>
      <c r="S338" s="229">
        <v>0</v>
      </c>
      <c r="T338" s="229">
        <v>0</v>
      </c>
      <c r="U338" s="229"/>
      <c r="V338" s="230">
        <v>14400</v>
      </c>
      <c r="W338" s="229">
        <v>4745.6813819577728</v>
      </c>
      <c r="X338" s="229">
        <v>19145.681381957773</v>
      </c>
      <c r="Y338" s="231">
        <v>19.145681381957772</v>
      </c>
      <c r="Z338" s="232" t="s">
        <v>1202</v>
      </c>
      <c r="AA338" s="226" t="s">
        <v>1011</v>
      </c>
      <c r="AB338" s="224" t="s">
        <v>696</v>
      </c>
      <c r="AC338" s="233"/>
    </row>
    <row r="339" spans="1:29" s="217" customFormat="1" ht="11.25" customHeight="1">
      <c r="A339" s="224" t="s">
        <v>63</v>
      </c>
      <c r="B339" s="225">
        <v>338</v>
      </c>
      <c r="C339" s="224" t="s">
        <v>316</v>
      </c>
      <c r="D339" s="226" t="s">
        <v>18</v>
      </c>
      <c r="E339" s="224" t="s">
        <v>1019</v>
      </c>
      <c r="F339" s="224" t="s">
        <v>29</v>
      </c>
      <c r="G339" s="227" t="s">
        <v>319</v>
      </c>
      <c r="H339" s="224" t="s">
        <v>65</v>
      </c>
      <c r="I339" s="301">
        <v>881</v>
      </c>
      <c r="J339" s="301">
        <v>0</v>
      </c>
      <c r="K339" s="301">
        <v>701.13764434180132</v>
      </c>
      <c r="L339" s="301">
        <v>1582.1376443418012</v>
      </c>
      <c r="M339" s="301">
        <v>6230</v>
      </c>
      <c r="N339" s="228">
        <v>0.25395467806449457</v>
      </c>
      <c r="O339" s="226" t="s">
        <v>709</v>
      </c>
      <c r="P339" s="226" t="s">
        <v>709</v>
      </c>
      <c r="Q339" s="229">
        <v>0</v>
      </c>
      <c r="R339" s="229">
        <v>0</v>
      </c>
      <c r="S339" s="229">
        <v>0</v>
      </c>
      <c r="T339" s="229">
        <v>0</v>
      </c>
      <c r="U339" s="229"/>
      <c r="V339" s="230">
        <v>27386.100157294954</v>
      </c>
      <c r="W339" s="229">
        <v>50.790935612898913</v>
      </c>
      <c r="X339" s="229">
        <v>27436.891092907852</v>
      </c>
      <c r="Y339" s="231">
        <v>17.34165873053486</v>
      </c>
      <c r="Z339" s="232" t="s">
        <v>731</v>
      </c>
      <c r="AA339" s="226" t="s">
        <v>899</v>
      </c>
      <c r="AB339" s="224" t="s">
        <v>700</v>
      </c>
      <c r="AC339" s="233"/>
    </row>
    <row r="340" spans="1:29" s="217" customFormat="1" ht="11.25" customHeight="1">
      <c r="A340" s="224" t="s">
        <v>63</v>
      </c>
      <c r="B340" s="225">
        <v>338</v>
      </c>
      <c r="C340" s="224" t="s">
        <v>316</v>
      </c>
      <c r="D340" s="226" t="s">
        <v>18</v>
      </c>
      <c r="E340" s="224" t="s">
        <v>1019</v>
      </c>
      <c r="F340" s="224" t="s">
        <v>29</v>
      </c>
      <c r="G340" s="227" t="s">
        <v>319</v>
      </c>
      <c r="H340" s="224" t="s">
        <v>41</v>
      </c>
      <c r="I340" s="301">
        <v>2588</v>
      </c>
      <c r="J340" s="301">
        <v>0</v>
      </c>
      <c r="K340" s="301">
        <v>2059.6415704387991</v>
      </c>
      <c r="L340" s="301">
        <v>4647.6415704387991</v>
      </c>
      <c r="M340" s="301">
        <v>6230</v>
      </c>
      <c r="N340" s="228">
        <v>0.74600988289547343</v>
      </c>
      <c r="O340" s="226" t="s">
        <v>709</v>
      </c>
      <c r="P340" s="226" t="s">
        <v>709</v>
      </c>
      <c r="Q340" s="229">
        <v>0</v>
      </c>
      <c r="R340" s="229">
        <v>0</v>
      </c>
      <c r="S340" s="229">
        <v>0</v>
      </c>
      <c r="T340" s="229">
        <v>0</v>
      </c>
      <c r="U340" s="229"/>
      <c r="V340" s="230">
        <v>80448.612039817657</v>
      </c>
      <c r="W340" s="229">
        <v>149.20197657909469</v>
      </c>
      <c r="X340" s="229">
        <v>80597.814016396747</v>
      </c>
      <c r="Y340" s="231">
        <v>17.34165873053486</v>
      </c>
      <c r="Z340" s="232" t="s">
        <v>731</v>
      </c>
      <c r="AA340" s="226" t="s">
        <v>899</v>
      </c>
      <c r="AB340" s="224" t="s">
        <v>700</v>
      </c>
      <c r="AC340" s="233"/>
    </row>
    <row r="341" spans="1:29" s="217" customFormat="1" ht="11.25" customHeight="1">
      <c r="A341" s="224" t="s">
        <v>140</v>
      </c>
      <c r="B341" s="225">
        <v>338</v>
      </c>
      <c r="C341" s="224" t="s">
        <v>316</v>
      </c>
      <c r="D341" s="226" t="s">
        <v>18</v>
      </c>
      <c r="E341" s="224" t="s">
        <v>317</v>
      </c>
      <c r="F341" s="224" t="s">
        <v>29</v>
      </c>
      <c r="G341" s="227" t="s">
        <v>318</v>
      </c>
      <c r="H341" s="224" t="s">
        <v>41</v>
      </c>
      <c r="I341" s="301">
        <v>861</v>
      </c>
      <c r="J341" s="301">
        <v>0</v>
      </c>
      <c r="K341" s="301">
        <v>685.22078521939954</v>
      </c>
      <c r="L341" s="301">
        <v>1546.2207852193997</v>
      </c>
      <c r="M341" s="301">
        <v>1546</v>
      </c>
      <c r="N341" s="228">
        <v>1.000142810620569</v>
      </c>
      <c r="O341" s="226" t="s">
        <v>709</v>
      </c>
      <c r="P341" s="226" t="s">
        <v>709</v>
      </c>
      <c r="Q341" s="229">
        <v>0</v>
      </c>
      <c r="R341" s="229">
        <v>41005.855235443327</v>
      </c>
      <c r="S341" s="229">
        <v>0</v>
      </c>
      <c r="T341" s="229">
        <v>0</v>
      </c>
      <c r="U341" s="229"/>
      <c r="V341" s="230">
        <v>83747.887676722865</v>
      </c>
      <c r="W341" s="229">
        <v>200.02856212411379</v>
      </c>
      <c r="X341" s="229">
        <v>124953.77147429032</v>
      </c>
      <c r="Y341" s="231">
        <v>80.812373413128128</v>
      </c>
      <c r="Z341" s="232" t="s">
        <v>732</v>
      </c>
      <c r="AA341" s="226" t="s">
        <v>1020</v>
      </c>
      <c r="AB341" s="224" t="s">
        <v>700</v>
      </c>
      <c r="AC341" s="233"/>
    </row>
    <row r="342" spans="1:29" s="217" customFormat="1" ht="11.25" customHeight="1">
      <c r="A342" s="224" t="s">
        <v>140</v>
      </c>
      <c r="B342" s="225">
        <v>339</v>
      </c>
      <c r="C342" s="224" t="s">
        <v>321</v>
      </c>
      <c r="D342" s="226" t="s">
        <v>18</v>
      </c>
      <c r="E342" s="224" t="s">
        <v>1021</v>
      </c>
      <c r="F342" s="224" t="s">
        <v>23</v>
      </c>
      <c r="G342" s="227" t="s">
        <v>323</v>
      </c>
      <c r="H342" s="224" t="s">
        <v>41</v>
      </c>
      <c r="I342" s="301">
        <v>433</v>
      </c>
      <c r="J342" s="301">
        <v>0</v>
      </c>
      <c r="K342" s="301">
        <v>0</v>
      </c>
      <c r="L342" s="301">
        <v>433</v>
      </c>
      <c r="M342" s="301">
        <v>433</v>
      </c>
      <c r="N342" s="228">
        <v>1</v>
      </c>
      <c r="O342" s="226" t="s">
        <v>720</v>
      </c>
      <c r="P342" s="226" t="s">
        <v>709</v>
      </c>
      <c r="Q342" s="229">
        <v>3197.2719999999999</v>
      </c>
      <c r="R342" s="229">
        <v>0</v>
      </c>
      <c r="S342" s="229">
        <v>0</v>
      </c>
      <c r="T342" s="229">
        <v>0</v>
      </c>
      <c r="U342" s="229"/>
      <c r="V342" s="230">
        <v>0</v>
      </c>
      <c r="W342" s="229">
        <v>0</v>
      </c>
      <c r="X342" s="229">
        <v>3197.2719999999999</v>
      </c>
      <c r="Y342" s="231">
        <v>7.3839999999999995</v>
      </c>
      <c r="Z342" s="232" t="s">
        <v>726</v>
      </c>
      <c r="AA342" s="226" t="s">
        <v>997</v>
      </c>
      <c r="AB342" s="224" t="s">
        <v>700</v>
      </c>
      <c r="AC342" s="233"/>
    </row>
    <row r="343" spans="1:29" s="217" customFormat="1" ht="11.25" customHeight="1">
      <c r="A343" s="224" t="s">
        <v>140</v>
      </c>
      <c r="B343" s="225">
        <v>358</v>
      </c>
      <c r="C343" s="224" t="s">
        <v>325</v>
      </c>
      <c r="D343" s="226" t="s">
        <v>18</v>
      </c>
      <c r="E343" s="224" t="s">
        <v>326</v>
      </c>
      <c r="F343" s="224" t="s">
        <v>29</v>
      </c>
      <c r="G343" s="227" t="s">
        <v>1024</v>
      </c>
      <c r="H343" s="224" t="s">
        <v>65</v>
      </c>
      <c r="I343" s="301">
        <v>9506</v>
      </c>
      <c r="J343" s="301">
        <v>0</v>
      </c>
      <c r="K343" s="301">
        <v>0</v>
      </c>
      <c r="L343" s="301">
        <v>9506</v>
      </c>
      <c r="M343" s="301">
        <v>19648</v>
      </c>
      <c r="N343" s="228">
        <v>0.48381514657980457</v>
      </c>
      <c r="O343" s="226" t="s">
        <v>709</v>
      </c>
      <c r="P343" s="226" t="s">
        <v>709</v>
      </c>
      <c r="Q343" s="229">
        <v>0</v>
      </c>
      <c r="R343" s="229">
        <v>0</v>
      </c>
      <c r="S343" s="229">
        <v>0</v>
      </c>
      <c r="T343" s="229">
        <v>0</v>
      </c>
      <c r="U343" s="229"/>
      <c r="V343" s="230">
        <v>114697.37452818303</v>
      </c>
      <c r="W343" s="229">
        <v>0</v>
      </c>
      <c r="X343" s="229">
        <v>114697.37452818303</v>
      </c>
      <c r="Y343" s="231">
        <v>12.065787347799604</v>
      </c>
      <c r="Z343" s="232" t="s">
        <v>745</v>
      </c>
      <c r="AA343" s="226" t="s">
        <v>1025</v>
      </c>
      <c r="AB343" s="224" t="s">
        <v>700</v>
      </c>
      <c r="AC343" s="233"/>
    </row>
    <row r="344" spans="1:29" s="217" customFormat="1" ht="11.25" customHeight="1">
      <c r="A344" s="224" t="s">
        <v>140</v>
      </c>
      <c r="B344" s="225">
        <v>358</v>
      </c>
      <c r="C344" s="224" t="s">
        <v>325</v>
      </c>
      <c r="D344" s="226" t="s">
        <v>34</v>
      </c>
      <c r="E344" s="224" t="s">
        <v>326</v>
      </c>
      <c r="F344" s="224" t="s">
        <v>29</v>
      </c>
      <c r="G344" s="227" t="s">
        <v>1024</v>
      </c>
      <c r="H344" s="224" t="s">
        <v>65</v>
      </c>
      <c r="I344" s="301">
        <v>10142</v>
      </c>
      <c r="J344" s="301">
        <v>0</v>
      </c>
      <c r="K344" s="301">
        <v>0</v>
      </c>
      <c r="L344" s="301">
        <v>10142</v>
      </c>
      <c r="M344" s="301">
        <v>19648</v>
      </c>
      <c r="N344" s="228">
        <v>0.51618485342019549</v>
      </c>
      <c r="O344" s="226" t="s">
        <v>709</v>
      </c>
      <c r="P344" s="226" t="s">
        <v>709</v>
      </c>
      <c r="Q344" s="229">
        <v>0</v>
      </c>
      <c r="R344" s="229">
        <v>0</v>
      </c>
      <c r="S344" s="229">
        <v>0</v>
      </c>
      <c r="T344" s="229">
        <v>0</v>
      </c>
      <c r="U344" s="229"/>
      <c r="V344" s="230">
        <v>122371.2152813836</v>
      </c>
      <c r="W344" s="229">
        <v>0</v>
      </c>
      <c r="X344" s="229">
        <v>122371.2152813836</v>
      </c>
      <c r="Y344" s="231">
        <v>12.065787347799606</v>
      </c>
      <c r="Z344" s="232" t="s">
        <v>745</v>
      </c>
      <c r="AA344" s="226" t="s">
        <v>1025</v>
      </c>
      <c r="AB344" s="224" t="s">
        <v>700</v>
      </c>
      <c r="AC344" s="233"/>
    </row>
    <row r="345" spans="1:29" s="217" customFormat="1" ht="11.25" customHeight="1">
      <c r="A345" s="224" t="s">
        <v>1262</v>
      </c>
      <c r="B345" s="225">
        <v>360</v>
      </c>
      <c r="C345" s="224" t="s">
        <v>702</v>
      </c>
      <c r="D345" s="226" t="s">
        <v>18</v>
      </c>
      <c r="E345" s="224" t="s">
        <v>771</v>
      </c>
      <c r="F345" s="224" t="s">
        <v>16</v>
      </c>
      <c r="G345" s="227" t="s">
        <v>77</v>
      </c>
      <c r="H345" s="224" t="s">
        <v>41</v>
      </c>
      <c r="I345" s="301">
        <v>663</v>
      </c>
      <c r="J345" s="301">
        <v>28</v>
      </c>
      <c r="K345" s="301">
        <v>50.001909307875898</v>
      </c>
      <c r="L345" s="301">
        <v>741.00190930787585</v>
      </c>
      <c r="M345" s="301">
        <v>2306</v>
      </c>
      <c r="N345" s="228">
        <v>0.32133647411443012</v>
      </c>
      <c r="O345" s="226" t="s">
        <v>709</v>
      </c>
      <c r="P345" s="226" t="s">
        <v>709</v>
      </c>
      <c r="Q345" s="229">
        <v>0</v>
      </c>
      <c r="R345" s="229">
        <v>0</v>
      </c>
      <c r="S345" s="229">
        <v>0</v>
      </c>
      <c r="T345" s="229">
        <v>0</v>
      </c>
      <c r="U345" s="229"/>
      <c r="V345" s="230">
        <v>0</v>
      </c>
      <c r="W345" s="229">
        <v>0</v>
      </c>
      <c r="X345" s="229">
        <v>0</v>
      </c>
      <c r="Y345" s="231">
        <v>0</v>
      </c>
      <c r="Z345" s="232"/>
      <c r="AA345" s="226" t="s">
        <v>806</v>
      </c>
      <c r="AB345" s="224" t="s">
        <v>698</v>
      </c>
      <c r="AC345" s="233"/>
    </row>
    <row r="346" spans="1:29" s="217" customFormat="1" ht="11.25" customHeight="1">
      <c r="A346" s="224" t="s">
        <v>1262</v>
      </c>
      <c r="B346" s="225">
        <v>360</v>
      </c>
      <c r="C346" s="224" t="s">
        <v>702</v>
      </c>
      <c r="D346" s="226" t="s">
        <v>34</v>
      </c>
      <c r="E346" s="224" t="s">
        <v>771</v>
      </c>
      <c r="F346" s="224" t="s">
        <v>16</v>
      </c>
      <c r="G346" s="227" t="s">
        <v>77</v>
      </c>
      <c r="H346" s="224" t="s">
        <v>41</v>
      </c>
      <c r="I346" s="301">
        <v>601</v>
      </c>
      <c r="J346" s="301">
        <v>25</v>
      </c>
      <c r="K346" s="301">
        <v>45.326014319809069</v>
      </c>
      <c r="L346" s="301">
        <v>671.32601431980902</v>
      </c>
      <c r="M346" s="301">
        <v>2306</v>
      </c>
      <c r="N346" s="228">
        <v>0.29112142858621382</v>
      </c>
      <c r="O346" s="226" t="s">
        <v>709</v>
      </c>
      <c r="P346" s="226" t="s">
        <v>709</v>
      </c>
      <c r="Q346" s="229">
        <v>0</v>
      </c>
      <c r="R346" s="229">
        <v>0</v>
      </c>
      <c r="S346" s="229">
        <v>0</v>
      </c>
      <c r="T346" s="229">
        <v>0</v>
      </c>
      <c r="U346" s="229"/>
      <c r="V346" s="230">
        <v>0</v>
      </c>
      <c r="W346" s="229">
        <v>0</v>
      </c>
      <c r="X346" s="229">
        <v>0</v>
      </c>
      <c r="Y346" s="231">
        <v>0</v>
      </c>
      <c r="Z346" s="232"/>
      <c r="AA346" s="226" t="s">
        <v>806</v>
      </c>
      <c r="AB346" s="224" t="s">
        <v>698</v>
      </c>
      <c r="AC346" s="233"/>
    </row>
    <row r="347" spans="1:29" s="217" customFormat="1" ht="11.25" customHeight="1">
      <c r="A347" s="224" t="s">
        <v>1262</v>
      </c>
      <c r="B347" s="225">
        <v>360</v>
      </c>
      <c r="C347" s="224" t="s">
        <v>702</v>
      </c>
      <c r="D347" s="226" t="s">
        <v>40</v>
      </c>
      <c r="E347" s="224" t="s">
        <v>771</v>
      </c>
      <c r="F347" s="224" t="s">
        <v>16</v>
      </c>
      <c r="G347" s="227" t="s">
        <v>77</v>
      </c>
      <c r="H347" s="224" t="s">
        <v>41</v>
      </c>
      <c r="I347" s="301">
        <v>831</v>
      </c>
      <c r="J347" s="301">
        <v>0</v>
      </c>
      <c r="K347" s="301">
        <v>62.672076372315033</v>
      </c>
      <c r="L347" s="301">
        <v>893.67207637231502</v>
      </c>
      <c r="M347" s="301">
        <v>2306</v>
      </c>
      <c r="N347" s="228">
        <v>0.38754209729935601</v>
      </c>
      <c r="O347" s="226" t="s">
        <v>709</v>
      </c>
      <c r="P347" s="226" t="s">
        <v>709</v>
      </c>
      <c r="Q347" s="229">
        <v>0</v>
      </c>
      <c r="R347" s="229">
        <v>0</v>
      </c>
      <c r="S347" s="229">
        <v>0</v>
      </c>
      <c r="T347" s="229">
        <v>0</v>
      </c>
      <c r="U347" s="229"/>
      <c r="V347" s="230">
        <v>0</v>
      </c>
      <c r="W347" s="229">
        <v>0</v>
      </c>
      <c r="X347" s="229">
        <v>0</v>
      </c>
      <c r="Y347" s="231">
        <v>0</v>
      </c>
      <c r="Z347" s="232"/>
      <c r="AA347" s="226" t="s">
        <v>806</v>
      </c>
      <c r="AB347" s="224" t="s">
        <v>698</v>
      </c>
      <c r="AC347" s="233"/>
    </row>
    <row r="348" spans="1:29" s="217" customFormat="1" ht="11.25" customHeight="1">
      <c r="A348" s="224" t="s">
        <v>1262</v>
      </c>
      <c r="B348" s="225">
        <v>365</v>
      </c>
      <c r="C348" s="224" t="s">
        <v>703</v>
      </c>
      <c r="D348" s="226" t="s">
        <v>18</v>
      </c>
      <c r="E348" s="224" t="s">
        <v>771</v>
      </c>
      <c r="F348" s="224" t="s">
        <v>16</v>
      </c>
      <c r="G348" s="227" t="s">
        <v>77</v>
      </c>
      <c r="H348" s="224" t="s">
        <v>41</v>
      </c>
      <c r="I348" s="301">
        <v>549</v>
      </c>
      <c r="J348" s="301">
        <v>19</v>
      </c>
      <c r="K348" s="301">
        <v>34.595406360424029</v>
      </c>
      <c r="L348" s="301">
        <v>602.59540636042402</v>
      </c>
      <c r="M348" s="301">
        <v>1845</v>
      </c>
      <c r="N348" s="228">
        <v>0.32660997634711331</v>
      </c>
      <c r="O348" s="226" t="s">
        <v>709</v>
      </c>
      <c r="P348" s="226" t="s">
        <v>709</v>
      </c>
      <c r="Q348" s="229">
        <v>0</v>
      </c>
      <c r="R348" s="229">
        <v>0</v>
      </c>
      <c r="S348" s="229">
        <v>0</v>
      </c>
      <c r="T348" s="229">
        <v>0</v>
      </c>
      <c r="U348" s="229"/>
      <c r="V348" s="230">
        <v>0</v>
      </c>
      <c r="W348" s="229">
        <v>0</v>
      </c>
      <c r="X348" s="229">
        <v>0</v>
      </c>
      <c r="Y348" s="231">
        <v>0</v>
      </c>
      <c r="Z348" s="232"/>
      <c r="AA348" s="226" t="s">
        <v>806</v>
      </c>
      <c r="AB348" s="224" t="s">
        <v>698</v>
      </c>
      <c r="AC348" s="233"/>
    </row>
    <row r="349" spans="1:29" s="217" customFormat="1" ht="11.25" customHeight="1">
      <c r="A349" s="224" t="s">
        <v>1262</v>
      </c>
      <c r="B349" s="225">
        <v>365</v>
      </c>
      <c r="C349" s="224" t="s">
        <v>703</v>
      </c>
      <c r="D349" s="226" t="s">
        <v>34</v>
      </c>
      <c r="E349" s="224" t="s">
        <v>771</v>
      </c>
      <c r="F349" s="224" t="s">
        <v>16</v>
      </c>
      <c r="G349" s="227" t="s">
        <v>77</v>
      </c>
      <c r="H349" s="224" t="s">
        <v>41</v>
      </c>
      <c r="I349" s="301">
        <v>472</v>
      </c>
      <c r="J349" s="301">
        <v>21</v>
      </c>
      <c r="K349" s="301">
        <v>29.743227326266194</v>
      </c>
      <c r="L349" s="301">
        <v>522.74322732626615</v>
      </c>
      <c r="M349" s="301">
        <v>1845</v>
      </c>
      <c r="N349" s="228">
        <v>0.28332966250746133</v>
      </c>
      <c r="O349" s="226" t="s">
        <v>709</v>
      </c>
      <c r="P349" s="226" t="s">
        <v>709</v>
      </c>
      <c r="Q349" s="229">
        <v>0</v>
      </c>
      <c r="R349" s="229">
        <v>0</v>
      </c>
      <c r="S349" s="229">
        <v>0</v>
      </c>
      <c r="T349" s="229">
        <v>0</v>
      </c>
      <c r="U349" s="229"/>
      <c r="V349" s="230">
        <v>0</v>
      </c>
      <c r="W349" s="229">
        <v>0</v>
      </c>
      <c r="X349" s="229">
        <v>0</v>
      </c>
      <c r="Y349" s="231">
        <v>0</v>
      </c>
      <c r="Z349" s="232"/>
      <c r="AA349" s="226" t="s">
        <v>806</v>
      </c>
      <c r="AB349" s="224" t="s">
        <v>698</v>
      </c>
      <c r="AC349" s="233"/>
    </row>
    <row r="350" spans="1:29" s="217" customFormat="1" ht="11.25" customHeight="1">
      <c r="A350" s="224" t="s">
        <v>1262</v>
      </c>
      <c r="B350" s="225">
        <v>365</v>
      </c>
      <c r="C350" s="224" t="s">
        <v>703</v>
      </c>
      <c r="D350" s="226" t="s">
        <v>40</v>
      </c>
      <c r="E350" s="224" t="s">
        <v>771</v>
      </c>
      <c r="F350" s="224" t="s">
        <v>16</v>
      </c>
      <c r="G350" s="227" t="s">
        <v>77</v>
      </c>
      <c r="H350" s="224" t="s">
        <v>41</v>
      </c>
      <c r="I350" s="301">
        <v>677</v>
      </c>
      <c r="J350" s="301">
        <v>0</v>
      </c>
      <c r="K350" s="301">
        <v>42.661366313309777</v>
      </c>
      <c r="L350" s="301">
        <v>719.66136631330983</v>
      </c>
      <c r="M350" s="301">
        <v>1845</v>
      </c>
      <c r="N350" s="228">
        <v>0.39006036114542536</v>
      </c>
      <c r="O350" s="226" t="s">
        <v>709</v>
      </c>
      <c r="P350" s="226" t="s">
        <v>709</v>
      </c>
      <c r="Q350" s="229">
        <v>0</v>
      </c>
      <c r="R350" s="229">
        <v>0</v>
      </c>
      <c r="S350" s="229">
        <v>0</v>
      </c>
      <c r="T350" s="229">
        <v>0</v>
      </c>
      <c r="U350" s="229"/>
      <c r="V350" s="230">
        <v>0</v>
      </c>
      <c r="W350" s="229">
        <v>0</v>
      </c>
      <c r="X350" s="229">
        <v>0</v>
      </c>
      <c r="Y350" s="231">
        <v>0</v>
      </c>
      <c r="Z350" s="232"/>
      <c r="AA350" s="226" t="s">
        <v>806</v>
      </c>
      <c r="AB350" s="224" t="s">
        <v>698</v>
      </c>
      <c r="AC350" s="233"/>
    </row>
    <row r="351" spans="1:29" s="217" customFormat="1" ht="11.25" customHeight="1">
      <c r="A351" s="224" t="s">
        <v>1262</v>
      </c>
      <c r="B351" s="225">
        <v>366</v>
      </c>
      <c r="C351" s="224" t="s">
        <v>704</v>
      </c>
      <c r="D351" s="226" t="s">
        <v>18</v>
      </c>
      <c r="E351" s="224" t="s">
        <v>771</v>
      </c>
      <c r="F351" s="224" t="s">
        <v>16</v>
      </c>
      <c r="G351" s="227" t="s">
        <v>77</v>
      </c>
      <c r="H351" s="224" t="s">
        <v>41</v>
      </c>
      <c r="I351" s="301">
        <v>552</v>
      </c>
      <c r="J351" s="301">
        <v>19</v>
      </c>
      <c r="K351" s="301">
        <v>36.607329842931932</v>
      </c>
      <c r="L351" s="301">
        <v>607.6073298429319</v>
      </c>
      <c r="M351" s="301">
        <v>1908</v>
      </c>
      <c r="N351" s="228">
        <v>0.31845247895331863</v>
      </c>
      <c r="O351" s="226" t="s">
        <v>709</v>
      </c>
      <c r="P351" s="226" t="s">
        <v>709</v>
      </c>
      <c r="Q351" s="229">
        <v>0</v>
      </c>
      <c r="R351" s="229">
        <v>0</v>
      </c>
      <c r="S351" s="229">
        <v>0</v>
      </c>
      <c r="T351" s="229">
        <v>0</v>
      </c>
      <c r="U351" s="229"/>
      <c r="V351" s="230">
        <v>0</v>
      </c>
      <c r="W351" s="229">
        <v>0</v>
      </c>
      <c r="X351" s="229">
        <v>0</v>
      </c>
      <c r="Y351" s="231">
        <v>0</v>
      </c>
      <c r="Z351" s="232"/>
      <c r="AA351" s="226" t="s">
        <v>806</v>
      </c>
      <c r="AB351" s="224" t="s">
        <v>698</v>
      </c>
      <c r="AC351" s="233"/>
    </row>
    <row r="352" spans="1:29" s="217" customFormat="1" ht="11.25" customHeight="1">
      <c r="A352" s="224" t="s">
        <v>1262</v>
      </c>
      <c r="B352" s="225">
        <v>366</v>
      </c>
      <c r="C352" s="224" t="s">
        <v>704</v>
      </c>
      <c r="D352" s="226" t="s">
        <v>34</v>
      </c>
      <c r="E352" s="224" t="s">
        <v>771</v>
      </c>
      <c r="F352" s="224" t="s">
        <v>16</v>
      </c>
      <c r="G352" s="227" t="s">
        <v>77</v>
      </c>
      <c r="H352" s="224" t="s">
        <v>41</v>
      </c>
      <c r="I352" s="301">
        <v>500</v>
      </c>
      <c r="J352" s="301">
        <v>19</v>
      </c>
      <c r="K352" s="301">
        <v>33.158813263525303</v>
      </c>
      <c r="L352" s="301">
        <v>552.1588132635253</v>
      </c>
      <c r="M352" s="301">
        <v>1908</v>
      </c>
      <c r="N352" s="228">
        <v>0.28939141156369252</v>
      </c>
      <c r="O352" s="226" t="s">
        <v>709</v>
      </c>
      <c r="P352" s="226" t="s">
        <v>709</v>
      </c>
      <c r="Q352" s="229">
        <v>0</v>
      </c>
      <c r="R352" s="229">
        <v>0</v>
      </c>
      <c r="S352" s="229">
        <v>0</v>
      </c>
      <c r="T352" s="229">
        <v>0</v>
      </c>
      <c r="U352" s="229"/>
      <c r="V352" s="230">
        <v>0</v>
      </c>
      <c r="W352" s="229">
        <v>0</v>
      </c>
      <c r="X352" s="229">
        <v>0</v>
      </c>
      <c r="Y352" s="231">
        <v>0</v>
      </c>
      <c r="Z352" s="232"/>
      <c r="AA352" s="226" t="s">
        <v>806</v>
      </c>
      <c r="AB352" s="224" t="s">
        <v>698</v>
      </c>
      <c r="AC352" s="233"/>
    </row>
    <row r="353" spans="1:29" s="217" customFormat="1" ht="11.25" customHeight="1">
      <c r="A353" s="224" t="s">
        <v>1262</v>
      </c>
      <c r="B353" s="225">
        <v>366</v>
      </c>
      <c r="C353" s="224" t="s">
        <v>704</v>
      </c>
      <c r="D353" s="226" t="s">
        <v>40</v>
      </c>
      <c r="E353" s="224" t="s">
        <v>771</v>
      </c>
      <c r="F353" s="224" t="s">
        <v>16</v>
      </c>
      <c r="G353" s="227" t="s">
        <v>77</v>
      </c>
      <c r="H353" s="224" t="s">
        <v>41</v>
      </c>
      <c r="I353" s="301">
        <v>667</v>
      </c>
      <c r="J353" s="301">
        <v>37</v>
      </c>
      <c r="K353" s="301">
        <v>44.233856893542757</v>
      </c>
      <c r="L353" s="301">
        <v>748.23385689354279</v>
      </c>
      <c r="M353" s="301">
        <v>1908</v>
      </c>
      <c r="N353" s="228">
        <v>0.3921561094829889</v>
      </c>
      <c r="O353" s="226" t="s">
        <v>709</v>
      </c>
      <c r="P353" s="226" t="s">
        <v>709</v>
      </c>
      <c r="Q353" s="229">
        <v>0</v>
      </c>
      <c r="R353" s="229">
        <v>0</v>
      </c>
      <c r="S353" s="229">
        <v>0</v>
      </c>
      <c r="T353" s="229">
        <v>0</v>
      </c>
      <c r="U353" s="229"/>
      <c r="V353" s="230">
        <v>0</v>
      </c>
      <c r="W353" s="229">
        <v>0</v>
      </c>
      <c r="X353" s="229">
        <v>0</v>
      </c>
      <c r="Y353" s="231">
        <v>0</v>
      </c>
      <c r="Z353" s="232"/>
      <c r="AA353" s="226" t="s">
        <v>806</v>
      </c>
      <c r="AB353" s="224" t="s">
        <v>698</v>
      </c>
      <c r="AC353" s="233"/>
    </row>
    <row r="354" spans="1:29" s="217" customFormat="1" ht="11.25" customHeight="1">
      <c r="A354" s="224" t="s">
        <v>63</v>
      </c>
      <c r="B354" s="225">
        <v>373</v>
      </c>
      <c r="C354" s="224" t="s">
        <v>329</v>
      </c>
      <c r="D354" s="226" t="s">
        <v>18</v>
      </c>
      <c r="E354" s="224" t="s">
        <v>947</v>
      </c>
      <c r="F354" s="224" t="s">
        <v>29</v>
      </c>
      <c r="G354" s="227" t="s">
        <v>192</v>
      </c>
      <c r="H354" s="224" t="s">
        <v>65</v>
      </c>
      <c r="I354" s="301">
        <v>166</v>
      </c>
      <c r="J354" s="301">
        <v>0</v>
      </c>
      <c r="K354" s="301">
        <v>0</v>
      </c>
      <c r="L354" s="301">
        <v>166</v>
      </c>
      <c r="M354" s="301">
        <v>927</v>
      </c>
      <c r="N354" s="228">
        <v>0.17907227615965479</v>
      </c>
      <c r="O354" s="226" t="s">
        <v>709</v>
      </c>
      <c r="P354" s="226" t="s">
        <v>709</v>
      </c>
      <c r="Q354" s="229">
        <v>0</v>
      </c>
      <c r="R354" s="229">
        <v>0</v>
      </c>
      <c r="S354" s="229">
        <v>0</v>
      </c>
      <c r="T354" s="229">
        <v>0</v>
      </c>
      <c r="U354" s="229"/>
      <c r="V354" s="230">
        <v>0</v>
      </c>
      <c r="W354" s="229">
        <v>0</v>
      </c>
      <c r="X354" s="229">
        <v>0</v>
      </c>
      <c r="Y354" s="231">
        <v>0</v>
      </c>
      <c r="Z354" s="232"/>
      <c r="AA354" s="226" t="s">
        <v>846</v>
      </c>
      <c r="AB354" s="224" t="s">
        <v>700</v>
      </c>
      <c r="AC354" s="233"/>
    </row>
    <row r="355" spans="1:29" s="217" customFormat="1" ht="11.25" customHeight="1">
      <c r="A355" s="224" t="s">
        <v>63</v>
      </c>
      <c r="B355" s="225">
        <v>373</v>
      </c>
      <c r="C355" s="224" t="s">
        <v>329</v>
      </c>
      <c r="D355" s="226" t="s">
        <v>18</v>
      </c>
      <c r="E355" s="224" t="s">
        <v>947</v>
      </c>
      <c r="F355" s="224" t="s">
        <v>29</v>
      </c>
      <c r="G355" s="227" t="s">
        <v>192</v>
      </c>
      <c r="H355" s="224" t="s">
        <v>41</v>
      </c>
      <c r="I355" s="301">
        <v>761</v>
      </c>
      <c r="J355" s="301">
        <v>0</v>
      </c>
      <c r="K355" s="301">
        <v>0</v>
      </c>
      <c r="L355" s="301">
        <v>761</v>
      </c>
      <c r="M355" s="301">
        <v>927</v>
      </c>
      <c r="N355" s="228">
        <v>0.82092772384034518</v>
      </c>
      <c r="O355" s="226" t="s">
        <v>709</v>
      </c>
      <c r="P355" s="226" t="s">
        <v>709</v>
      </c>
      <c r="Q355" s="229">
        <v>0</v>
      </c>
      <c r="R355" s="229">
        <v>0</v>
      </c>
      <c r="S355" s="229">
        <v>0</v>
      </c>
      <c r="T355" s="229">
        <v>0</v>
      </c>
      <c r="U355" s="229"/>
      <c r="V355" s="230">
        <v>0</v>
      </c>
      <c r="W355" s="229">
        <v>0</v>
      </c>
      <c r="X355" s="229">
        <v>0</v>
      </c>
      <c r="Y355" s="231">
        <v>0</v>
      </c>
      <c r="Z355" s="232"/>
      <c r="AA355" s="226" t="s">
        <v>846</v>
      </c>
      <c r="AB355" s="224" t="s">
        <v>700</v>
      </c>
      <c r="AC355" s="233"/>
    </row>
    <row r="356" spans="1:29" s="217" customFormat="1" ht="11.25" customHeight="1">
      <c r="A356" s="224" t="s">
        <v>305</v>
      </c>
      <c r="B356" s="225">
        <v>376</v>
      </c>
      <c r="C356" s="224" t="s">
        <v>331</v>
      </c>
      <c r="D356" s="226" t="s">
        <v>18</v>
      </c>
      <c r="E356" s="224" t="s">
        <v>306</v>
      </c>
      <c r="F356" s="224" t="s">
        <v>23</v>
      </c>
      <c r="G356" s="227" t="s">
        <v>307</v>
      </c>
      <c r="H356" s="224" t="s">
        <v>42</v>
      </c>
      <c r="I356" s="301">
        <v>949</v>
      </c>
      <c r="J356" s="301">
        <v>0</v>
      </c>
      <c r="K356" s="301">
        <v>0</v>
      </c>
      <c r="L356" s="301">
        <v>949</v>
      </c>
      <c r="M356" s="301">
        <v>949</v>
      </c>
      <c r="N356" s="228">
        <v>1</v>
      </c>
      <c r="O356" s="226" t="s">
        <v>709</v>
      </c>
      <c r="P356" s="226" t="s">
        <v>709</v>
      </c>
      <c r="Q356" s="229">
        <v>0</v>
      </c>
      <c r="R356" s="229">
        <v>0</v>
      </c>
      <c r="S356" s="229">
        <v>0</v>
      </c>
      <c r="T356" s="229">
        <v>0</v>
      </c>
      <c r="U356" s="229"/>
      <c r="V356" s="230">
        <v>0</v>
      </c>
      <c r="W356" s="229">
        <v>0</v>
      </c>
      <c r="X356" s="229">
        <v>0</v>
      </c>
      <c r="Y356" s="231">
        <v>0</v>
      </c>
      <c r="Z356" s="232"/>
      <c r="AA356" s="226" t="s">
        <v>1011</v>
      </c>
      <c r="AB356" s="224" t="s">
        <v>696</v>
      </c>
      <c r="AC356" s="233"/>
    </row>
    <row r="357" spans="1:29" s="217" customFormat="1" ht="11.25" customHeight="1">
      <c r="A357" s="224" t="s">
        <v>140</v>
      </c>
      <c r="B357" s="225">
        <v>377</v>
      </c>
      <c r="C357" s="224" t="s">
        <v>333</v>
      </c>
      <c r="D357" s="226" t="s">
        <v>18</v>
      </c>
      <c r="E357" s="224" t="s">
        <v>1026</v>
      </c>
      <c r="F357" s="224" t="s">
        <v>23</v>
      </c>
      <c r="G357" s="227" t="s">
        <v>1027</v>
      </c>
      <c r="H357" s="224" t="s">
        <v>41</v>
      </c>
      <c r="I357" s="301">
        <v>1201</v>
      </c>
      <c r="J357" s="301">
        <v>35.196185602977089</v>
      </c>
      <c r="K357" s="301">
        <v>179.69737878276521</v>
      </c>
      <c r="L357" s="301">
        <v>1415.8935643857421</v>
      </c>
      <c r="M357" s="301">
        <v>20988</v>
      </c>
      <c r="N357" s="228">
        <v>6.746205281045084E-2</v>
      </c>
      <c r="O357" s="226" t="s">
        <v>709</v>
      </c>
      <c r="P357" s="226" t="s">
        <v>709</v>
      </c>
      <c r="Q357" s="229">
        <v>0</v>
      </c>
      <c r="R357" s="229">
        <v>13.492410562090168</v>
      </c>
      <c r="S357" s="229">
        <v>0</v>
      </c>
      <c r="T357" s="229">
        <v>0</v>
      </c>
      <c r="U357" s="229"/>
      <c r="V357" s="230">
        <v>22521.83667754992</v>
      </c>
      <c r="W357" s="229">
        <v>0</v>
      </c>
      <c r="X357" s="229">
        <v>22535.329088112008</v>
      </c>
      <c r="Y357" s="231">
        <v>15.915976776042854</v>
      </c>
      <c r="Z357" s="232" t="s">
        <v>738</v>
      </c>
      <c r="AA357" s="226" t="s">
        <v>997</v>
      </c>
      <c r="AB357" s="224" t="s">
        <v>700</v>
      </c>
      <c r="AC357" s="233"/>
    </row>
    <row r="358" spans="1:29" s="217" customFormat="1" ht="11.25" customHeight="1">
      <c r="A358" s="224" t="s">
        <v>140</v>
      </c>
      <c r="B358" s="225">
        <v>377</v>
      </c>
      <c r="C358" s="224" t="s">
        <v>333</v>
      </c>
      <c r="D358" s="226" t="s">
        <v>18</v>
      </c>
      <c r="E358" s="224" t="s">
        <v>336</v>
      </c>
      <c r="F358" s="224" t="s">
        <v>23</v>
      </c>
      <c r="G358" s="227" t="s">
        <v>334</v>
      </c>
      <c r="H358" s="224" t="s">
        <v>41</v>
      </c>
      <c r="I358" s="301">
        <v>7398</v>
      </c>
      <c r="J358" s="301">
        <v>216.8038143970229</v>
      </c>
      <c r="K358" s="301">
        <v>1106.91191360108</v>
      </c>
      <c r="L358" s="301">
        <v>8721.715727998102</v>
      </c>
      <c r="M358" s="301">
        <v>20988</v>
      </c>
      <c r="N358" s="228">
        <v>0.41555725786154479</v>
      </c>
      <c r="O358" s="226" t="s">
        <v>709</v>
      </c>
      <c r="P358" s="226" t="s">
        <v>709</v>
      </c>
      <c r="Q358" s="229">
        <v>0</v>
      </c>
      <c r="R358" s="229">
        <v>83.111451572308965</v>
      </c>
      <c r="S358" s="229">
        <v>0</v>
      </c>
      <c r="T358" s="229">
        <v>0</v>
      </c>
      <c r="U358" s="229"/>
      <c r="V358" s="230">
        <v>138731.51352249316</v>
      </c>
      <c r="W358" s="229">
        <v>0</v>
      </c>
      <c r="X358" s="229">
        <v>138814.62497406546</v>
      </c>
      <c r="Y358" s="231">
        <v>15.915976776042852</v>
      </c>
      <c r="Z358" s="232" t="s">
        <v>738</v>
      </c>
      <c r="AA358" s="226" t="s">
        <v>925</v>
      </c>
      <c r="AB358" s="224" t="s">
        <v>700</v>
      </c>
      <c r="AC358" s="233"/>
    </row>
    <row r="359" spans="1:29" s="217" customFormat="1" ht="11.25" customHeight="1">
      <c r="A359" s="224" t="s">
        <v>140</v>
      </c>
      <c r="B359" s="225">
        <v>377</v>
      </c>
      <c r="C359" s="224" t="s">
        <v>333</v>
      </c>
      <c r="D359" s="226" t="s">
        <v>34</v>
      </c>
      <c r="E359" s="224" t="s">
        <v>1028</v>
      </c>
      <c r="F359" s="224" t="s">
        <v>23</v>
      </c>
      <c r="G359" s="227" t="s">
        <v>1029</v>
      </c>
      <c r="H359" s="224" t="s">
        <v>41</v>
      </c>
      <c r="I359" s="301">
        <v>1492</v>
      </c>
      <c r="J359" s="301">
        <v>48.43839198169735</v>
      </c>
      <c r="K359" s="301">
        <v>223.23770952863089</v>
      </c>
      <c r="L359" s="301">
        <v>1763.6761015103282</v>
      </c>
      <c r="M359" s="301">
        <v>20988</v>
      </c>
      <c r="N359" s="228">
        <v>8.4032594888046888E-2</v>
      </c>
      <c r="O359" s="226" t="s">
        <v>709</v>
      </c>
      <c r="P359" s="226" t="s">
        <v>709</v>
      </c>
      <c r="Q359" s="229">
        <v>0</v>
      </c>
      <c r="R359" s="229">
        <v>16.806518977609379</v>
      </c>
      <c r="S359" s="229">
        <v>0</v>
      </c>
      <c r="T359" s="229">
        <v>0</v>
      </c>
      <c r="U359" s="229"/>
      <c r="V359" s="230">
        <v>28053.82135312257</v>
      </c>
      <c r="W359" s="229">
        <v>0</v>
      </c>
      <c r="X359" s="229">
        <v>28070.62787210018</v>
      </c>
      <c r="Y359" s="231">
        <v>15.915976776042852</v>
      </c>
      <c r="Z359" s="232" t="s">
        <v>738</v>
      </c>
      <c r="AA359" s="226" t="s">
        <v>997</v>
      </c>
      <c r="AB359" s="224" t="s">
        <v>700</v>
      </c>
      <c r="AC359" s="233"/>
    </row>
    <row r="360" spans="1:29" s="217" customFormat="1" ht="11.25" customHeight="1">
      <c r="A360" s="224" t="s">
        <v>140</v>
      </c>
      <c r="B360" s="225">
        <v>377</v>
      </c>
      <c r="C360" s="224" t="s">
        <v>333</v>
      </c>
      <c r="D360" s="226" t="s">
        <v>34</v>
      </c>
      <c r="E360" s="224" t="s">
        <v>336</v>
      </c>
      <c r="F360" s="224" t="s">
        <v>23</v>
      </c>
      <c r="G360" s="227" t="s">
        <v>334</v>
      </c>
      <c r="H360" s="224" t="s">
        <v>41</v>
      </c>
      <c r="I360" s="301">
        <v>7687</v>
      </c>
      <c r="J360" s="301">
        <v>249.56160801830265</v>
      </c>
      <c r="K360" s="301">
        <v>1150.1529980875239</v>
      </c>
      <c r="L360" s="301">
        <v>9086.7146061058265</v>
      </c>
      <c r="M360" s="301">
        <v>20988</v>
      </c>
      <c r="N360" s="228">
        <v>0.43294809443995741</v>
      </c>
      <c r="O360" s="226" t="s">
        <v>709</v>
      </c>
      <c r="P360" s="226" t="s">
        <v>709</v>
      </c>
      <c r="Q360" s="229">
        <v>0</v>
      </c>
      <c r="R360" s="229">
        <v>86.589618887991477</v>
      </c>
      <c r="S360" s="229">
        <v>0</v>
      </c>
      <c r="T360" s="229">
        <v>0</v>
      </c>
      <c r="U360" s="229"/>
      <c r="V360" s="230">
        <v>144537.34902242172</v>
      </c>
      <c r="W360" s="229">
        <v>0</v>
      </c>
      <c r="X360" s="229">
        <v>144623.93864130971</v>
      </c>
      <c r="Y360" s="231">
        <v>15.915976776042852</v>
      </c>
      <c r="Z360" s="232" t="s">
        <v>738</v>
      </c>
      <c r="AA360" s="226" t="s">
        <v>925</v>
      </c>
      <c r="AB360" s="224" t="s">
        <v>700</v>
      </c>
      <c r="AC360" s="233"/>
    </row>
    <row r="361" spans="1:29" s="217" customFormat="1" ht="11.25" customHeight="1">
      <c r="A361" s="224" t="s">
        <v>24</v>
      </c>
      <c r="B361" s="225">
        <v>378</v>
      </c>
      <c r="C361" s="224" t="s">
        <v>338</v>
      </c>
      <c r="D361" s="226" t="s">
        <v>18</v>
      </c>
      <c r="E361" s="224" t="s">
        <v>800</v>
      </c>
      <c r="F361" s="224" t="s">
        <v>16</v>
      </c>
      <c r="G361" s="227" t="s">
        <v>26</v>
      </c>
      <c r="H361" s="224" t="s">
        <v>19</v>
      </c>
      <c r="I361" s="301">
        <v>732</v>
      </c>
      <c r="J361" s="301">
        <v>0</v>
      </c>
      <c r="K361" s="301">
        <v>0</v>
      </c>
      <c r="L361" s="301">
        <v>732</v>
      </c>
      <c r="M361" s="301">
        <v>732</v>
      </c>
      <c r="N361" s="228">
        <v>1</v>
      </c>
      <c r="O361" s="226" t="s">
        <v>709</v>
      </c>
      <c r="P361" s="226" t="s">
        <v>709</v>
      </c>
      <c r="Q361" s="229">
        <v>0</v>
      </c>
      <c r="R361" s="229">
        <v>0</v>
      </c>
      <c r="S361" s="229">
        <v>0</v>
      </c>
      <c r="T361" s="229">
        <v>0</v>
      </c>
      <c r="U361" s="229"/>
      <c r="V361" s="230">
        <v>0</v>
      </c>
      <c r="W361" s="229">
        <v>0</v>
      </c>
      <c r="X361" s="229">
        <v>0</v>
      </c>
      <c r="Y361" s="231">
        <v>0</v>
      </c>
      <c r="Z361" s="232"/>
      <c r="AA361" s="226" t="s">
        <v>801</v>
      </c>
      <c r="AB361" s="224" t="s">
        <v>698</v>
      </c>
      <c r="AC361" s="233"/>
    </row>
    <row r="362" spans="1:29" s="217" customFormat="1" ht="11.25" customHeight="1">
      <c r="A362" s="224" t="s">
        <v>24</v>
      </c>
      <c r="B362" s="225">
        <v>379</v>
      </c>
      <c r="C362" s="224" t="s">
        <v>340</v>
      </c>
      <c r="D362" s="226" t="s">
        <v>18</v>
      </c>
      <c r="E362" s="224" t="s">
        <v>800</v>
      </c>
      <c r="F362" s="224" t="s">
        <v>16</v>
      </c>
      <c r="G362" s="227" t="s">
        <v>26</v>
      </c>
      <c r="H362" s="224" t="s">
        <v>19</v>
      </c>
      <c r="I362" s="301">
        <v>870</v>
      </c>
      <c r="J362" s="301">
        <v>0</v>
      </c>
      <c r="K362" s="301">
        <v>0</v>
      </c>
      <c r="L362" s="301">
        <v>870</v>
      </c>
      <c r="M362" s="301">
        <v>870</v>
      </c>
      <c r="N362" s="228">
        <v>1</v>
      </c>
      <c r="O362" s="226" t="s">
        <v>709</v>
      </c>
      <c r="P362" s="226" t="s">
        <v>709</v>
      </c>
      <c r="Q362" s="229">
        <v>0</v>
      </c>
      <c r="R362" s="229">
        <v>0</v>
      </c>
      <c r="S362" s="229">
        <v>0</v>
      </c>
      <c r="T362" s="229">
        <v>0</v>
      </c>
      <c r="U362" s="229"/>
      <c r="V362" s="230">
        <v>0</v>
      </c>
      <c r="W362" s="229">
        <v>0</v>
      </c>
      <c r="X362" s="229">
        <v>0</v>
      </c>
      <c r="Y362" s="231">
        <v>0</v>
      </c>
      <c r="Z362" s="232"/>
      <c r="AA362" s="226" t="s">
        <v>801</v>
      </c>
      <c r="AB362" s="224" t="s">
        <v>698</v>
      </c>
      <c r="AC362" s="233"/>
    </row>
    <row r="363" spans="1:29" s="217" customFormat="1" ht="11.25" customHeight="1">
      <c r="A363" s="224" t="s">
        <v>305</v>
      </c>
      <c r="B363" s="225">
        <v>382</v>
      </c>
      <c r="C363" s="224" t="s">
        <v>342</v>
      </c>
      <c r="D363" s="226" t="s">
        <v>18</v>
      </c>
      <c r="E363" s="224" t="s">
        <v>306</v>
      </c>
      <c r="F363" s="224" t="s">
        <v>16</v>
      </c>
      <c r="G363" s="227" t="s">
        <v>307</v>
      </c>
      <c r="H363" s="224" t="s">
        <v>41</v>
      </c>
      <c r="I363" s="301">
        <v>1374</v>
      </c>
      <c r="J363" s="301">
        <v>0</v>
      </c>
      <c r="K363" s="301">
        <v>0</v>
      </c>
      <c r="L363" s="301">
        <v>1374</v>
      </c>
      <c r="M363" s="301">
        <v>1374</v>
      </c>
      <c r="N363" s="228">
        <v>1</v>
      </c>
      <c r="O363" s="226" t="s">
        <v>720</v>
      </c>
      <c r="P363" s="226" t="s">
        <v>720</v>
      </c>
      <c r="Q363" s="229">
        <v>10145.616</v>
      </c>
      <c r="R363" s="229">
        <v>0</v>
      </c>
      <c r="S363" s="229">
        <v>0</v>
      </c>
      <c r="T363" s="229">
        <v>5564.7000000000007</v>
      </c>
      <c r="U363" s="229"/>
      <c r="V363" s="230">
        <v>0</v>
      </c>
      <c r="W363" s="229">
        <v>0</v>
      </c>
      <c r="X363" s="229">
        <v>15710.316000000001</v>
      </c>
      <c r="Y363" s="231">
        <v>11.434000000000001</v>
      </c>
      <c r="Z363" s="232"/>
      <c r="AA363" s="226" t="s">
        <v>1011</v>
      </c>
      <c r="AB363" s="224" t="s">
        <v>696</v>
      </c>
      <c r="AC363" s="233" t="s">
        <v>1208</v>
      </c>
    </row>
    <row r="364" spans="1:29" s="217" customFormat="1" ht="11.25" customHeight="1">
      <c r="A364" s="224" t="s">
        <v>63</v>
      </c>
      <c r="B364" s="225">
        <v>383</v>
      </c>
      <c r="C364" s="224" t="s">
        <v>344</v>
      </c>
      <c r="D364" s="226" t="s">
        <v>18</v>
      </c>
      <c r="E364" s="224" t="s">
        <v>947</v>
      </c>
      <c r="F364" s="224" t="s">
        <v>29</v>
      </c>
      <c r="G364" s="227" t="s">
        <v>192</v>
      </c>
      <c r="H364" s="224" t="s">
        <v>65</v>
      </c>
      <c r="I364" s="301">
        <v>257</v>
      </c>
      <c r="J364" s="301">
        <v>10.565555555555555</v>
      </c>
      <c r="K364" s="301">
        <v>0</v>
      </c>
      <c r="L364" s="301">
        <v>267.56555555555553</v>
      </c>
      <c r="M364" s="301">
        <v>2003</v>
      </c>
      <c r="N364" s="228">
        <v>0.13358240417152048</v>
      </c>
      <c r="O364" s="226" t="s">
        <v>709</v>
      </c>
      <c r="P364" s="226" t="s">
        <v>709</v>
      </c>
      <c r="Q364" s="229">
        <v>0</v>
      </c>
      <c r="R364" s="229">
        <v>0</v>
      </c>
      <c r="S364" s="229">
        <v>0</v>
      </c>
      <c r="T364" s="229">
        <v>0</v>
      </c>
      <c r="U364" s="229"/>
      <c r="V364" s="230">
        <v>0</v>
      </c>
      <c r="W364" s="229">
        <v>0</v>
      </c>
      <c r="X364" s="229">
        <v>0</v>
      </c>
      <c r="Y364" s="231">
        <v>0</v>
      </c>
      <c r="Z364" s="232"/>
      <c r="AA364" s="226" t="s">
        <v>846</v>
      </c>
      <c r="AB364" s="224" t="s">
        <v>700</v>
      </c>
      <c r="AC364" s="233"/>
    </row>
    <row r="365" spans="1:29" s="217" customFormat="1" ht="11.25" customHeight="1">
      <c r="A365" s="224" t="s">
        <v>63</v>
      </c>
      <c r="B365" s="225">
        <v>383</v>
      </c>
      <c r="C365" s="224" t="s">
        <v>344</v>
      </c>
      <c r="D365" s="226" t="s">
        <v>18</v>
      </c>
      <c r="E365" s="224" t="s">
        <v>947</v>
      </c>
      <c r="F365" s="224" t="s">
        <v>29</v>
      </c>
      <c r="G365" s="227" t="s">
        <v>192</v>
      </c>
      <c r="H365" s="224" t="s">
        <v>41</v>
      </c>
      <c r="I365" s="301">
        <v>643</v>
      </c>
      <c r="J365" s="301">
        <v>26.434444444444445</v>
      </c>
      <c r="K365" s="301">
        <v>0</v>
      </c>
      <c r="L365" s="301">
        <v>669.43444444444447</v>
      </c>
      <c r="M365" s="301">
        <v>2003</v>
      </c>
      <c r="N365" s="228">
        <v>0.33421589837466026</v>
      </c>
      <c r="O365" s="226" t="s">
        <v>709</v>
      </c>
      <c r="P365" s="226" t="s">
        <v>709</v>
      </c>
      <c r="Q365" s="229">
        <v>0</v>
      </c>
      <c r="R365" s="229">
        <v>0</v>
      </c>
      <c r="S365" s="229">
        <v>0</v>
      </c>
      <c r="T365" s="229">
        <v>0</v>
      </c>
      <c r="U365" s="229"/>
      <c r="V365" s="230">
        <v>0</v>
      </c>
      <c r="W365" s="229">
        <v>0</v>
      </c>
      <c r="X365" s="229">
        <v>0</v>
      </c>
      <c r="Y365" s="231">
        <v>0</v>
      </c>
      <c r="Z365" s="232"/>
      <c r="AA365" s="226" t="s">
        <v>846</v>
      </c>
      <c r="AB365" s="224" t="s">
        <v>700</v>
      </c>
      <c r="AC365" s="233"/>
    </row>
    <row r="366" spans="1:29" s="217" customFormat="1" ht="11.25" customHeight="1">
      <c r="A366" s="224" t="s">
        <v>140</v>
      </c>
      <c r="B366" s="225">
        <v>383</v>
      </c>
      <c r="C366" s="224" t="s">
        <v>344</v>
      </c>
      <c r="D366" s="226" t="s">
        <v>40</v>
      </c>
      <c r="E366" s="224" t="s">
        <v>345</v>
      </c>
      <c r="F366" s="224" t="s">
        <v>29</v>
      </c>
      <c r="G366" s="227" t="s">
        <v>346</v>
      </c>
      <c r="H366" s="224" t="s">
        <v>41</v>
      </c>
      <c r="I366" s="301">
        <v>1066</v>
      </c>
      <c r="J366" s="301">
        <v>0</v>
      </c>
      <c r="K366" s="301">
        <v>0</v>
      </c>
      <c r="L366" s="301">
        <v>1066</v>
      </c>
      <c r="M366" s="301">
        <v>2003</v>
      </c>
      <c r="N366" s="228">
        <v>0.53220169745381929</v>
      </c>
      <c r="O366" s="226" t="s">
        <v>709</v>
      </c>
      <c r="P366" s="226" t="s">
        <v>709</v>
      </c>
      <c r="Q366" s="229">
        <v>0</v>
      </c>
      <c r="R366" s="229">
        <v>0</v>
      </c>
      <c r="S366" s="229">
        <v>0</v>
      </c>
      <c r="T366" s="229">
        <v>0</v>
      </c>
      <c r="U366" s="229"/>
      <c r="V366" s="230">
        <v>0</v>
      </c>
      <c r="W366" s="229">
        <v>0</v>
      </c>
      <c r="X366" s="229">
        <v>0</v>
      </c>
      <c r="Y366" s="231">
        <v>0</v>
      </c>
      <c r="Z366" s="232"/>
      <c r="AA366" s="226" t="s">
        <v>1030</v>
      </c>
      <c r="AB366" s="224" t="s">
        <v>700</v>
      </c>
      <c r="AC366" s="233"/>
    </row>
    <row r="367" spans="1:29" s="217" customFormat="1" ht="11.25" customHeight="1">
      <c r="A367" s="224" t="s">
        <v>63</v>
      </c>
      <c r="B367" s="225">
        <v>388</v>
      </c>
      <c r="C367" s="224" t="s">
        <v>348</v>
      </c>
      <c r="D367" s="226" t="s">
        <v>18</v>
      </c>
      <c r="E367" s="224" t="s">
        <v>947</v>
      </c>
      <c r="F367" s="224" t="s">
        <v>29</v>
      </c>
      <c r="G367" s="227" t="s">
        <v>192</v>
      </c>
      <c r="H367" s="224" t="s">
        <v>65</v>
      </c>
      <c r="I367" s="301">
        <v>1682</v>
      </c>
      <c r="J367" s="301">
        <v>0</v>
      </c>
      <c r="K367" s="301">
        <v>0</v>
      </c>
      <c r="L367" s="301">
        <v>1682</v>
      </c>
      <c r="M367" s="301">
        <v>1682</v>
      </c>
      <c r="N367" s="228">
        <v>1</v>
      </c>
      <c r="O367" s="226" t="s">
        <v>709</v>
      </c>
      <c r="P367" s="226" t="s">
        <v>709</v>
      </c>
      <c r="Q367" s="229">
        <v>0</v>
      </c>
      <c r="R367" s="229">
        <v>0</v>
      </c>
      <c r="S367" s="229">
        <v>0</v>
      </c>
      <c r="T367" s="229">
        <v>0</v>
      </c>
      <c r="U367" s="229"/>
      <c r="V367" s="230">
        <v>0</v>
      </c>
      <c r="W367" s="229">
        <v>0</v>
      </c>
      <c r="X367" s="229">
        <v>0</v>
      </c>
      <c r="Y367" s="231">
        <v>0</v>
      </c>
      <c r="Z367" s="232"/>
      <c r="AA367" s="226" t="s">
        <v>846</v>
      </c>
      <c r="AB367" s="224" t="s">
        <v>700</v>
      </c>
      <c r="AC367" s="233"/>
    </row>
    <row r="368" spans="1:29" s="217" customFormat="1" ht="11.25" customHeight="1">
      <c r="A368" s="224" t="s">
        <v>63</v>
      </c>
      <c r="B368" s="225">
        <v>397</v>
      </c>
      <c r="C368" s="224" t="s">
        <v>350</v>
      </c>
      <c r="D368" s="226" t="s">
        <v>18</v>
      </c>
      <c r="E368" s="224" t="s">
        <v>1031</v>
      </c>
      <c r="F368" s="224" t="s">
        <v>23</v>
      </c>
      <c r="G368" s="227" t="s">
        <v>351</v>
      </c>
      <c r="H368" s="224" t="s">
        <v>65</v>
      </c>
      <c r="I368" s="301">
        <v>964</v>
      </c>
      <c r="J368" s="301">
        <v>34.882468443197759</v>
      </c>
      <c r="K368" s="301">
        <v>154.6726507713885</v>
      </c>
      <c r="L368" s="301">
        <v>1153.5551192145863</v>
      </c>
      <c r="M368" s="301">
        <v>4266</v>
      </c>
      <c r="N368" s="228">
        <v>0.27040673211781208</v>
      </c>
      <c r="O368" s="226" t="s">
        <v>709</v>
      </c>
      <c r="P368" s="226" t="s">
        <v>709</v>
      </c>
      <c r="Q368" s="229">
        <v>0</v>
      </c>
      <c r="R368" s="229">
        <v>4353.5483870967746</v>
      </c>
      <c r="S368" s="229">
        <v>0</v>
      </c>
      <c r="T368" s="229">
        <v>0</v>
      </c>
      <c r="U368" s="229"/>
      <c r="V368" s="230">
        <v>26596.600392463835</v>
      </c>
      <c r="W368" s="229">
        <v>0</v>
      </c>
      <c r="X368" s="229">
        <v>30950.148779560608</v>
      </c>
      <c r="Y368" s="231">
        <v>26.830229664823854</v>
      </c>
      <c r="Z368" s="232" t="s">
        <v>740</v>
      </c>
      <c r="AA368" s="226" t="s">
        <v>995</v>
      </c>
      <c r="AB368" s="224" t="s">
        <v>700</v>
      </c>
      <c r="AC368" s="233"/>
    </row>
    <row r="369" spans="1:29" s="217" customFormat="1" ht="11.25" customHeight="1">
      <c r="A369" s="224" t="s">
        <v>63</v>
      </c>
      <c r="B369" s="225">
        <v>397</v>
      </c>
      <c r="C369" s="224" t="s">
        <v>350</v>
      </c>
      <c r="D369" s="226" t="s">
        <v>18</v>
      </c>
      <c r="E369" s="224" t="s">
        <v>1031</v>
      </c>
      <c r="F369" s="224" t="s">
        <v>23</v>
      </c>
      <c r="G369" s="227" t="s">
        <v>351</v>
      </c>
      <c r="H369" s="224" t="s">
        <v>41</v>
      </c>
      <c r="I369" s="301">
        <v>2601</v>
      </c>
      <c r="J369" s="301">
        <v>94.117531556802248</v>
      </c>
      <c r="K369" s="301">
        <v>417.32734922861147</v>
      </c>
      <c r="L369" s="301">
        <v>3112.4448807854137</v>
      </c>
      <c r="M369" s="301">
        <v>4266</v>
      </c>
      <c r="N369" s="228">
        <v>0.72959326788218792</v>
      </c>
      <c r="O369" s="226" t="s">
        <v>709</v>
      </c>
      <c r="P369" s="226" t="s">
        <v>709</v>
      </c>
      <c r="Q369" s="229">
        <v>0</v>
      </c>
      <c r="R369" s="229">
        <v>11746.451612903225</v>
      </c>
      <c r="S369" s="229">
        <v>0</v>
      </c>
      <c r="T369" s="229">
        <v>0</v>
      </c>
      <c r="U369" s="229"/>
      <c r="V369" s="230">
        <v>71761.159357674725</v>
      </c>
      <c r="W369" s="229">
        <v>0</v>
      </c>
      <c r="X369" s="229">
        <v>83507.610970577953</v>
      </c>
      <c r="Y369" s="231">
        <v>26.830229664823854</v>
      </c>
      <c r="Z369" s="232" t="s">
        <v>740</v>
      </c>
      <c r="AA369" s="226" t="s">
        <v>995</v>
      </c>
      <c r="AB369" s="224" t="s">
        <v>700</v>
      </c>
      <c r="AC369" s="233"/>
    </row>
    <row r="370" spans="1:29" s="217" customFormat="1" ht="11.25" customHeight="1">
      <c r="A370" s="224" t="s">
        <v>63</v>
      </c>
      <c r="B370" s="225">
        <v>398</v>
      </c>
      <c r="C370" s="224" t="s">
        <v>353</v>
      </c>
      <c r="D370" s="226" t="s">
        <v>18</v>
      </c>
      <c r="E370" s="224" t="s">
        <v>1032</v>
      </c>
      <c r="F370" s="224" t="s">
        <v>23</v>
      </c>
      <c r="G370" s="227" t="s">
        <v>357</v>
      </c>
      <c r="H370" s="224" t="s">
        <v>65</v>
      </c>
      <c r="I370" s="301">
        <v>2857</v>
      </c>
      <c r="J370" s="301">
        <v>0</v>
      </c>
      <c r="K370" s="301">
        <v>357.1547628969081</v>
      </c>
      <c r="L370" s="301">
        <v>3214.1547628969083</v>
      </c>
      <c r="M370" s="301">
        <v>13498.999999999998</v>
      </c>
      <c r="N370" s="228">
        <v>0.23810317526460542</v>
      </c>
      <c r="O370" s="226" t="s">
        <v>709</v>
      </c>
      <c r="P370" s="226" t="s">
        <v>709</v>
      </c>
      <c r="Q370" s="229">
        <v>0</v>
      </c>
      <c r="R370" s="229">
        <v>36834.561213434456</v>
      </c>
      <c r="S370" s="229">
        <v>0</v>
      </c>
      <c r="T370" s="229">
        <v>0</v>
      </c>
      <c r="U370" s="229"/>
      <c r="V370" s="230">
        <v>70664.696921592142</v>
      </c>
      <c r="W370" s="229">
        <v>0</v>
      </c>
      <c r="X370" s="229">
        <v>107499.2581350266</v>
      </c>
      <c r="Y370" s="231">
        <v>33.445576229234781</v>
      </c>
      <c r="Z370" s="232" t="s">
        <v>746</v>
      </c>
      <c r="AA370" s="226" t="s">
        <v>899</v>
      </c>
      <c r="AB370" s="224" t="s">
        <v>700</v>
      </c>
      <c r="AC370" s="233"/>
    </row>
    <row r="371" spans="1:29" s="217" customFormat="1" ht="11.25" customHeight="1">
      <c r="A371" s="224" t="s">
        <v>63</v>
      </c>
      <c r="B371" s="225">
        <v>398</v>
      </c>
      <c r="C371" s="224" t="s">
        <v>353</v>
      </c>
      <c r="D371" s="226" t="s">
        <v>18</v>
      </c>
      <c r="E371" s="224" t="s">
        <v>1032</v>
      </c>
      <c r="F371" s="224" t="s">
        <v>23</v>
      </c>
      <c r="G371" s="227" t="s">
        <v>357</v>
      </c>
      <c r="H371" s="224" t="s">
        <v>41</v>
      </c>
      <c r="I371" s="301">
        <v>5564</v>
      </c>
      <c r="J371" s="301">
        <v>0</v>
      </c>
      <c r="K371" s="301">
        <v>695.55796316359692</v>
      </c>
      <c r="L371" s="301">
        <v>6259.5579631635974</v>
      </c>
      <c r="M371" s="301">
        <v>13498.999999999998</v>
      </c>
      <c r="N371" s="228">
        <v>0.46370530877573141</v>
      </c>
      <c r="O371" s="226" t="s">
        <v>709</v>
      </c>
      <c r="P371" s="226" t="s">
        <v>709</v>
      </c>
      <c r="Q371" s="229">
        <v>0</v>
      </c>
      <c r="R371" s="229">
        <v>71735.211267605642</v>
      </c>
      <c r="S371" s="229">
        <v>0</v>
      </c>
      <c r="T371" s="229">
        <v>0</v>
      </c>
      <c r="U371" s="229"/>
      <c r="V371" s="230">
        <v>137619.31175069607</v>
      </c>
      <c r="W371" s="229">
        <v>0</v>
      </c>
      <c r="X371" s="229">
        <v>209354.5230183017</v>
      </c>
      <c r="Y371" s="231">
        <v>33.445576229234781</v>
      </c>
      <c r="Z371" s="232" t="s">
        <v>746</v>
      </c>
      <c r="AA371" s="226" t="s">
        <v>899</v>
      </c>
      <c r="AB371" s="224" t="s">
        <v>700</v>
      </c>
      <c r="AC371" s="233"/>
    </row>
    <row r="372" spans="1:29" s="217" customFormat="1" ht="11.25" customHeight="1">
      <c r="A372" s="224" t="s">
        <v>63</v>
      </c>
      <c r="B372" s="225">
        <v>398</v>
      </c>
      <c r="C372" s="224" t="s">
        <v>353</v>
      </c>
      <c r="D372" s="226" t="s">
        <v>40</v>
      </c>
      <c r="E372" s="224" t="s">
        <v>1033</v>
      </c>
      <c r="F372" s="224" t="s">
        <v>23</v>
      </c>
      <c r="G372" s="227" t="s">
        <v>356</v>
      </c>
      <c r="H372" s="224" t="s">
        <v>65</v>
      </c>
      <c r="I372" s="301">
        <v>720</v>
      </c>
      <c r="J372" s="301">
        <v>0</v>
      </c>
      <c r="K372" s="301">
        <v>90.007500625052089</v>
      </c>
      <c r="L372" s="301">
        <v>810.0075006250521</v>
      </c>
      <c r="M372" s="301">
        <v>13498.999999999998</v>
      </c>
      <c r="N372" s="228">
        <v>6.0005000416701398E-2</v>
      </c>
      <c r="O372" s="226" t="s">
        <v>709</v>
      </c>
      <c r="P372" s="226" t="s">
        <v>709</v>
      </c>
      <c r="Q372" s="229">
        <v>0</v>
      </c>
      <c r="R372" s="229">
        <v>9282.7735644637069</v>
      </c>
      <c r="S372" s="229">
        <v>0</v>
      </c>
      <c r="T372" s="229">
        <v>0</v>
      </c>
      <c r="U372" s="229"/>
      <c r="V372" s="230">
        <v>17808.394043943415</v>
      </c>
      <c r="W372" s="229">
        <v>0</v>
      </c>
      <c r="X372" s="229">
        <v>27091.167608407122</v>
      </c>
      <c r="Y372" s="231">
        <v>33.445576229234781</v>
      </c>
      <c r="Z372" s="232" t="s">
        <v>746</v>
      </c>
      <c r="AA372" s="226" t="s">
        <v>899</v>
      </c>
      <c r="AB372" s="224" t="s">
        <v>700</v>
      </c>
      <c r="AC372" s="233"/>
    </row>
    <row r="373" spans="1:29" s="217" customFormat="1" ht="11.25" customHeight="1">
      <c r="A373" s="224" t="s">
        <v>63</v>
      </c>
      <c r="B373" s="225">
        <v>398</v>
      </c>
      <c r="C373" s="224" t="s">
        <v>353</v>
      </c>
      <c r="D373" s="226" t="s">
        <v>40</v>
      </c>
      <c r="E373" s="224" t="s">
        <v>1033</v>
      </c>
      <c r="F373" s="224" t="s">
        <v>23</v>
      </c>
      <c r="G373" s="227" t="s">
        <v>356</v>
      </c>
      <c r="H373" s="224" t="s">
        <v>41</v>
      </c>
      <c r="I373" s="301">
        <v>1522</v>
      </c>
      <c r="J373" s="301">
        <v>0</v>
      </c>
      <c r="K373" s="301">
        <v>190.26585548795731</v>
      </c>
      <c r="L373" s="301">
        <v>1712.2658554879572</v>
      </c>
      <c r="M373" s="301">
        <v>13498.999999999998</v>
      </c>
      <c r="N373" s="228">
        <v>0.12684390365863824</v>
      </c>
      <c r="O373" s="226" t="s">
        <v>709</v>
      </c>
      <c r="P373" s="226" t="s">
        <v>709</v>
      </c>
      <c r="Q373" s="229">
        <v>0</v>
      </c>
      <c r="R373" s="229">
        <v>19622.751895991336</v>
      </c>
      <c r="S373" s="229">
        <v>0</v>
      </c>
      <c r="T373" s="229">
        <v>0</v>
      </c>
      <c r="U373" s="229"/>
      <c r="V373" s="230">
        <v>37644.966298447056</v>
      </c>
      <c r="W373" s="229">
        <v>0</v>
      </c>
      <c r="X373" s="229">
        <v>57267.718194438392</v>
      </c>
      <c r="Y373" s="231">
        <v>33.445576229234788</v>
      </c>
      <c r="Z373" s="232" t="s">
        <v>746</v>
      </c>
      <c r="AA373" s="226" t="s">
        <v>899</v>
      </c>
      <c r="AB373" s="224" t="s">
        <v>700</v>
      </c>
      <c r="AC373" s="233"/>
    </row>
    <row r="374" spans="1:29" s="217" customFormat="1" ht="11.25" customHeight="1">
      <c r="A374" s="224" t="s">
        <v>63</v>
      </c>
      <c r="B374" s="225">
        <v>398</v>
      </c>
      <c r="C374" s="224" t="s">
        <v>353</v>
      </c>
      <c r="D374" s="226" t="s">
        <v>40</v>
      </c>
      <c r="E374" s="224" t="s">
        <v>1034</v>
      </c>
      <c r="F374" s="224" t="s">
        <v>23</v>
      </c>
      <c r="G374" s="227" t="s">
        <v>358</v>
      </c>
      <c r="H374" s="224" t="s">
        <v>41</v>
      </c>
      <c r="I374" s="301">
        <v>1076</v>
      </c>
      <c r="J374" s="301">
        <v>0</v>
      </c>
      <c r="K374" s="301">
        <v>134.51120926743894</v>
      </c>
      <c r="L374" s="301">
        <v>1210.511209267439</v>
      </c>
      <c r="M374" s="301">
        <v>13498.999999999998</v>
      </c>
      <c r="N374" s="228">
        <v>8.9674139511625978E-2</v>
      </c>
      <c r="O374" s="226" t="s">
        <v>709</v>
      </c>
      <c r="P374" s="226" t="s">
        <v>709</v>
      </c>
      <c r="Q374" s="229">
        <v>0</v>
      </c>
      <c r="R374" s="229">
        <v>13872.589382448539</v>
      </c>
      <c r="S374" s="229">
        <v>0</v>
      </c>
      <c r="T374" s="229">
        <v>0</v>
      </c>
      <c r="U374" s="229"/>
      <c r="V374" s="230">
        <v>26613.655543448771</v>
      </c>
      <c r="W374" s="229">
        <v>0</v>
      </c>
      <c r="X374" s="229">
        <v>40486.244925897307</v>
      </c>
      <c r="Y374" s="231">
        <v>33.445576229234781</v>
      </c>
      <c r="Z374" s="232" t="s">
        <v>746</v>
      </c>
      <c r="AA374" s="226" t="s">
        <v>836</v>
      </c>
      <c r="AB374" s="224" t="s">
        <v>700</v>
      </c>
      <c r="AC374" s="233"/>
    </row>
    <row r="375" spans="1:29" s="217" customFormat="1" ht="11.25" customHeight="1">
      <c r="A375" s="224" t="s">
        <v>140</v>
      </c>
      <c r="B375" s="225">
        <v>398</v>
      </c>
      <c r="C375" s="224" t="s">
        <v>353</v>
      </c>
      <c r="D375" s="226" t="s">
        <v>40</v>
      </c>
      <c r="E375" s="224" t="s">
        <v>354</v>
      </c>
      <c r="F375" s="224" t="s">
        <v>23</v>
      </c>
      <c r="G375" s="227" t="s">
        <v>1035</v>
      </c>
      <c r="H375" s="224" t="s">
        <v>41</v>
      </c>
      <c r="I375" s="301">
        <v>260</v>
      </c>
      <c r="J375" s="301">
        <v>0</v>
      </c>
      <c r="K375" s="301">
        <v>32.502708559046589</v>
      </c>
      <c r="L375" s="301">
        <v>292.5027085590466</v>
      </c>
      <c r="M375" s="301">
        <v>13498.999999999998</v>
      </c>
      <c r="N375" s="228">
        <v>2.1668472372697728E-2</v>
      </c>
      <c r="O375" s="226" t="s">
        <v>709</v>
      </c>
      <c r="P375" s="226" t="s">
        <v>709</v>
      </c>
      <c r="Q375" s="229">
        <v>0</v>
      </c>
      <c r="R375" s="229">
        <v>3352.1126760563384</v>
      </c>
      <c r="S375" s="229">
        <v>0</v>
      </c>
      <c r="T375" s="229">
        <v>0</v>
      </c>
      <c r="U375" s="229"/>
      <c r="V375" s="230">
        <v>6430.8089603129001</v>
      </c>
      <c r="W375" s="229">
        <v>0</v>
      </c>
      <c r="X375" s="229">
        <v>9782.9216363692394</v>
      </c>
      <c r="Y375" s="231">
        <v>33.445576229234788</v>
      </c>
      <c r="Z375" s="232" t="s">
        <v>746</v>
      </c>
      <c r="AA375" s="226" t="s">
        <v>1025</v>
      </c>
      <c r="AB375" s="224" t="s">
        <v>700</v>
      </c>
      <c r="AC375" s="233"/>
    </row>
    <row r="376" spans="1:29" s="217" customFormat="1" ht="11.25" customHeight="1">
      <c r="A376" s="224" t="s">
        <v>47</v>
      </c>
      <c r="B376" s="225">
        <v>407</v>
      </c>
      <c r="C376" s="224" t="s">
        <v>360</v>
      </c>
      <c r="D376" s="226" t="s">
        <v>18</v>
      </c>
      <c r="E376" s="224" t="s">
        <v>361</v>
      </c>
      <c r="F376" s="224" t="s">
        <v>23</v>
      </c>
      <c r="G376" s="227" t="s">
        <v>362</v>
      </c>
      <c r="H376" s="224" t="s">
        <v>41</v>
      </c>
      <c r="I376" s="301">
        <v>2039</v>
      </c>
      <c r="J376" s="301">
        <v>921</v>
      </c>
      <c r="K376" s="301">
        <v>1260</v>
      </c>
      <c r="L376" s="301">
        <v>4220</v>
      </c>
      <c r="M376" s="301">
        <v>4220</v>
      </c>
      <c r="N376" s="228">
        <v>1</v>
      </c>
      <c r="O376" s="226" t="s">
        <v>720</v>
      </c>
      <c r="P376" s="226" t="s">
        <v>720</v>
      </c>
      <c r="Q376" s="229">
        <v>31160.479999999996</v>
      </c>
      <c r="R376" s="229">
        <v>0</v>
      </c>
      <c r="S376" s="229">
        <v>17091</v>
      </c>
      <c r="T376" s="229">
        <v>0</v>
      </c>
      <c r="U376" s="229"/>
      <c r="V376" s="230">
        <v>0</v>
      </c>
      <c r="W376" s="229">
        <v>13600</v>
      </c>
      <c r="X376" s="229">
        <v>61851.479999999996</v>
      </c>
      <c r="Y376" s="231">
        <v>14.656748815165876</v>
      </c>
      <c r="Z376" s="232"/>
      <c r="AA376" s="226" t="s">
        <v>932</v>
      </c>
      <c r="AB376" s="224" t="s">
        <v>698</v>
      </c>
      <c r="AC376" s="233"/>
    </row>
    <row r="377" spans="1:29" s="217" customFormat="1" ht="11.25" customHeight="1">
      <c r="A377" s="224" t="s">
        <v>140</v>
      </c>
      <c r="B377" s="225">
        <v>409</v>
      </c>
      <c r="C377" s="224" t="s">
        <v>364</v>
      </c>
      <c r="D377" s="226" t="s">
        <v>18</v>
      </c>
      <c r="E377" s="224" t="s">
        <v>996</v>
      </c>
      <c r="F377" s="224" t="s">
        <v>29</v>
      </c>
      <c r="G377" s="227" t="s">
        <v>290</v>
      </c>
      <c r="H377" s="224" t="s">
        <v>41</v>
      </c>
      <c r="I377" s="301">
        <v>892</v>
      </c>
      <c r="J377" s="301">
        <v>45.394100451767208</v>
      </c>
      <c r="K377" s="301">
        <v>224.7912437108306</v>
      </c>
      <c r="L377" s="301">
        <v>1162.1853441625979</v>
      </c>
      <c r="M377" s="301">
        <v>29338</v>
      </c>
      <c r="N377" s="228">
        <v>3.9613652742606788E-2</v>
      </c>
      <c r="O377" s="226" t="s">
        <v>709</v>
      </c>
      <c r="P377" s="226" t="s">
        <v>709</v>
      </c>
      <c r="Q377" s="229">
        <v>0</v>
      </c>
      <c r="R377" s="229">
        <v>24.164328172990139</v>
      </c>
      <c r="S377" s="229">
        <v>0</v>
      </c>
      <c r="T377" s="229">
        <v>0</v>
      </c>
      <c r="U377" s="229"/>
      <c r="V377" s="230">
        <v>16964.537995280243</v>
      </c>
      <c r="W377" s="229">
        <v>0</v>
      </c>
      <c r="X377" s="229">
        <v>16988.702323453232</v>
      </c>
      <c r="Y377" s="231">
        <v>14.617894132621581</v>
      </c>
      <c r="Z377" s="232" t="s">
        <v>711</v>
      </c>
      <c r="AA377" s="226" t="s">
        <v>997</v>
      </c>
      <c r="AB377" s="224" t="s">
        <v>700</v>
      </c>
      <c r="AC377" s="233"/>
    </row>
    <row r="378" spans="1:29" s="217" customFormat="1" ht="11.25" customHeight="1">
      <c r="A378" s="224" t="s">
        <v>140</v>
      </c>
      <c r="B378" s="225">
        <v>409</v>
      </c>
      <c r="C378" s="224" t="s">
        <v>364</v>
      </c>
      <c r="D378" s="226" t="s">
        <v>18</v>
      </c>
      <c r="E378" s="224" t="s">
        <v>1036</v>
      </c>
      <c r="F378" s="224" t="s">
        <v>29</v>
      </c>
      <c r="G378" s="227" t="s">
        <v>1037</v>
      </c>
      <c r="H378" s="224" t="s">
        <v>41</v>
      </c>
      <c r="I378" s="301">
        <v>1792</v>
      </c>
      <c r="J378" s="301">
        <v>91.195322880680308</v>
      </c>
      <c r="K378" s="301">
        <v>451.59855238767767</v>
      </c>
      <c r="L378" s="301">
        <v>2334.7938752683581</v>
      </c>
      <c r="M378" s="301">
        <v>29338</v>
      </c>
      <c r="N378" s="228">
        <v>7.9582584882008256E-2</v>
      </c>
      <c r="O378" s="226" t="s">
        <v>709</v>
      </c>
      <c r="P378" s="226" t="s">
        <v>709</v>
      </c>
      <c r="Q378" s="229">
        <v>0</v>
      </c>
      <c r="R378" s="229">
        <v>48.545376778025037</v>
      </c>
      <c r="S378" s="229">
        <v>0</v>
      </c>
      <c r="T378" s="229">
        <v>0</v>
      </c>
      <c r="U378" s="229"/>
      <c r="V378" s="230">
        <v>34081.224313388113</v>
      </c>
      <c r="W378" s="229">
        <v>0</v>
      </c>
      <c r="X378" s="229">
        <v>34129.76969016614</v>
      </c>
      <c r="Y378" s="231">
        <v>14.617894132621583</v>
      </c>
      <c r="Z378" s="232" t="s">
        <v>711</v>
      </c>
      <c r="AA378" s="226" t="s">
        <v>997</v>
      </c>
      <c r="AB378" s="224" t="s">
        <v>700</v>
      </c>
      <c r="AC378" s="233"/>
    </row>
    <row r="379" spans="1:29" s="217" customFormat="1" ht="11.25" customHeight="1">
      <c r="A379" s="224" t="s">
        <v>140</v>
      </c>
      <c r="B379" s="225">
        <v>409</v>
      </c>
      <c r="C379" s="224" t="s">
        <v>364</v>
      </c>
      <c r="D379" s="226" t="s">
        <v>18</v>
      </c>
      <c r="E379" s="224" t="s">
        <v>1038</v>
      </c>
      <c r="F379" s="224" t="s">
        <v>29</v>
      </c>
      <c r="G379" s="227" t="s">
        <v>365</v>
      </c>
      <c r="H379" s="224" t="s">
        <v>41</v>
      </c>
      <c r="I379" s="301">
        <v>4842</v>
      </c>
      <c r="J379" s="301">
        <v>246.41057666755248</v>
      </c>
      <c r="K379" s="301">
        <v>1220.2233206814371</v>
      </c>
      <c r="L379" s="301">
        <v>6308.6338973489892</v>
      </c>
      <c r="M379" s="301">
        <v>29338</v>
      </c>
      <c r="N379" s="228">
        <v>0.21503285490997986</v>
      </c>
      <c r="O379" s="226" t="s">
        <v>709</v>
      </c>
      <c r="P379" s="226" t="s">
        <v>709</v>
      </c>
      <c r="Q379" s="229">
        <v>0</v>
      </c>
      <c r="R379" s="229">
        <v>131.17004149508773</v>
      </c>
      <c r="S379" s="229">
        <v>0</v>
      </c>
      <c r="T379" s="229">
        <v>0</v>
      </c>
      <c r="U379" s="229"/>
      <c r="V379" s="230">
        <v>92087.772391420309</v>
      </c>
      <c r="W379" s="229">
        <v>0</v>
      </c>
      <c r="X379" s="229">
        <v>92218.942432915399</v>
      </c>
      <c r="Y379" s="231">
        <v>14.617894132621579</v>
      </c>
      <c r="Z379" s="232" t="s">
        <v>711</v>
      </c>
      <c r="AA379" s="226" t="s">
        <v>925</v>
      </c>
      <c r="AB379" s="224" t="s">
        <v>700</v>
      </c>
      <c r="AC379" s="233"/>
    </row>
    <row r="380" spans="1:29" s="217" customFormat="1" ht="11.25" customHeight="1">
      <c r="A380" s="224" t="s">
        <v>140</v>
      </c>
      <c r="B380" s="225">
        <v>409</v>
      </c>
      <c r="C380" s="224" t="s">
        <v>364</v>
      </c>
      <c r="D380" s="226" t="s">
        <v>34</v>
      </c>
      <c r="E380" s="224" t="s">
        <v>1038</v>
      </c>
      <c r="F380" s="224" t="s">
        <v>29</v>
      </c>
      <c r="G380" s="227" t="s">
        <v>365</v>
      </c>
      <c r="H380" s="224" t="s">
        <v>41</v>
      </c>
      <c r="I380" s="301">
        <v>9146</v>
      </c>
      <c r="J380" s="301">
        <v>224</v>
      </c>
      <c r="K380" s="301">
        <v>2304.8662723982702</v>
      </c>
      <c r="L380" s="301">
        <v>11674.866272398271</v>
      </c>
      <c r="M380" s="301">
        <v>29338</v>
      </c>
      <c r="N380" s="228">
        <v>0.39794349554837655</v>
      </c>
      <c r="O380" s="226" t="s">
        <v>709</v>
      </c>
      <c r="P380" s="226" t="s">
        <v>709</v>
      </c>
      <c r="Q380" s="229">
        <v>0</v>
      </c>
      <c r="R380" s="229">
        <v>242.74553228450969</v>
      </c>
      <c r="S380" s="229">
        <v>0</v>
      </c>
      <c r="T380" s="229">
        <v>0</v>
      </c>
      <c r="U380" s="229"/>
      <c r="V380" s="230">
        <v>170419.21365014775</v>
      </c>
      <c r="W380" s="229">
        <v>0</v>
      </c>
      <c r="X380" s="229">
        <v>170661.95918243227</v>
      </c>
      <c r="Y380" s="231">
        <v>14.617894132621581</v>
      </c>
      <c r="Z380" s="232" t="s">
        <v>711</v>
      </c>
      <c r="AA380" s="226" t="s">
        <v>925</v>
      </c>
      <c r="AB380" s="224" t="s">
        <v>700</v>
      </c>
      <c r="AC380" s="233"/>
    </row>
    <row r="381" spans="1:29" s="217" customFormat="1" ht="11.25" customHeight="1">
      <c r="A381" s="224" t="s">
        <v>140</v>
      </c>
      <c r="B381" s="225">
        <v>409</v>
      </c>
      <c r="C381" s="224" t="s">
        <v>364</v>
      </c>
      <c r="D381" s="226" t="s">
        <v>40</v>
      </c>
      <c r="E381" s="224" t="s">
        <v>1038</v>
      </c>
      <c r="F381" s="224" t="s">
        <v>29</v>
      </c>
      <c r="G381" s="227" t="s">
        <v>365</v>
      </c>
      <c r="H381" s="224" t="s">
        <v>41</v>
      </c>
      <c r="I381" s="301">
        <v>5986</v>
      </c>
      <c r="J381" s="301">
        <v>363</v>
      </c>
      <c r="K381" s="301">
        <v>1508.5206108217847</v>
      </c>
      <c r="L381" s="301">
        <v>7857.5206108217844</v>
      </c>
      <c r="M381" s="301">
        <v>29338</v>
      </c>
      <c r="N381" s="228">
        <v>0.26782741191702858</v>
      </c>
      <c r="O381" s="226" t="s">
        <v>709</v>
      </c>
      <c r="P381" s="226" t="s">
        <v>709</v>
      </c>
      <c r="Q381" s="229">
        <v>0</v>
      </c>
      <c r="R381" s="229">
        <v>163.37472126938744</v>
      </c>
      <c r="S381" s="229">
        <v>0</v>
      </c>
      <c r="T381" s="229">
        <v>0</v>
      </c>
      <c r="U381" s="229"/>
      <c r="V381" s="230">
        <v>114697.02971261551</v>
      </c>
      <c r="W381" s="229">
        <v>0</v>
      </c>
      <c r="X381" s="229">
        <v>114860.40443388489</v>
      </c>
      <c r="Y381" s="231">
        <v>14.617894132621579</v>
      </c>
      <c r="Z381" s="232" t="s">
        <v>711</v>
      </c>
      <c r="AA381" s="226" t="s">
        <v>925</v>
      </c>
      <c r="AB381" s="224" t="s">
        <v>700</v>
      </c>
      <c r="AC381" s="233"/>
    </row>
    <row r="382" spans="1:29" s="217" customFormat="1" ht="11.25" customHeight="1">
      <c r="A382" s="224" t="s">
        <v>305</v>
      </c>
      <c r="B382" s="225">
        <v>414</v>
      </c>
      <c r="C382" s="224" t="s">
        <v>369</v>
      </c>
      <c r="D382" s="226" t="s">
        <v>18</v>
      </c>
      <c r="E382" s="224" t="s">
        <v>370</v>
      </c>
      <c r="F382" s="224" t="s">
        <v>23</v>
      </c>
      <c r="G382" s="227" t="s">
        <v>371</v>
      </c>
      <c r="H382" s="224" t="s">
        <v>41</v>
      </c>
      <c r="I382" s="301">
        <v>11807</v>
      </c>
      <c r="J382" s="301">
        <v>188.53039630627165</v>
      </c>
      <c r="K382" s="301">
        <v>1598.9927877165796</v>
      </c>
      <c r="L382" s="301">
        <v>13594.523184022852</v>
      </c>
      <c r="M382" s="301">
        <v>41186</v>
      </c>
      <c r="N382" s="228">
        <v>0.3300763168072367</v>
      </c>
      <c r="O382" s="226" t="s">
        <v>720</v>
      </c>
      <c r="P382" s="226" t="s">
        <v>720</v>
      </c>
      <c r="Q382" s="229">
        <v>100381.95919082472</v>
      </c>
      <c r="R382" s="229">
        <v>330.07631680723671</v>
      </c>
      <c r="S382" s="229">
        <v>55057.818895292541</v>
      </c>
      <c r="T382" s="229">
        <v>0</v>
      </c>
      <c r="U382" s="229"/>
      <c r="V382" s="230">
        <v>0</v>
      </c>
      <c r="W382" s="229">
        <v>18418.258477843807</v>
      </c>
      <c r="X382" s="229">
        <v>174188.11288076828</v>
      </c>
      <c r="Y382" s="231">
        <v>12.813109406108868</v>
      </c>
      <c r="Z382" s="232"/>
      <c r="AA382" s="226" t="s">
        <v>1039</v>
      </c>
      <c r="AB382" s="224" t="s">
        <v>696</v>
      </c>
      <c r="AC382" s="233"/>
    </row>
    <row r="383" spans="1:29" s="217" customFormat="1" ht="11.25" customHeight="1">
      <c r="A383" s="224" t="s">
        <v>305</v>
      </c>
      <c r="B383" s="225">
        <v>414</v>
      </c>
      <c r="C383" s="224" t="s">
        <v>369</v>
      </c>
      <c r="D383" s="226" t="s">
        <v>18</v>
      </c>
      <c r="E383" s="224" t="s">
        <v>370</v>
      </c>
      <c r="F383" s="224" t="s">
        <v>23</v>
      </c>
      <c r="G383" s="227" t="s">
        <v>371</v>
      </c>
      <c r="H383" s="224" t="s">
        <v>42</v>
      </c>
      <c r="I383" s="301">
        <v>3787</v>
      </c>
      <c r="J383" s="301">
        <v>60.469603693728359</v>
      </c>
      <c r="K383" s="301">
        <v>512.8640371883364</v>
      </c>
      <c r="L383" s="301">
        <v>4360.3336408820651</v>
      </c>
      <c r="M383" s="301">
        <v>41186</v>
      </c>
      <c r="N383" s="228">
        <v>0.1058693158083345</v>
      </c>
      <c r="O383" s="226" t="s">
        <v>720</v>
      </c>
      <c r="P383" s="226" t="s">
        <v>720</v>
      </c>
      <c r="Q383" s="229">
        <v>21540.048185957403</v>
      </c>
      <c r="R383" s="229">
        <v>105.86931580833451</v>
      </c>
      <c r="S383" s="229">
        <v>17659.351245572361</v>
      </c>
      <c r="T383" s="229">
        <v>0</v>
      </c>
      <c r="U383" s="229"/>
      <c r="V383" s="230">
        <v>0</v>
      </c>
      <c r="W383" s="229">
        <v>5907.5078221050653</v>
      </c>
      <c r="X383" s="229">
        <v>45212.776569443158</v>
      </c>
      <c r="Y383" s="231">
        <v>10.369109406108871</v>
      </c>
      <c r="Z383" s="232"/>
      <c r="AA383" s="226" t="s">
        <v>1039</v>
      </c>
      <c r="AB383" s="224" t="s">
        <v>696</v>
      </c>
      <c r="AC383" s="233"/>
    </row>
    <row r="384" spans="1:29" s="217" customFormat="1" ht="11.25" customHeight="1">
      <c r="A384" s="224" t="s">
        <v>305</v>
      </c>
      <c r="B384" s="225">
        <v>414</v>
      </c>
      <c r="C384" s="224" t="s">
        <v>369</v>
      </c>
      <c r="D384" s="226" t="s">
        <v>34</v>
      </c>
      <c r="E384" s="224" t="s">
        <v>370</v>
      </c>
      <c r="F384" s="224" t="s">
        <v>23</v>
      </c>
      <c r="G384" s="227" t="s">
        <v>371</v>
      </c>
      <c r="H384" s="224" t="s">
        <v>41</v>
      </c>
      <c r="I384" s="301">
        <v>3655</v>
      </c>
      <c r="J384" s="301">
        <v>158</v>
      </c>
      <c r="K384" s="301">
        <v>494.98760388787156</v>
      </c>
      <c r="L384" s="301">
        <v>4307.987603887872</v>
      </c>
      <c r="M384" s="301">
        <v>41186</v>
      </c>
      <c r="N384" s="228">
        <v>0.1045983490479258</v>
      </c>
      <c r="O384" s="226" t="s">
        <v>720</v>
      </c>
      <c r="P384" s="226" t="s">
        <v>720</v>
      </c>
      <c r="Q384" s="229">
        <v>31810.180467108043</v>
      </c>
      <c r="R384" s="229">
        <v>104.59834904792579</v>
      </c>
      <c r="S384" s="229">
        <v>17447.349795745879</v>
      </c>
      <c r="T384" s="229">
        <v>0</v>
      </c>
      <c r="U384" s="229"/>
      <c r="V384" s="230">
        <v>0</v>
      </c>
      <c r="W384" s="229">
        <v>5836.5878768742596</v>
      </c>
      <c r="X384" s="229">
        <v>55198.71648877611</v>
      </c>
      <c r="Y384" s="231">
        <v>12.813109406108872</v>
      </c>
      <c r="Z384" s="232"/>
      <c r="AA384" s="226" t="s">
        <v>1039</v>
      </c>
      <c r="AB384" s="224" t="s">
        <v>696</v>
      </c>
      <c r="AC384" s="233"/>
    </row>
    <row r="385" spans="1:29" s="217" customFormat="1" ht="11.25" customHeight="1">
      <c r="A385" s="224" t="s">
        <v>305</v>
      </c>
      <c r="B385" s="225">
        <v>414</v>
      </c>
      <c r="C385" s="224" t="s">
        <v>369</v>
      </c>
      <c r="D385" s="226" t="s">
        <v>40</v>
      </c>
      <c r="E385" s="224" t="s">
        <v>370</v>
      </c>
      <c r="F385" s="224" t="s">
        <v>23</v>
      </c>
      <c r="G385" s="227" t="s">
        <v>371</v>
      </c>
      <c r="H385" s="224" t="s">
        <v>41</v>
      </c>
      <c r="I385" s="301">
        <v>2090</v>
      </c>
      <c r="J385" s="301">
        <v>61.364643604579584</v>
      </c>
      <c r="K385" s="301">
        <v>283.04352725736021</v>
      </c>
      <c r="L385" s="301">
        <v>2434.4081708619397</v>
      </c>
      <c r="M385" s="301">
        <v>41186</v>
      </c>
      <c r="N385" s="228">
        <v>5.9107662090563291E-2</v>
      </c>
      <c r="O385" s="226" t="s">
        <v>720</v>
      </c>
      <c r="P385" s="226" t="s">
        <v>720</v>
      </c>
      <c r="Q385" s="229">
        <v>17975.66993364456</v>
      </c>
      <c r="R385" s="229">
        <v>59.107662090563288</v>
      </c>
      <c r="S385" s="229">
        <v>9859.3530919908553</v>
      </c>
      <c r="T385" s="229">
        <v>0</v>
      </c>
      <c r="U385" s="229"/>
      <c r="V385" s="230">
        <v>0</v>
      </c>
      <c r="W385" s="229">
        <v>3298.2075446534318</v>
      </c>
      <c r="X385" s="229">
        <v>31192.33823237941</v>
      </c>
      <c r="Y385" s="231">
        <v>12.813109406108872</v>
      </c>
      <c r="Z385" s="232"/>
      <c r="AA385" s="226" t="s">
        <v>1039</v>
      </c>
      <c r="AB385" s="224" t="s">
        <v>696</v>
      </c>
      <c r="AC385" s="233"/>
    </row>
    <row r="386" spans="1:29" s="217" customFormat="1" ht="11.25" customHeight="1">
      <c r="A386" s="224" t="s">
        <v>305</v>
      </c>
      <c r="B386" s="225">
        <v>414</v>
      </c>
      <c r="C386" s="224" t="s">
        <v>369</v>
      </c>
      <c r="D386" s="226" t="s">
        <v>40</v>
      </c>
      <c r="E386" s="224" t="s">
        <v>370</v>
      </c>
      <c r="F386" s="224" t="s">
        <v>23</v>
      </c>
      <c r="G386" s="227" t="s">
        <v>371</v>
      </c>
      <c r="H386" s="224" t="s">
        <v>42</v>
      </c>
      <c r="I386" s="301">
        <v>14156</v>
      </c>
      <c r="J386" s="301">
        <v>415.63535639542039</v>
      </c>
      <c r="K386" s="301">
        <v>1917.112043949852</v>
      </c>
      <c r="L386" s="301">
        <v>16488.747400345273</v>
      </c>
      <c r="M386" s="301">
        <v>41186</v>
      </c>
      <c r="N386" s="228">
        <v>0.40034835624593973</v>
      </c>
      <c r="O386" s="226" t="s">
        <v>720</v>
      </c>
      <c r="P386" s="226" t="s">
        <v>720</v>
      </c>
      <c r="Q386" s="229">
        <v>81454.41215770565</v>
      </c>
      <c r="R386" s="229">
        <v>400.34835624593973</v>
      </c>
      <c r="S386" s="229">
        <v>66779.426971398352</v>
      </c>
      <c r="T386" s="229">
        <v>0</v>
      </c>
      <c r="U386" s="229"/>
      <c r="V386" s="230">
        <v>0</v>
      </c>
      <c r="W386" s="229">
        <v>22339.438278523437</v>
      </c>
      <c r="X386" s="229">
        <v>170973.6257638734</v>
      </c>
      <c r="Y386" s="231">
        <v>10.369109406108873</v>
      </c>
      <c r="Z386" s="232"/>
      <c r="AA386" s="226" t="s">
        <v>1039</v>
      </c>
      <c r="AB386" s="224" t="s">
        <v>696</v>
      </c>
      <c r="AC386" s="233"/>
    </row>
    <row r="387" spans="1:29" s="217" customFormat="1" ht="11.25" customHeight="1">
      <c r="A387" s="224" t="s">
        <v>63</v>
      </c>
      <c r="B387" s="225">
        <v>415</v>
      </c>
      <c r="C387" s="224" t="s">
        <v>373</v>
      </c>
      <c r="D387" s="226" t="s">
        <v>18</v>
      </c>
      <c r="E387" s="224" t="s">
        <v>947</v>
      </c>
      <c r="F387" s="224" t="s">
        <v>29</v>
      </c>
      <c r="G387" s="227" t="s">
        <v>192</v>
      </c>
      <c r="H387" s="224" t="s">
        <v>65</v>
      </c>
      <c r="I387" s="301">
        <v>333</v>
      </c>
      <c r="J387" s="301">
        <v>0</v>
      </c>
      <c r="K387" s="301">
        <v>0</v>
      </c>
      <c r="L387" s="301">
        <v>333</v>
      </c>
      <c r="M387" s="301">
        <v>1502</v>
      </c>
      <c r="N387" s="228">
        <v>0.22170439414114515</v>
      </c>
      <c r="O387" s="226" t="s">
        <v>709</v>
      </c>
      <c r="P387" s="226" t="s">
        <v>709</v>
      </c>
      <c r="Q387" s="229">
        <v>0</v>
      </c>
      <c r="R387" s="229">
        <v>0</v>
      </c>
      <c r="S387" s="229">
        <v>0</v>
      </c>
      <c r="T387" s="229">
        <v>0</v>
      </c>
      <c r="U387" s="229"/>
      <c r="V387" s="230">
        <v>0</v>
      </c>
      <c r="W387" s="229">
        <v>0</v>
      </c>
      <c r="X387" s="229">
        <v>0</v>
      </c>
      <c r="Y387" s="231">
        <v>0</v>
      </c>
      <c r="Z387" s="232"/>
      <c r="AA387" s="226" t="s">
        <v>846</v>
      </c>
      <c r="AB387" s="224" t="s">
        <v>700</v>
      </c>
      <c r="AC387" s="233"/>
    </row>
    <row r="388" spans="1:29" s="217" customFormat="1" ht="11.25" customHeight="1">
      <c r="A388" s="224" t="s">
        <v>63</v>
      </c>
      <c r="B388" s="225">
        <v>415</v>
      </c>
      <c r="C388" s="224" t="s">
        <v>373</v>
      </c>
      <c r="D388" s="226" t="s">
        <v>18</v>
      </c>
      <c r="E388" s="224" t="s">
        <v>947</v>
      </c>
      <c r="F388" s="224" t="s">
        <v>29</v>
      </c>
      <c r="G388" s="227" t="s">
        <v>192</v>
      </c>
      <c r="H388" s="224" t="s">
        <v>41</v>
      </c>
      <c r="I388" s="301">
        <v>1169</v>
      </c>
      <c r="J388" s="301">
        <v>0</v>
      </c>
      <c r="K388" s="301">
        <v>0</v>
      </c>
      <c r="L388" s="301">
        <v>1169</v>
      </c>
      <c r="M388" s="301">
        <v>1502</v>
      </c>
      <c r="N388" s="228">
        <v>0.77829560585885482</v>
      </c>
      <c r="O388" s="226" t="s">
        <v>709</v>
      </c>
      <c r="P388" s="226" t="s">
        <v>709</v>
      </c>
      <c r="Q388" s="229">
        <v>0</v>
      </c>
      <c r="R388" s="229">
        <v>0</v>
      </c>
      <c r="S388" s="229">
        <v>0</v>
      </c>
      <c r="T388" s="229">
        <v>0</v>
      </c>
      <c r="U388" s="229"/>
      <c r="V388" s="230">
        <v>0</v>
      </c>
      <c r="W388" s="229">
        <v>0</v>
      </c>
      <c r="X388" s="229">
        <v>0</v>
      </c>
      <c r="Y388" s="231">
        <v>0</v>
      </c>
      <c r="Z388" s="232"/>
      <c r="AA388" s="226" t="s">
        <v>846</v>
      </c>
      <c r="AB388" s="224" t="s">
        <v>700</v>
      </c>
      <c r="AC388" s="233"/>
    </row>
    <row r="389" spans="1:29" s="217" customFormat="1" ht="11.25" customHeight="1">
      <c r="A389" s="224" t="s">
        <v>63</v>
      </c>
      <c r="B389" s="225">
        <v>420</v>
      </c>
      <c r="C389" s="224" t="s">
        <v>375</v>
      </c>
      <c r="D389" s="226" t="s">
        <v>18</v>
      </c>
      <c r="E389" s="224" t="s">
        <v>1040</v>
      </c>
      <c r="F389" s="224" t="s">
        <v>23</v>
      </c>
      <c r="G389" s="227" t="s">
        <v>376</v>
      </c>
      <c r="H389" s="224" t="s">
        <v>65</v>
      </c>
      <c r="I389" s="301">
        <v>1606</v>
      </c>
      <c r="J389" s="301">
        <v>97.86483064260841</v>
      </c>
      <c r="K389" s="301">
        <v>505.03267338758656</v>
      </c>
      <c r="L389" s="301">
        <v>2208.8975040301948</v>
      </c>
      <c r="M389" s="301">
        <v>23332.998995999995</v>
      </c>
      <c r="N389" s="228">
        <v>9.4668392366059284E-2</v>
      </c>
      <c r="O389" s="226" t="s">
        <v>720</v>
      </c>
      <c r="P389" s="226" t="s">
        <v>720</v>
      </c>
      <c r="Q389" s="229">
        <v>22627.946031285315</v>
      </c>
      <c r="R389" s="229">
        <v>9940.1811984362248</v>
      </c>
      <c r="S389" s="229">
        <v>8946.0348913222879</v>
      </c>
      <c r="T389" s="229">
        <v>0</v>
      </c>
      <c r="U389" s="229"/>
      <c r="V389" s="230">
        <v>0</v>
      </c>
      <c r="W389" s="229">
        <v>5282.4962940261084</v>
      </c>
      <c r="X389" s="229">
        <v>46796.658415069942</v>
      </c>
      <c r="Y389" s="231">
        <v>21.185527318351411</v>
      </c>
      <c r="Z389" s="232"/>
      <c r="AA389" s="226" t="s">
        <v>892</v>
      </c>
      <c r="AB389" s="224" t="s">
        <v>700</v>
      </c>
      <c r="AC389" s="233"/>
    </row>
    <row r="390" spans="1:29" s="217" customFormat="1" ht="11.25" customHeight="1">
      <c r="A390" s="224" t="s">
        <v>63</v>
      </c>
      <c r="B390" s="225">
        <v>420</v>
      </c>
      <c r="C390" s="224" t="s">
        <v>375</v>
      </c>
      <c r="D390" s="226" t="s">
        <v>18</v>
      </c>
      <c r="E390" s="224" t="s">
        <v>1041</v>
      </c>
      <c r="F390" s="224" t="s">
        <v>23</v>
      </c>
      <c r="G390" s="227" t="s">
        <v>1042</v>
      </c>
      <c r="H390" s="224" t="s">
        <v>65</v>
      </c>
      <c r="I390" s="301">
        <v>3136</v>
      </c>
      <c r="J390" s="301">
        <v>191.09844887622666</v>
      </c>
      <c r="K390" s="301">
        <v>986.16591764848783</v>
      </c>
      <c r="L390" s="301">
        <v>4313.2643665247142</v>
      </c>
      <c r="M390" s="301">
        <v>23332.998995999995</v>
      </c>
      <c r="N390" s="228">
        <v>0.18485683590284055</v>
      </c>
      <c r="O390" s="226" t="s">
        <v>720</v>
      </c>
      <c r="P390" s="226" t="s">
        <v>720</v>
      </c>
      <c r="Q390" s="229">
        <v>44185.080170679168</v>
      </c>
      <c r="R390" s="229">
        <v>19409.967769798259</v>
      </c>
      <c r="S390" s="229">
        <v>17468.72068442509</v>
      </c>
      <c r="T390" s="229">
        <v>0</v>
      </c>
      <c r="U390" s="229"/>
      <c r="V390" s="230">
        <v>0</v>
      </c>
      <c r="W390" s="229">
        <v>10315.011443378502</v>
      </c>
      <c r="X390" s="229">
        <v>91378.780068281019</v>
      </c>
      <c r="Y390" s="231">
        <v>21.185527318351408</v>
      </c>
      <c r="Z390" s="232"/>
      <c r="AA390" s="226" t="s">
        <v>899</v>
      </c>
      <c r="AB390" s="224" t="s">
        <v>700</v>
      </c>
      <c r="AC390" s="233"/>
    </row>
    <row r="391" spans="1:29" s="217" customFormat="1" ht="11.25" customHeight="1">
      <c r="A391" s="224" t="s">
        <v>63</v>
      </c>
      <c r="B391" s="225">
        <v>420</v>
      </c>
      <c r="C391" s="224" t="s">
        <v>375</v>
      </c>
      <c r="D391" s="226" t="s">
        <v>18</v>
      </c>
      <c r="E391" s="224" t="s">
        <v>1040</v>
      </c>
      <c r="F391" s="224" t="s">
        <v>23</v>
      </c>
      <c r="G391" s="227" t="s">
        <v>376</v>
      </c>
      <c r="H391" s="224" t="s">
        <v>41</v>
      </c>
      <c r="I391" s="301">
        <v>1783</v>
      </c>
      <c r="J391" s="301">
        <v>108.65068059512504</v>
      </c>
      <c r="K391" s="301">
        <v>560.69318595894572</v>
      </c>
      <c r="L391" s="301">
        <v>2452.3438665540707</v>
      </c>
      <c r="M391" s="301">
        <v>23332.998995999995</v>
      </c>
      <c r="N391" s="228">
        <v>0.10510195740266731</v>
      </c>
      <c r="O391" s="226" t="s">
        <v>720</v>
      </c>
      <c r="P391" s="226" t="s">
        <v>720</v>
      </c>
      <c r="Q391" s="229">
        <v>18108.107110635257</v>
      </c>
      <c r="R391" s="229">
        <v>11035.705527280068</v>
      </c>
      <c r="S391" s="229">
        <v>9931.9926595439847</v>
      </c>
      <c r="T391" s="229">
        <v>0</v>
      </c>
      <c r="U391" s="229"/>
      <c r="V391" s="230">
        <v>0</v>
      </c>
      <c r="W391" s="229">
        <v>5864.6892230688363</v>
      </c>
      <c r="X391" s="229">
        <v>44940.494520528147</v>
      </c>
      <c r="Y391" s="231">
        <v>18.325527318351408</v>
      </c>
      <c r="Z391" s="232"/>
      <c r="AA391" s="226" t="s">
        <v>892</v>
      </c>
      <c r="AB391" s="224" t="s">
        <v>700</v>
      </c>
      <c r="AC391" s="233"/>
    </row>
    <row r="392" spans="1:29" s="217" customFormat="1" ht="11.25" customHeight="1">
      <c r="A392" s="224" t="s">
        <v>63</v>
      </c>
      <c r="B392" s="225">
        <v>420</v>
      </c>
      <c r="C392" s="224" t="s">
        <v>375</v>
      </c>
      <c r="D392" s="226" t="s">
        <v>18</v>
      </c>
      <c r="E392" s="224" t="s">
        <v>1041</v>
      </c>
      <c r="F392" s="224" t="s">
        <v>23</v>
      </c>
      <c r="G392" s="227" t="s">
        <v>1042</v>
      </c>
      <c r="H392" s="224" t="s">
        <v>41</v>
      </c>
      <c r="I392" s="301">
        <v>4079</v>
      </c>
      <c r="J392" s="301">
        <v>248.56204495093385</v>
      </c>
      <c r="K392" s="301">
        <v>1282.7075185230171</v>
      </c>
      <c r="L392" s="301">
        <v>5610.2695634739512</v>
      </c>
      <c r="M392" s="301">
        <v>23332.998995999995</v>
      </c>
      <c r="N392" s="228">
        <v>0.2404435694029613</v>
      </c>
      <c r="O392" s="226" t="s">
        <v>720</v>
      </c>
      <c r="P392" s="226" t="s">
        <v>720</v>
      </c>
      <c r="Q392" s="229">
        <v>41426.23045669165</v>
      </c>
      <c r="R392" s="229">
        <v>25246.574787310936</v>
      </c>
      <c r="S392" s="229">
        <v>22721.591732069501</v>
      </c>
      <c r="T392" s="229">
        <v>0</v>
      </c>
      <c r="U392" s="229"/>
      <c r="V392" s="230">
        <v>0</v>
      </c>
      <c r="W392" s="229">
        <v>13416.751172685241</v>
      </c>
      <c r="X392" s="229">
        <v>102811.14814875732</v>
      </c>
      <c r="Y392" s="231">
        <v>18.325527318351408</v>
      </c>
      <c r="Z392" s="232"/>
      <c r="AA392" s="226" t="s">
        <v>899</v>
      </c>
      <c r="AB392" s="224" t="s">
        <v>700</v>
      </c>
      <c r="AC392" s="233"/>
    </row>
    <row r="393" spans="1:29" s="217" customFormat="1" ht="11.25" customHeight="1">
      <c r="A393" s="224" t="s">
        <v>63</v>
      </c>
      <c r="B393" s="225">
        <v>420</v>
      </c>
      <c r="C393" s="224" t="s">
        <v>375</v>
      </c>
      <c r="D393" s="226" t="s">
        <v>18</v>
      </c>
      <c r="E393" s="224" t="s">
        <v>1043</v>
      </c>
      <c r="F393" s="224" t="s">
        <v>23</v>
      </c>
      <c r="G393" s="227" t="s">
        <v>378</v>
      </c>
      <c r="H393" s="224" t="s">
        <v>41</v>
      </c>
      <c r="I393" s="301">
        <v>596.5</v>
      </c>
      <c r="J393" s="301">
        <v>36.348923710034818</v>
      </c>
      <c r="K393" s="301">
        <v>187.57907202720756</v>
      </c>
      <c r="L393" s="301">
        <v>820.42799573724233</v>
      </c>
      <c r="M393" s="301">
        <v>23332.998995999995</v>
      </c>
      <c r="N393" s="228">
        <v>3.5161703640320272E-2</v>
      </c>
      <c r="O393" s="226" t="s">
        <v>720</v>
      </c>
      <c r="P393" s="226" t="s">
        <v>720</v>
      </c>
      <c r="Q393" s="229">
        <v>6058.0403205237972</v>
      </c>
      <c r="R393" s="229">
        <v>3691.9788822336286</v>
      </c>
      <c r="S393" s="229">
        <v>3322.7333827358307</v>
      </c>
      <c r="T393" s="229">
        <v>0</v>
      </c>
      <c r="U393" s="229"/>
      <c r="V393" s="230">
        <v>0</v>
      </c>
      <c r="W393" s="229">
        <v>1962.0230631298712</v>
      </c>
      <c r="X393" s="229">
        <v>15034.775648623128</v>
      </c>
      <c r="Y393" s="231">
        <v>18.325527318351408</v>
      </c>
      <c r="Z393" s="232"/>
      <c r="AA393" s="226" t="s">
        <v>1004</v>
      </c>
      <c r="AB393" s="224" t="s">
        <v>700</v>
      </c>
      <c r="AC393" s="233"/>
    </row>
    <row r="394" spans="1:29" s="217" customFormat="1" ht="11.25" customHeight="1">
      <c r="A394" s="224" t="s">
        <v>63</v>
      </c>
      <c r="B394" s="225">
        <v>420</v>
      </c>
      <c r="C394" s="224" t="s">
        <v>375</v>
      </c>
      <c r="D394" s="226" t="s">
        <v>18</v>
      </c>
      <c r="E394" s="224" t="s">
        <v>1044</v>
      </c>
      <c r="F394" s="224" t="s">
        <v>23</v>
      </c>
      <c r="G394" s="227" t="s">
        <v>379</v>
      </c>
      <c r="H394" s="224" t="s">
        <v>41</v>
      </c>
      <c r="I394" s="301">
        <v>384</v>
      </c>
      <c r="J394" s="301">
        <v>23.399810066476736</v>
      </c>
      <c r="K394" s="301">
        <v>120.75501032430462</v>
      </c>
      <c r="L394" s="301">
        <v>528.15482039078131</v>
      </c>
      <c r="M394" s="301">
        <v>23332.998995999995</v>
      </c>
      <c r="N394" s="228">
        <v>2.2635530926878433E-2</v>
      </c>
      <c r="O394" s="226" t="s">
        <v>720</v>
      </c>
      <c r="P394" s="226" t="s">
        <v>720</v>
      </c>
      <c r="Q394" s="229">
        <v>3899.8951937655288</v>
      </c>
      <c r="R394" s="229">
        <v>2376.7307473222354</v>
      </c>
      <c r="S394" s="229">
        <v>2139.0270225826639</v>
      </c>
      <c r="T394" s="229">
        <v>0</v>
      </c>
      <c r="U394" s="229"/>
      <c r="V394" s="230">
        <v>0</v>
      </c>
      <c r="W394" s="229">
        <v>1263.0626257198164</v>
      </c>
      <c r="X394" s="229">
        <v>9678.7155893902454</v>
      </c>
      <c r="Y394" s="231">
        <v>18.325527318351412</v>
      </c>
      <c r="Z394" s="232"/>
      <c r="AA394" s="226" t="s">
        <v>841</v>
      </c>
      <c r="AB394" s="224" t="s">
        <v>700</v>
      </c>
      <c r="AC394" s="233"/>
    </row>
    <row r="395" spans="1:29" s="217" customFormat="1" ht="11.25" customHeight="1">
      <c r="A395" s="224" t="s">
        <v>63</v>
      </c>
      <c r="B395" s="225">
        <v>420</v>
      </c>
      <c r="C395" s="224" t="s">
        <v>375</v>
      </c>
      <c r="D395" s="226" t="s">
        <v>18</v>
      </c>
      <c r="E395" s="224" t="s">
        <v>1045</v>
      </c>
      <c r="F395" s="224" t="s">
        <v>23</v>
      </c>
      <c r="G395" s="227" t="s">
        <v>380</v>
      </c>
      <c r="H395" s="224" t="s">
        <v>41</v>
      </c>
      <c r="I395" s="301">
        <v>247.5</v>
      </c>
      <c r="J395" s="301">
        <v>15.08190883190883</v>
      </c>
      <c r="K395" s="301">
        <v>77.830377748086974</v>
      </c>
      <c r="L395" s="301">
        <v>340.41228657999579</v>
      </c>
      <c r="M395" s="301">
        <v>23332.998995999995</v>
      </c>
      <c r="N395" s="228">
        <v>1.4589307042714616E-2</v>
      </c>
      <c r="O395" s="226" t="s">
        <v>720</v>
      </c>
      <c r="P395" s="226" t="s">
        <v>720</v>
      </c>
      <c r="Q395" s="229">
        <v>2513.6043241066886</v>
      </c>
      <c r="R395" s="229">
        <v>1531.8772394850346</v>
      </c>
      <c r="S395" s="229">
        <v>1378.6697606489829</v>
      </c>
      <c r="T395" s="229">
        <v>0</v>
      </c>
      <c r="U395" s="229"/>
      <c r="V395" s="230">
        <v>0</v>
      </c>
      <c r="W395" s="229">
        <v>814.08333298347554</v>
      </c>
      <c r="X395" s="229">
        <v>6238.2346572241813</v>
      </c>
      <c r="Y395" s="231">
        <v>18.325527318351408</v>
      </c>
      <c r="Z395" s="232"/>
      <c r="AA395" s="226" t="s">
        <v>841</v>
      </c>
      <c r="AB395" s="224" t="s">
        <v>700</v>
      </c>
      <c r="AC395" s="233"/>
    </row>
    <row r="396" spans="1:29" s="217" customFormat="1" ht="11.25" customHeight="1">
      <c r="A396" s="224" t="s">
        <v>63</v>
      </c>
      <c r="B396" s="225">
        <v>420</v>
      </c>
      <c r="C396" s="224" t="s">
        <v>375</v>
      </c>
      <c r="D396" s="226" t="s">
        <v>18</v>
      </c>
      <c r="E396" s="224" t="s">
        <v>1046</v>
      </c>
      <c r="F396" s="224" t="s">
        <v>23</v>
      </c>
      <c r="G396" s="227" t="s">
        <v>1047</v>
      </c>
      <c r="H396" s="224" t="s">
        <v>41</v>
      </c>
      <c r="I396" s="301">
        <v>295</v>
      </c>
      <c r="J396" s="301">
        <v>17.976416587527698</v>
      </c>
      <c r="K396" s="301">
        <v>92.767520952265272</v>
      </c>
      <c r="L396" s="301">
        <v>405.74393753979297</v>
      </c>
      <c r="M396" s="301">
        <v>23332.998995999995</v>
      </c>
      <c r="N396" s="228">
        <v>1.7389275061013381E-2</v>
      </c>
      <c r="O396" s="226" t="s">
        <v>720</v>
      </c>
      <c r="P396" s="226" t="s">
        <v>720</v>
      </c>
      <c r="Q396" s="229">
        <v>2996.0132347938311</v>
      </c>
      <c r="R396" s="229">
        <v>1825.873881406405</v>
      </c>
      <c r="S396" s="229">
        <v>1643.2629470361614</v>
      </c>
      <c r="T396" s="229">
        <v>0</v>
      </c>
      <c r="U396" s="229"/>
      <c r="V396" s="230">
        <v>0</v>
      </c>
      <c r="W396" s="229">
        <v>970.32154840454666</v>
      </c>
      <c r="X396" s="229">
        <v>7435.4716116409445</v>
      </c>
      <c r="Y396" s="231">
        <v>18.325527318351412</v>
      </c>
      <c r="Z396" s="232"/>
      <c r="AA396" s="226" t="s">
        <v>1048</v>
      </c>
      <c r="AB396" s="224" t="s">
        <v>700</v>
      </c>
      <c r="AC396" s="233"/>
    </row>
    <row r="397" spans="1:29" s="217" customFormat="1" ht="11.25" customHeight="1">
      <c r="A397" s="224" t="s">
        <v>63</v>
      </c>
      <c r="B397" s="225">
        <v>420</v>
      </c>
      <c r="C397" s="224" t="s">
        <v>375</v>
      </c>
      <c r="D397" s="226" t="s">
        <v>18</v>
      </c>
      <c r="E397" s="224" t="s">
        <v>1049</v>
      </c>
      <c r="F397" s="224" t="s">
        <v>23</v>
      </c>
      <c r="G397" s="227" t="s">
        <v>385</v>
      </c>
      <c r="H397" s="224" t="s">
        <v>41</v>
      </c>
      <c r="I397" s="301">
        <v>509</v>
      </c>
      <c r="J397" s="301">
        <v>31.016935739157962</v>
      </c>
      <c r="K397" s="301">
        <v>160.06328191424754</v>
      </c>
      <c r="L397" s="301">
        <v>700.0802176534055</v>
      </c>
      <c r="M397" s="301">
        <v>23332.998995999995</v>
      </c>
      <c r="N397" s="228">
        <v>3.0003867817138343E-2</v>
      </c>
      <c r="O397" s="226" t="s">
        <v>720</v>
      </c>
      <c r="P397" s="226" t="s">
        <v>720</v>
      </c>
      <c r="Q397" s="229">
        <v>5169.3923271527456</v>
      </c>
      <c r="R397" s="229">
        <v>3150.406120799526</v>
      </c>
      <c r="S397" s="229">
        <v>2835.3248814962922</v>
      </c>
      <c r="T397" s="229">
        <v>0</v>
      </c>
      <c r="U397" s="229"/>
      <c r="V397" s="230">
        <v>0</v>
      </c>
      <c r="W397" s="229">
        <v>1674.2158241963195</v>
      </c>
      <c r="X397" s="229">
        <v>12829.339153644882</v>
      </c>
      <c r="Y397" s="231">
        <v>18.325527318351408</v>
      </c>
      <c r="Z397" s="232"/>
      <c r="AA397" s="226" t="s">
        <v>849</v>
      </c>
      <c r="AB397" s="224" t="s">
        <v>700</v>
      </c>
      <c r="AC397" s="233"/>
    </row>
    <row r="398" spans="1:29" s="217" customFormat="1" ht="11.25" customHeight="1">
      <c r="A398" s="224" t="s">
        <v>63</v>
      </c>
      <c r="B398" s="225">
        <v>420</v>
      </c>
      <c r="C398" s="224" t="s">
        <v>375</v>
      </c>
      <c r="D398" s="226" t="s">
        <v>40</v>
      </c>
      <c r="E398" s="224" t="s">
        <v>854</v>
      </c>
      <c r="F398" s="224" t="s">
        <v>23</v>
      </c>
      <c r="G398" s="227" t="s">
        <v>95</v>
      </c>
      <c r="H398" s="224" t="s">
        <v>41</v>
      </c>
      <c r="I398" s="301">
        <v>1713</v>
      </c>
      <c r="J398" s="301">
        <v>410.58328981723236</v>
      </c>
      <c r="K398" s="301">
        <v>538.6805538685777</v>
      </c>
      <c r="L398" s="301">
        <v>2662.2638436858101</v>
      </c>
      <c r="M398" s="301">
        <v>23332.998995999995</v>
      </c>
      <c r="N398" s="228">
        <v>0.11409865676256213</v>
      </c>
      <c r="O398" s="226" t="s">
        <v>720</v>
      </c>
      <c r="P398" s="226" t="s">
        <v>720</v>
      </c>
      <c r="Q398" s="229">
        <v>19658.156221776022</v>
      </c>
      <c r="R398" s="229">
        <v>11980.358960069023</v>
      </c>
      <c r="S398" s="229">
        <v>10782.16856692753</v>
      </c>
      <c r="T398" s="229">
        <v>0</v>
      </c>
      <c r="U398" s="229"/>
      <c r="V398" s="230">
        <v>0</v>
      </c>
      <c r="W398" s="229">
        <v>6366.7050473509671</v>
      </c>
      <c r="X398" s="229">
        <v>48787.388796123545</v>
      </c>
      <c r="Y398" s="231">
        <v>18.325527318351412</v>
      </c>
      <c r="Z398" s="232"/>
      <c r="AA398" s="226" t="s">
        <v>855</v>
      </c>
      <c r="AB398" s="224" t="s">
        <v>700</v>
      </c>
      <c r="AC398" s="233"/>
    </row>
    <row r="399" spans="1:29" s="217" customFormat="1" ht="11.25" customHeight="1">
      <c r="A399" s="224" t="s">
        <v>63</v>
      </c>
      <c r="B399" s="225">
        <v>420</v>
      </c>
      <c r="C399" s="224" t="s">
        <v>375</v>
      </c>
      <c r="D399" s="226" t="s">
        <v>40</v>
      </c>
      <c r="E399" s="224" t="s">
        <v>1041</v>
      </c>
      <c r="F399" s="224" t="s">
        <v>23</v>
      </c>
      <c r="G399" s="227" t="s">
        <v>1042</v>
      </c>
      <c r="H399" s="224" t="s">
        <v>41</v>
      </c>
      <c r="I399" s="301">
        <v>1868</v>
      </c>
      <c r="J399" s="301">
        <v>447.73472584856398</v>
      </c>
      <c r="K399" s="301">
        <v>587.42281064010683</v>
      </c>
      <c r="L399" s="301">
        <v>2903.1575364886708</v>
      </c>
      <c r="M399" s="301">
        <v>23332.998995999995</v>
      </c>
      <c r="N399" s="228">
        <v>0.1244228201006807</v>
      </c>
      <c r="O399" s="226" t="s">
        <v>720</v>
      </c>
      <c r="P399" s="226" t="s">
        <v>720</v>
      </c>
      <c r="Q399" s="229">
        <v>21436.915249432343</v>
      </c>
      <c r="R399" s="229">
        <v>13064.396110571473</v>
      </c>
      <c r="S399" s="229">
        <v>11757.788022779116</v>
      </c>
      <c r="T399" s="229">
        <v>0</v>
      </c>
      <c r="U399" s="229"/>
      <c r="V399" s="230">
        <v>0</v>
      </c>
      <c r="W399" s="229">
        <v>6942.7933616179835</v>
      </c>
      <c r="X399" s="229">
        <v>53201.892744400917</v>
      </c>
      <c r="Y399" s="231">
        <v>18.325527318351408</v>
      </c>
      <c r="Z399" s="232"/>
      <c r="AA399" s="226" t="s">
        <v>899</v>
      </c>
      <c r="AB399" s="224" t="s">
        <v>700</v>
      </c>
      <c r="AC399" s="233"/>
    </row>
    <row r="400" spans="1:29" s="217" customFormat="1" ht="11.25" customHeight="1">
      <c r="A400" s="224" t="s">
        <v>63</v>
      </c>
      <c r="B400" s="225">
        <v>420</v>
      </c>
      <c r="C400" s="224" t="s">
        <v>375</v>
      </c>
      <c r="D400" s="226" t="s">
        <v>40</v>
      </c>
      <c r="E400" s="224" t="s">
        <v>1043</v>
      </c>
      <c r="F400" s="224" t="s">
        <v>23</v>
      </c>
      <c r="G400" s="227" t="s">
        <v>378</v>
      </c>
      <c r="H400" s="224" t="s">
        <v>42</v>
      </c>
      <c r="I400" s="301">
        <v>104</v>
      </c>
      <c r="J400" s="301">
        <v>24.927415143603135</v>
      </c>
      <c r="K400" s="301">
        <v>32.704481962832503</v>
      </c>
      <c r="L400" s="301">
        <v>161.63189710643564</v>
      </c>
      <c r="M400" s="301">
        <v>23332.998995999995</v>
      </c>
      <c r="N400" s="228">
        <v>6.9271805623505323E-3</v>
      </c>
      <c r="O400" s="226" t="s">
        <v>720</v>
      </c>
      <c r="P400" s="226" t="s">
        <v>720</v>
      </c>
      <c r="Q400" s="229">
        <v>798.46157170579215</v>
      </c>
      <c r="R400" s="229">
        <v>727.35395904680593</v>
      </c>
      <c r="S400" s="229">
        <v>654.60918328106436</v>
      </c>
      <c r="T400" s="229">
        <v>0</v>
      </c>
      <c r="U400" s="229"/>
      <c r="V400" s="230">
        <v>0</v>
      </c>
      <c r="W400" s="229">
        <v>386.5366753791597</v>
      </c>
      <c r="X400" s="229">
        <v>2566.961389412822</v>
      </c>
      <c r="Y400" s="231">
        <v>15.881527318351411</v>
      </c>
      <c r="Z400" s="232"/>
      <c r="AA400" s="226" t="s">
        <v>1004</v>
      </c>
      <c r="AB400" s="224" t="s">
        <v>700</v>
      </c>
      <c r="AC400" s="233"/>
    </row>
    <row r="401" spans="1:29" s="217" customFormat="1" ht="11.25" customHeight="1">
      <c r="A401" s="224" t="s">
        <v>63</v>
      </c>
      <c r="B401" s="225">
        <v>420</v>
      </c>
      <c r="C401" s="224" t="s">
        <v>375</v>
      </c>
      <c r="D401" s="226" t="s">
        <v>40</v>
      </c>
      <c r="E401" s="224" t="s">
        <v>1050</v>
      </c>
      <c r="F401" s="224" t="s">
        <v>23</v>
      </c>
      <c r="G401" s="227" t="s">
        <v>1051</v>
      </c>
      <c r="H401" s="224" t="s">
        <v>42</v>
      </c>
      <c r="I401" s="301">
        <v>145</v>
      </c>
      <c r="J401" s="301">
        <v>34.75456919060052</v>
      </c>
      <c r="K401" s="301">
        <v>45.597595044333779</v>
      </c>
      <c r="L401" s="301">
        <v>225.35216423493432</v>
      </c>
      <c r="M401" s="301">
        <v>23332.998995999995</v>
      </c>
      <c r="N401" s="228">
        <v>9.6580882840464153E-3</v>
      </c>
      <c r="O401" s="226" t="s">
        <v>720</v>
      </c>
      <c r="P401" s="226" t="s">
        <v>720</v>
      </c>
      <c r="Q401" s="229">
        <v>1113.2396913205757</v>
      </c>
      <c r="R401" s="229">
        <v>1014.0992698248737</v>
      </c>
      <c r="S401" s="229">
        <v>912.6762651514839</v>
      </c>
      <c r="T401" s="229">
        <v>0</v>
      </c>
      <c r="U401" s="229"/>
      <c r="V401" s="230">
        <v>0</v>
      </c>
      <c r="W401" s="229">
        <v>538.92132624979001</v>
      </c>
      <c r="X401" s="229">
        <v>3578.9365525467233</v>
      </c>
      <c r="Y401" s="231">
        <v>15.881527318351411</v>
      </c>
      <c r="Z401" s="232"/>
      <c r="AA401" s="226" t="s">
        <v>935</v>
      </c>
      <c r="AB401" s="224" t="s">
        <v>700</v>
      </c>
      <c r="AC401" s="233"/>
    </row>
    <row r="402" spans="1:29" s="217" customFormat="1" ht="11.25" customHeight="1">
      <c r="A402" s="224" t="s">
        <v>305</v>
      </c>
      <c r="B402" s="225">
        <v>424</v>
      </c>
      <c r="C402" s="224" t="s">
        <v>391</v>
      </c>
      <c r="D402" s="226" t="s">
        <v>18</v>
      </c>
      <c r="E402" s="224" t="s">
        <v>392</v>
      </c>
      <c r="F402" s="224" t="s">
        <v>29</v>
      </c>
      <c r="G402" s="227" t="s">
        <v>393</v>
      </c>
      <c r="H402" s="224" t="s">
        <v>41</v>
      </c>
      <c r="I402" s="301">
        <v>75</v>
      </c>
      <c r="J402" s="301">
        <v>3.8446135362434921</v>
      </c>
      <c r="K402" s="301">
        <v>17.390869042851421</v>
      </c>
      <c r="L402" s="301">
        <v>96.235482579094906</v>
      </c>
      <c r="M402" s="301">
        <v>3204.0000000000005</v>
      </c>
      <c r="N402" s="228">
        <v>3.0036043251902275E-2</v>
      </c>
      <c r="O402" s="226" t="s">
        <v>720</v>
      </c>
      <c r="P402" s="226" t="s">
        <v>720</v>
      </c>
      <c r="Q402" s="229">
        <v>710.60280336403673</v>
      </c>
      <c r="R402" s="229">
        <v>0</v>
      </c>
      <c r="S402" s="229">
        <v>0</v>
      </c>
      <c r="T402" s="229">
        <v>389.75370444533445</v>
      </c>
      <c r="U402" s="229"/>
      <c r="V402" s="230">
        <v>0</v>
      </c>
      <c r="W402" s="229">
        <v>240.2883460152182</v>
      </c>
      <c r="X402" s="229">
        <v>1340.6448538245893</v>
      </c>
      <c r="Y402" s="231">
        <v>13.930878901373282</v>
      </c>
      <c r="Z402" s="232"/>
      <c r="AA402" s="226" t="s">
        <v>1052</v>
      </c>
      <c r="AB402" s="224" t="s">
        <v>696</v>
      </c>
      <c r="AC402" s="233"/>
    </row>
    <row r="403" spans="1:29" s="217" customFormat="1" ht="11.25" customHeight="1">
      <c r="A403" s="224" t="s">
        <v>305</v>
      </c>
      <c r="B403" s="225">
        <v>424</v>
      </c>
      <c r="C403" s="224" t="s">
        <v>391</v>
      </c>
      <c r="D403" s="226" t="s">
        <v>18</v>
      </c>
      <c r="E403" s="224" t="s">
        <v>392</v>
      </c>
      <c r="F403" s="224" t="s">
        <v>29</v>
      </c>
      <c r="G403" s="227" t="s">
        <v>393</v>
      </c>
      <c r="H403" s="224" t="s">
        <v>19</v>
      </c>
      <c r="I403" s="301">
        <v>2422</v>
      </c>
      <c r="J403" s="301">
        <v>124.15538646375651</v>
      </c>
      <c r="K403" s="301">
        <v>561.60913095714864</v>
      </c>
      <c r="L403" s="301">
        <v>3107.7645174209056</v>
      </c>
      <c r="M403" s="301">
        <v>3204.0000000000005</v>
      </c>
      <c r="N403" s="228">
        <v>0.96996395674809777</v>
      </c>
      <c r="O403" s="226" t="s">
        <v>720</v>
      </c>
      <c r="P403" s="226" t="s">
        <v>720</v>
      </c>
      <c r="Q403" s="229">
        <v>15352.356716059276</v>
      </c>
      <c r="R403" s="229">
        <v>0</v>
      </c>
      <c r="S403" s="229">
        <v>0</v>
      </c>
      <c r="T403" s="229">
        <v>12586.44629555467</v>
      </c>
      <c r="U403" s="229"/>
      <c r="V403" s="230">
        <v>0</v>
      </c>
      <c r="W403" s="229">
        <v>7759.7116539847821</v>
      </c>
      <c r="X403" s="229">
        <v>35698.514665598726</v>
      </c>
      <c r="Y403" s="231">
        <v>11.486878901373284</v>
      </c>
      <c r="Z403" s="232"/>
      <c r="AA403" s="226" t="s">
        <v>1052</v>
      </c>
      <c r="AB403" s="224" t="s">
        <v>696</v>
      </c>
      <c r="AC403" s="233"/>
    </row>
    <row r="404" spans="1:29" s="217" customFormat="1" ht="11.25" customHeight="1">
      <c r="A404" s="224" t="s">
        <v>17</v>
      </c>
      <c r="B404" s="225">
        <v>425</v>
      </c>
      <c r="C404" s="224" t="s">
        <v>395</v>
      </c>
      <c r="D404" s="226" t="s">
        <v>18</v>
      </c>
      <c r="E404" s="224" t="s">
        <v>810</v>
      </c>
      <c r="F404" s="224" t="s">
        <v>29</v>
      </c>
      <c r="G404" s="227" t="s">
        <v>757</v>
      </c>
      <c r="H404" s="224" t="s">
        <v>41</v>
      </c>
      <c r="I404" s="301">
        <v>471</v>
      </c>
      <c r="J404" s="301">
        <v>10.465743761573053</v>
      </c>
      <c r="K404" s="301">
        <v>61.240966200289769</v>
      </c>
      <c r="L404" s="301">
        <v>542.70670996186277</v>
      </c>
      <c r="M404" s="301">
        <v>181613</v>
      </c>
      <c r="N404" s="228">
        <v>2.9882591552469412E-3</v>
      </c>
      <c r="O404" s="226" t="s">
        <v>720</v>
      </c>
      <c r="P404" s="226" t="s">
        <v>720</v>
      </c>
      <c r="Q404" s="229">
        <v>4007.3463463583944</v>
      </c>
      <c r="R404" s="229">
        <v>0</v>
      </c>
      <c r="S404" s="229">
        <v>0</v>
      </c>
      <c r="T404" s="229">
        <v>2197.9621753455444</v>
      </c>
      <c r="U404" s="229"/>
      <c r="V404" s="230">
        <v>0</v>
      </c>
      <c r="W404" s="229">
        <v>890.32126970907279</v>
      </c>
      <c r="X404" s="229">
        <v>7095.6297914130118</v>
      </c>
      <c r="Y404" s="231">
        <v>13.074520106655099</v>
      </c>
      <c r="Z404" s="232"/>
      <c r="AA404" s="226" t="s">
        <v>811</v>
      </c>
      <c r="AB404" s="224" t="s">
        <v>696</v>
      </c>
      <c r="AC404" s="233"/>
    </row>
    <row r="405" spans="1:29" s="217" customFormat="1" ht="11.25" customHeight="1">
      <c r="A405" s="224" t="s">
        <v>305</v>
      </c>
      <c r="B405" s="225">
        <v>425</v>
      </c>
      <c r="C405" s="224" t="s">
        <v>395</v>
      </c>
      <c r="D405" s="226" t="s">
        <v>18</v>
      </c>
      <c r="E405" s="224" t="s">
        <v>1055</v>
      </c>
      <c r="F405" s="224" t="s">
        <v>29</v>
      </c>
      <c r="G405" s="227" t="s">
        <v>654</v>
      </c>
      <c r="H405" s="224" t="s">
        <v>41</v>
      </c>
      <c r="I405" s="301">
        <v>516</v>
      </c>
      <c r="J405" s="301">
        <v>11.465655585927168</v>
      </c>
      <c r="K405" s="301">
        <v>67.092013926432116</v>
      </c>
      <c r="L405" s="301">
        <v>594.55766951235933</v>
      </c>
      <c r="M405" s="301">
        <v>181613</v>
      </c>
      <c r="N405" s="228">
        <v>3.2737616223087519E-3</v>
      </c>
      <c r="O405" s="226" t="s">
        <v>720</v>
      </c>
      <c r="P405" s="226" t="s">
        <v>720</v>
      </c>
      <c r="Q405" s="229">
        <v>4390.2138316792607</v>
      </c>
      <c r="R405" s="229">
        <v>0</v>
      </c>
      <c r="S405" s="229">
        <v>0</v>
      </c>
      <c r="T405" s="229">
        <v>2407.9585615250558</v>
      </c>
      <c r="U405" s="229"/>
      <c r="V405" s="230">
        <v>0</v>
      </c>
      <c r="W405" s="229">
        <v>975.38381140102285</v>
      </c>
      <c r="X405" s="229">
        <v>7773.5562046053401</v>
      </c>
      <c r="Y405" s="231">
        <v>13.0745201066551</v>
      </c>
      <c r="Z405" s="232"/>
      <c r="AA405" s="226" t="s">
        <v>1056</v>
      </c>
      <c r="AB405" s="224" t="s">
        <v>696</v>
      </c>
      <c r="AC405" s="233"/>
    </row>
    <row r="406" spans="1:29" s="217" customFormat="1" ht="11.25" customHeight="1">
      <c r="A406" s="224" t="s">
        <v>305</v>
      </c>
      <c r="B406" s="225">
        <v>425</v>
      </c>
      <c r="C406" s="224" t="s">
        <v>395</v>
      </c>
      <c r="D406" s="226" t="s">
        <v>18</v>
      </c>
      <c r="E406" s="224" t="s">
        <v>417</v>
      </c>
      <c r="F406" s="224" t="s">
        <v>29</v>
      </c>
      <c r="G406" s="227" t="s">
        <v>418</v>
      </c>
      <c r="H406" s="224" t="s">
        <v>41</v>
      </c>
      <c r="I406" s="301">
        <v>279</v>
      </c>
      <c r="J406" s="301">
        <v>6.1994533109955023</v>
      </c>
      <c r="K406" s="301">
        <v>36.27649590208248</v>
      </c>
      <c r="L406" s="301">
        <v>321.47594921307802</v>
      </c>
      <c r="M406" s="301">
        <v>181613</v>
      </c>
      <c r="N406" s="228">
        <v>1.7701152957832205E-3</v>
      </c>
      <c r="O406" s="226" t="s">
        <v>720</v>
      </c>
      <c r="P406" s="226" t="s">
        <v>720</v>
      </c>
      <c r="Q406" s="229">
        <v>2373.778408989368</v>
      </c>
      <c r="R406" s="229">
        <v>0</v>
      </c>
      <c r="S406" s="229">
        <v>0</v>
      </c>
      <c r="T406" s="229">
        <v>1301.9775943129662</v>
      </c>
      <c r="U406" s="229"/>
      <c r="V406" s="230">
        <v>0</v>
      </c>
      <c r="W406" s="229">
        <v>527.38775849008789</v>
      </c>
      <c r="X406" s="229">
        <v>4203.1437617924221</v>
      </c>
      <c r="Y406" s="231">
        <v>13.074520106655099</v>
      </c>
      <c r="Z406" s="232"/>
      <c r="AA406" s="226" t="s">
        <v>1057</v>
      </c>
      <c r="AB406" s="224" t="s">
        <v>696</v>
      </c>
      <c r="AC406" s="233"/>
    </row>
    <row r="407" spans="1:29" s="217" customFormat="1" ht="11.25" customHeight="1">
      <c r="A407" s="224" t="s">
        <v>305</v>
      </c>
      <c r="B407" s="225">
        <v>425</v>
      </c>
      <c r="C407" s="224" t="s">
        <v>395</v>
      </c>
      <c r="D407" s="226" t="s">
        <v>18</v>
      </c>
      <c r="E407" s="224" t="s">
        <v>419</v>
      </c>
      <c r="F407" s="224" t="s">
        <v>29</v>
      </c>
      <c r="G407" s="227" t="s">
        <v>420</v>
      </c>
      <c r="H407" s="224" t="s">
        <v>41</v>
      </c>
      <c r="I407" s="301">
        <v>142</v>
      </c>
      <c r="J407" s="301">
        <v>3.1552773124063136</v>
      </c>
      <c r="K407" s="301">
        <v>18.463306158049146</v>
      </c>
      <c r="L407" s="301">
        <v>163.61858347045546</v>
      </c>
      <c r="M407" s="301">
        <v>181613</v>
      </c>
      <c r="N407" s="228">
        <v>9.0091889606171073E-4</v>
      </c>
      <c r="O407" s="226" t="s">
        <v>720</v>
      </c>
      <c r="P407" s="226" t="s">
        <v>720</v>
      </c>
      <c r="Q407" s="229">
        <v>1208.159620345843</v>
      </c>
      <c r="R407" s="229">
        <v>0</v>
      </c>
      <c r="S407" s="229">
        <v>0</v>
      </c>
      <c r="T407" s="229">
        <v>662.65526305534479</v>
      </c>
      <c r="U407" s="229"/>
      <c r="V407" s="230">
        <v>0</v>
      </c>
      <c r="W407" s="229">
        <v>268.41957600570782</v>
      </c>
      <c r="X407" s="229">
        <v>2139.2344594068954</v>
      </c>
      <c r="Y407" s="231">
        <v>13.074520106655099</v>
      </c>
      <c r="Z407" s="232"/>
      <c r="AA407" s="226" t="s">
        <v>1056</v>
      </c>
      <c r="AB407" s="224" t="s">
        <v>696</v>
      </c>
      <c r="AC407" s="233"/>
    </row>
    <row r="408" spans="1:29" s="217" customFormat="1" ht="11.25" customHeight="1">
      <c r="A408" s="224" t="s">
        <v>305</v>
      </c>
      <c r="B408" s="225">
        <v>425</v>
      </c>
      <c r="C408" s="224" t="s">
        <v>395</v>
      </c>
      <c r="D408" s="226" t="s">
        <v>18</v>
      </c>
      <c r="E408" s="224" t="s">
        <v>392</v>
      </c>
      <c r="F408" s="224" t="s">
        <v>29</v>
      </c>
      <c r="G408" s="227" t="s">
        <v>421</v>
      </c>
      <c r="H408" s="224" t="s">
        <v>41</v>
      </c>
      <c r="I408" s="301">
        <v>913</v>
      </c>
      <c r="J408" s="301">
        <v>20.287099903006791</v>
      </c>
      <c r="K408" s="301">
        <v>118.71125719928783</v>
      </c>
      <c r="L408" s="301">
        <v>1051.9983571022947</v>
      </c>
      <c r="M408" s="301">
        <v>181613</v>
      </c>
      <c r="N408" s="228">
        <v>5.7925278317207179E-3</v>
      </c>
      <c r="O408" s="226" t="s">
        <v>720</v>
      </c>
      <c r="P408" s="226" t="s">
        <v>720</v>
      </c>
      <c r="Q408" s="229">
        <v>7767.9558688433435</v>
      </c>
      <c r="R408" s="229">
        <v>0</v>
      </c>
      <c r="S408" s="229">
        <v>0</v>
      </c>
      <c r="T408" s="229">
        <v>4260.5933462642943</v>
      </c>
      <c r="U408" s="229"/>
      <c r="V408" s="230">
        <v>0</v>
      </c>
      <c r="W408" s="229">
        <v>1725.8244569944454</v>
      </c>
      <c r="X408" s="229">
        <v>13754.373672102083</v>
      </c>
      <c r="Y408" s="231">
        <v>13.074520106655099</v>
      </c>
      <c r="Z408" s="232"/>
      <c r="AA408" s="226" t="s">
        <v>1052</v>
      </c>
      <c r="AB408" s="224" t="s">
        <v>696</v>
      </c>
      <c r="AC408" s="233"/>
    </row>
    <row r="409" spans="1:29" s="217" customFormat="1" ht="11.25" customHeight="1">
      <c r="A409" s="224" t="s">
        <v>305</v>
      </c>
      <c r="B409" s="225">
        <v>425</v>
      </c>
      <c r="C409" s="224" t="s">
        <v>395</v>
      </c>
      <c r="D409" s="226" t="s">
        <v>18</v>
      </c>
      <c r="E409" s="224" t="s">
        <v>409</v>
      </c>
      <c r="F409" s="224" t="s">
        <v>29</v>
      </c>
      <c r="G409" s="227" t="s">
        <v>410</v>
      </c>
      <c r="H409" s="224" t="s">
        <v>41</v>
      </c>
      <c r="I409" s="301">
        <v>1225</v>
      </c>
      <c r="J409" s="301">
        <v>27.219821885195309</v>
      </c>
      <c r="K409" s="301">
        <v>159.27852143387469</v>
      </c>
      <c r="L409" s="301">
        <v>1411.49834331907</v>
      </c>
      <c r="M409" s="301">
        <v>181613</v>
      </c>
      <c r="N409" s="228">
        <v>7.7720116033492652E-3</v>
      </c>
      <c r="O409" s="226" t="s">
        <v>720</v>
      </c>
      <c r="P409" s="226" t="s">
        <v>720</v>
      </c>
      <c r="Q409" s="229">
        <v>10422.503767068012</v>
      </c>
      <c r="R409" s="229">
        <v>0</v>
      </c>
      <c r="S409" s="229">
        <v>0</v>
      </c>
      <c r="T409" s="229">
        <v>5716.5682904422347</v>
      </c>
      <c r="U409" s="229"/>
      <c r="V409" s="230">
        <v>0</v>
      </c>
      <c r="W409" s="229">
        <v>2315.5914127252963</v>
      </c>
      <c r="X409" s="229">
        <v>18454.663470235544</v>
      </c>
      <c r="Y409" s="231">
        <v>13.0745201066551</v>
      </c>
      <c r="Z409" s="232"/>
      <c r="AA409" s="226" t="s">
        <v>1052</v>
      </c>
      <c r="AB409" s="224" t="s">
        <v>696</v>
      </c>
      <c r="AC409" s="233"/>
    </row>
    <row r="410" spans="1:29" s="217" customFormat="1" ht="11.25" customHeight="1">
      <c r="A410" s="224" t="s">
        <v>24</v>
      </c>
      <c r="B410" s="225">
        <v>425</v>
      </c>
      <c r="C410" s="224" t="s">
        <v>395</v>
      </c>
      <c r="D410" s="226" t="s">
        <v>18</v>
      </c>
      <c r="E410" s="224" t="s">
        <v>1058</v>
      </c>
      <c r="F410" s="224" t="s">
        <v>29</v>
      </c>
      <c r="G410" s="227" t="s">
        <v>398</v>
      </c>
      <c r="H410" s="224" t="s">
        <v>19</v>
      </c>
      <c r="I410" s="301">
        <v>888</v>
      </c>
      <c r="J410" s="301">
        <v>19.731593333921168</v>
      </c>
      <c r="K410" s="301">
        <v>115.46067512920874</v>
      </c>
      <c r="L410" s="301">
        <v>1023.1922684631299</v>
      </c>
      <c r="M410" s="301">
        <v>181613</v>
      </c>
      <c r="N410" s="228">
        <v>5.6339153500197118E-3</v>
      </c>
      <c r="O410" s="226" t="s">
        <v>720</v>
      </c>
      <c r="P410" s="226" t="s">
        <v>720</v>
      </c>
      <c r="Q410" s="229">
        <v>5054.5698062078627</v>
      </c>
      <c r="R410" s="229">
        <v>0</v>
      </c>
      <c r="S410" s="229">
        <v>0</v>
      </c>
      <c r="T410" s="229">
        <v>4143.9286872756766</v>
      </c>
      <c r="U410" s="229"/>
      <c r="V410" s="230">
        <v>0</v>
      </c>
      <c r="W410" s="229">
        <v>1678.5674893878063</v>
      </c>
      <c r="X410" s="229">
        <v>10877.065982871345</v>
      </c>
      <c r="Y410" s="231">
        <v>10.6305201066551</v>
      </c>
      <c r="Z410" s="232"/>
      <c r="AA410" s="226" t="s">
        <v>1059</v>
      </c>
      <c r="AB410" s="224" t="s">
        <v>696</v>
      </c>
      <c r="AC410" s="233"/>
    </row>
    <row r="411" spans="1:29" s="217" customFormat="1" ht="11.25" customHeight="1">
      <c r="A411" s="224" t="s">
        <v>17</v>
      </c>
      <c r="B411" s="225">
        <v>425</v>
      </c>
      <c r="C411" s="224" t="s">
        <v>395</v>
      </c>
      <c r="D411" s="226" t="s">
        <v>18</v>
      </c>
      <c r="E411" s="224" t="s">
        <v>1054</v>
      </c>
      <c r="F411" s="224" t="s">
        <v>29</v>
      </c>
      <c r="G411" s="227" t="s">
        <v>408</v>
      </c>
      <c r="H411" s="224" t="s">
        <v>41</v>
      </c>
      <c r="I411" s="301">
        <v>769</v>
      </c>
      <c r="J411" s="301">
        <v>17.087382065073626</v>
      </c>
      <c r="K411" s="301">
        <v>99.987904475632348</v>
      </c>
      <c r="L411" s="301">
        <v>886.07528654070597</v>
      </c>
      <c r="M411" s="301">
        <v>181613</v>
      </c>
      <c r="N411" s="228">
        <v>4.8789199371229259E-3</v>
      </c>
      <c r="O411" s="226" t="s">
        <v>720</v>
      </c>
      <c r="P411" s="226" t="s">
        <v>720</v>
      </c>
      <c r="Q411" s="229">
        <v>6542.7799158165726</v>
      </c>
      <c r="R411" s="229">
        <v>0</v>
      </c>
      <c r="S411" s="229">
        <v>0</v>
      </c>
      <c r="T411" s="229">
        <v>3588.6049104898598</v>
      </c>
      <c r="U411" s="229"/>
      <c r="V411" s="230">
        <v>0</v>
      </c>
      <c r="W411" s="229">
        <v>1453.6243235802062</v>
      </c>
      <c r="X411" s="229">
        <v>11585.009149886639</v>
      </c>
      <c r="Y411" s="231">
        <v>13.074520106655099</v>
      </c>
      <c r="Z411" s="232"/>
      <c r="AA411" s="226" t="s">
        <v>798</v>
      </c>
      <c r="AB411" s="224" t="s">
        <v>696</v>
      </c>
      <c r="AC411" s="233"/>
    </row>
    <row r="412" spans="1:29" s="217" customFormat="1" ht="11.25" customHeight="1">
      <c r="A412" s="224" t="s">
        <v>1262</v>
      </c>
      <c r="B412" s="225">
        <v>425</v>
      </c>
      <c r="C412" s="224" t="s">
        <v>395</v>
      </c>
      <c r="D412" s="226" t="s">
        <v>18</v>
      </c>
      <c r="E412" s="224" t="s">
        <v>771</v>
      </c>
      <c r="F412" s="224" t="s">
        <v>29</v>
      </c>
      <c r="G412" s="227" t="s">
        <v>77</v>
      </c>
      <c r="H412" s="224" t="s">
        <v>19</v>
      </c>
      <c r="I412" s="301">
        <v>10416</v>
      </c>
      <c r="J412" s="301">
        <v>231.44625694383214</v>
      </c>
      <c r="K412" s="301">
        <v>1354.322513677746</v>
      </c>
      <c r="L412" s="301">
        <v>12001.768770621578</v>
      </c>
      <c r="M412" s="301">
        <v>181613</v>
      </c>
      <c r="N412" s="228">
        <v>6.6084304375906885E-2</v>
      </c>
      <c r="O412" s="226" t="s">
        <v>720</v>
      </c>
      <c r="P412" s="226" t="s">
        <v>720</v>
      </c>
      <c r="Q412" s="229">
        <v>59288.737726870604</v>
      </c>
      <c r="R412" s="229">
        <v>0</v>
      </c>
      <c r="S412" s="229">
        <v>0</v>
      </c>
      <c r="T412" s="229">
        <v>48607.163521017399</v>
      </c>
      <c r="U412" s="229"/>
      <c r="V412" s="230">
        <v>0</v>
      </c>
      <c r="W412" s="229">
        <v>0</v>
      </c>
      <c r="X412" s="229">
        <v>107895.901247888</v>
      </c>
      <c r="Y412" s="231">
        <v>8.990000000000002</v>
      </c>
      <c r="Z412" s="232"/>
      <c r="AA412" s="226" t="s">
        <v>806</v>
      </c>
      <c r="AB412" s="224" t="s">
        <v>696</v>
      </c>
      <c r="AC412" s="233"/>
    </row>
    <row r="413" spans="1:29" s="217" customFormat="1" ht="11.25" customHeight="1">
      <c r="A413" s="224" t="s">
        <v>305</v>
      </c>
      <c r="B413" s="225">
        <v>425</v>
      </c>
      <c r="C413" s="224" t="s">
        <v>395</v>
      </c>
      <c r="D413" s="226" t="s">
        <v>18</v>
      </c>
      <c r="E413" s="224" t="s">
        <v>392</v>
      </c>
      <c r="F413" s="224" t="s">
        <v>29</v>
      </c>
      <c r="G413" s="227" t="s">
        <v>421</v>
      </c>
      <c r="H413" s="224" t="s">
        <v>19</v>
      </c>
      <c r="I413" s="301">
        <v>2532</v>
      </c>
      <c r="J413" s="301">
        <v>56.261705316991439</v>
      </c>
      <c r="K413" s="301">
        <v>329.21895205760876</v>
      </c>
      <c r="L413" s="301">
        <v>2917.4806573746005</v>
      </c>
      <c r="M413" s="301">
        <v>181613</v>
      </c>
      <c r="N413" s="228">
        <v>1.6064272146677827E-2</v>
      </c>
      <c r="O413" s="226" t="s">
        <v>720</v>
      </c>
      <c r="P413" s="226" t="s">
        <v>720</v>
      </c>
      <c r="Q413" s="229">
        <v>14412.354447430527</v>
      </c>
      <c r="R413" s="229">
        <v>0</v>
      </c>
      <c r="S413" s="229">
        <v>0</v>
      </c>
      <c r="T413" s="229">
        <v>11815.796662367133</v>
      </c>
      <c r="U413" s="229"/>
      <c r="V413" s="230">
        <v>0</v>
      </c>
      <c r="W413" s="229">
        <v>4786.1856792003673</v>
      </c>
      <c r="X413" s="229">
        <v>31014.336788998029</v>
      </c>
      <c r="Y413" s="231">
        <v>10.6305201066551</v>
      </c>
      <c r="Z413" s="232"/>
      <c r="AA413" s="226" t="s">
        <v>1052</v>
      </c>
      <c r="AB413" s="224" t="s">
        <v>696</v>
      </c>
      <c r="AC413" s="233"/>
    </row>
    <row r="414" spans="1:29" s="217" customFormat="1" ht="11.25" customHeight="1">
      <c r="A414" s="224" t="s">
        <v>1262</v>
      </c>
      <c r="B414" s="225">
        <v>425</v>
      </c>
      <c r="C414" s="224" t="s">
        <v>395</v>
      </c>
      <c r="D414" s="226" t="s">
        <v>18</v>
      </c>
      <c r="E414" s="224" t="s">
        <v>797</v>
      </c>
      <c r="F414" s="224" t="s">
        <v>29</v>
      </c>
      <c r="G414" s="227" t="s">
        <v>763</v>
      </c>
      <c r="H414" s="224" t="s">
        <v>42</v>
      </c>
      <c r="I414" s="301">
        <v>880</v>
      </c>
      <c r="J414" s="301">
        <v>19.553831231813774</v>
      </c>
      <c r="K414" s="301">
        <v>114.42048886678343</v>
      </c>
      <c r="L414" s="301">
        <v>1013.9743200985972</v>
      </c>
      <c r="M414" s="301">
        <v>181613</v>
      </c>
      <c r="N414" s="228">
        <v>5.5831593558753898E-3</v>
      </c>
      <c r="O414" s="226" t="s">
        <v>720</v>
      </c>
      <c r="P414" s="226" t="s">
        <v>720</v>
      </c>
      <c r="Q414" s="229">
        <v>5009.033141287071</v>
      </c>
      <c r="R414" s="229">
        <v>0</v>
      </c>
      <c r="S414" s="229">
        <v>0</v>
      </c>
      <c r="T414" s="229">
        <v>4106.5959963993191</v>
      </c>
      <c r="U414" s="229"/>
      <c r="V414" s="230">
        <v>0</v>
      </c>
      <c r="W414" s="229">
        <v>1379.2824689941831</v>
      </c>
      <c r="X414" s="229">
        <v>10494.911606680573</v>
      </c>
      <c r="Y414" s="231">
        <v>10.350273570695622</v>
      </c>
      <c r="Z414" s="232"/>
      <c r="AA414" s="226" t="s">
        <v>798</v>
      </c>
      <c r="AB414" s="224" t="s">
        <v>696</v>
      </c>
      <c r="AC414" s="233"/>
    </row>
    <row r="415" spans="1:29" s="217" customFormat="1" ht="11.25" customHeight="1">
      <c r="A415" s="224" t="s">
        <v>305</v>
      </c>
      <c r="B415" s="225">
        <v>425</v>
      </c>
      <c r="C415" s="224" t="s">
        <v>395</v>
      </c>
      <c r="D415" s="226" t="s">
        <v>18</v>
      </c>
      <c r="E415" s="224" t="s">
        <v>392</v>
      </c>
      <c r="F415" s="224" t="s">
        <v>29</v>
      </c>
      <c r="G415" s="227" t="s">
        <v>421</v>
      </c>
      <c r="H415" s="224" t="s">
        <v>42</v>
      </c>
      <c r="I415" s="301">
        <v>8993</v>
      </c>
      <c r="J415" s="301">
        <v>199.82682303147871</v>
      </c>
      <c r="K415" s="301">
        <v>1169.2993822488449</v>
      </c>
      <c r="L415" s="301">
        <v>10362.126205280323</v>
      </c>
      <c r="M415" s="301">
        <v>181613</v>
      </c>
      <c r="N415" s="228">
        <v>5.7056081917485658E-2</v>
      </c>
      <c r="O415" s="226" t="s">
        <v>720</v>
      </c>
      <c r="P415" s="226" t="s">
        <v>720</v>
      </c>
      <c r="Q415" s="229">
        <v>51188.903454084801</v>
      </c>
      <c r="R415" s="229">
        <v>0</v>
      </c>
      <c r="S415" s="229">
        <v>0</v>
      </c>
      <c r="T415" s="229">
        <v>41966.611131385318</v>
      </c>
      <c r="U415" s="229"/>
      <c r="V415" s="230">
        <v>0</v>
      </c>
      <c r="W415" s="229">
        <v>16999.276387460071</v>
      </c>
      <c r="X415" s="229">
        <v>110154.79097293018</v>
      </c>
      <c r="Y415" s="231">
        <v>10.6305201066551</v>
      </c>
      <c r="Z415" s="232"/>
      <c r="AA415" s="226" t="s">
        <v>1052</v>
      </c>
      <c r="AB415" s="224" t="s">
        <v>696</v>
      </c>
      <c r="AC415" s="233"/>
    </row>
    <row r="416" spans="1:29" s="217" customFormat="1" ht="11.25" customHeight="1">
      <c r="A416" s="224" t="s">
        <v>17</v>
      </c>
      <c r="B416" s="225">
        <v>425</v>
      </c>
      <c r="C416" s="224" t="s">
        <v>395</v>
      </c>
      <c r="D416" s="226" t="s">
        <v>18</v>
      </c>
      <c r="E416" s="224" t="s">
        <v>200</v>
      </c>
      <c r="F416" s="224" t="s">
        <v>29</v>
      </c>
      <c r="G416" s="227" t="s">
        <v>397</v>
      </c>
      <c r="H416" s="224" t="s">
        <v>41</v>
      </c>
      <c r="I416" s="301">
        <v>1064</v>
      </c>
      <c r="J416" s="301">
        <v>23.642359580283923</v>
      </c>
      <c r="K416" s="301">
        <v>138.34477290256544</v>
      </c>
      <c r="L416" s="301">
        <v>1225.9871324828493</v>
      </c>
      <c r="M416" s="301">
        <v>181613</v>
      </c>
      <c r="N416" s="228">
        <v>6.7505472211947899E-3</v>
      </c>
      <c r="O416" s="226" t="s">
        <v>720</v>
      </c>
      <c r="P416" s="226" t="s">
        <v>720</v>
      </c>
      <c r="Q416" s="229">
        <v>9052.688986253359</v>
      </c>
      <c r="R416" s="229">
        <v>0</v>
      </c>
      <c r="S416" s="229">
        <v>0</v>
      </c>
      <c r="T416" s="229">
        <v>4965.2478865555413</v>
      </c>
      <c r="U416" s="229"/>
      <c r="V416" s="230">
        <v>0</v>
      </c>
      <c r="W416" s="229">
        <v>2011.2565413385428</v>
      </c>
      <c r="X416" s="229">
        <v>16029.193414147441</v>
      </c>
      <c r="Y416" s="231">
        <v>13.074520106655099</v>
      </c>
      <c r="Z416" s="232"/>
      <c r="AA416" s="226" t="s">
        <v>798</v>
      </c>
      <c r="AB416" s="224" t="s">
        <v>696</v>
      </c>
      <c r="AC416" s="233"/>
    </row>
    <row r="417" spans="1:29" s="217" customFormat="1" ht="11.25" customHeight="1">
      <c r="A417" s="224" t="s">
        <v>1262</v>
      </c>
      <c r="B417" s="225">
        <v>425</v>
      </c>
      <c r="C417" s="224" t="s">
        <v>395</v>
      </c>
      <c r="D417" s="226" t="s">
        <v>18</v>
      </c>
      <c r="E417" s="224" t="s">
        <v>797</v>
      </c>
      <c r="F417" s="224" t="s">
        <v>29</v>
      </c>
      <c r="G417" s="227" t="s">
        <v>763</v>
      </c>
      <c r="H417" s="224" t="s">
        <v>19</v>
      </c>
      <c r="I417" s="301">
        <v>6076</v>
      </c>
      <c r="J417" s="301">
        <v>135.01031655056875</v>
      </c>
      <c r="K417" s="301">
        <v>790.02146631201845</v>
      </c>
      <c r="L417" s="301">
        <v>7001.0317828625875</v>
      </c>
      <c r="M417" s="301">
        <v>181613</v>
      </c>
      <c r="N417" s="228">
        <v>3.8549177552612356E-2</v>
      </c>
      <c r="O417" s="226" t="s">
        <v>720</v>
      </c>
      <c r="P417" s="226" t="s">
        <v>720</v>
      </c>
      <c r="Q417" s="229">
        <v>34585.097007341188</v>
      </c>
      <c r="R417" s="229">
        <v>0</v>
      </c>
      <c r="S417" s="229">
        <v>0</v>
      </c>
      <c r="T417" s="229">
        <v>28354.178720593485</v>
      </c>
      <c r="U417" s="229"/>
      <c r="V417" s="230">
        <v>0</v>
      </c>
      <c r="W417" s="229">
        <v>0</v>
      </c>
      <c r="X417" s="229">
        <v>62939.27572793467</v>
      </c>
      <c r="Y417" s="231">
        <v>8.990000000000002</v>
      </c>
      <c r="Z417" s="232"/>
      <c r="AA417" s="226" t="s">
        <v>806</v>
      </c>
      <c r="AB417" s="224" t="s">
        <v>696</v>
      </c>
      <c r="AC417" s="233"/>
    </row>
    <row r="418" spans="1:29" s="217" customFormat="1" ht="11.25" customHeight="1">
      <c r="A418" s="224" t="s">
        <v>17</v>
      </c>
      <c r="B418" s="225">
        <v>425</v>
      </c>
      <c r="C418" s="224" t="s">
        <v>395</v>
      </c>
      <c r="D418" s="226" t="s">
        <v>18</v>
      </c>
      <c r="E418" s="224" t="s">
        <v>1273</v>
      </c>
      <c r="F418" s="224" t="s">
        <v>29</v>
      </c>
      <c r="G418" s="236" t="s">
        <v>201</v>
      </c>
      <c r="H418" s="224" t="s">
        <v>19</v>
      </c>
      <c r="I418" s="301">
        <v>42464</v>
      </c>
      <c r="J418" s="301">
        <v>943.56123798606825</v>
      </c>
      <c r="K418" s="301">
        <v>5521.3086809535134</v>
      </c>
      <c r="L418" s="301">
        <v>48928.869918939585</v>
      </c>
      <c r="M418" s="301">
        <v>181613</v>
      </c>
      <c r="N418" s="228">
        <v>0.26941281691805974</v>
      </c>
      <c r="O418" s="226" t="s">
        <v>720</v>
      </c>
      <c r="P418" s="226" t="s">
        <v>720</v>
      </c>
      <c r="Q418" s="229">
        <v>241708.61739956157</v>
      </c>
      <c r="R418" s="229">
        <v>0</v>
      </c>
      <c r="S418" s="229">
        <v>0</v>
      </c>
      <c r="T418" s="229">
        <v>198161.92317170536</v>
      </c>
      <c r="U418" s="229"/>
      <c r="V418" s="230">
        <v>0</v>
      </c>
      <c r="W418" s="229">
        <v>80268.79489793221</v>
      </c>
      <c r="X418" s="229">
        <v>520139.33546919911</v>
      </c>
      <c r="Y418" s="231">
        <v>10.6305201066551</v>
      </c>
      <c r="Z418" s="232"/>
      <c r="AA418" s="226" t="s">
        <v>798</v>
      </c>
      <c r="AB418" s="224" t="s">
        <v>696</v>
      </c>
      <c r="AC418" s="233"/>
    </row>
    <row r="419" spans="1:29" s="217" customFormat="1" ht="11.25" customHeight="1">
      <c r="A419" s="224" t="s">
        <v>1216</v>
      </c>
      <c r="B419" s="225">
        <v>425</v>
      </c>
      <c r="C419" s="224" t="s">
        <v>395</v>
      </c>
      <c r="D419" s="226" t="s">
        <v>18</v>
      </c>
      <c r="E419" s="224" t="s">
        <v>729</v>
      </c>
      <c r="F419" s="224" t="s">
        <v>29</v>
      </c>
      <c r="G419" s="227" t="s">
        <v>1053</v>
      </c>
      <c r="H419" s="224" t="s">
        <v>41</v>
      </c>
      <c r="I419" s="301">
        <v>1021</v>
      </c>
      <c r="J419" s="301">
        <v>22.686888281456664</v>
      </c>
      <c r="K419" s="301">
        <v>132.75377174202941</v>
      </c>
      <c r="L419" s="301">
        <v>1176.4406600234861</v>
      </c>
      <c r="M419" s="301">
        <v>181613</v>
      </c>
      <c r="N419" s="228">
        <v>6.4777337526690602E-3</v>
      </c>
      <c r="O419" s="226" t="s">
        <v>709</v>
      </c>
      <c r="P419" s="226" t="s">
        <v>720</v>
      </c>
      <c r="Q419" s="229">
        <v>0</v>
      </c>
      <c r="R419" s="229">
        <v>0</v>
      </c>
      <c r="S419" s="229">
        <v>0</v>
      </c>
      <c r="T419" s="229">
        <v>4764.5846730951189</v>
      </c>
      <c r="U419" s="229"/>
      <c r="V419" s="230">
        <v>0</v>
      </c>
      <c r="W419" s="229">
        <v>1698.4852796398652</v>
      </c>
      <c r="X419" s="229">
        <v>6463.0699527349843</v>
      </c>
      <c r="Y419" s="231">
        <v>5.4937492152013494</v>
      </c>
      <c r="Z419" s="232"/>
      <c r="AA419" s="226" t="s">
        <v>806</v>
      </c>
      <c r="AB419" s="224" t="s">
        <v>696</v>
      </c>
      <c r="AC419" s="233"/>
    </row>
    <row r="420" spans="1:29" s="217" customFormat="1" ht="11.25" customHeight="1">
      <c r="A420" s="224" t="s">
        <v>1262</v>
      </c>
      <c r="B420" s="225">
        <v>425</v>
      </c>
      <c r="C420" s="224" t="s">
        <v>395</v>
      </c>
      <c r="D420" s="234" t="s">
        <v>18</v>
      </c>
      <c r="E420" s="224" t="s">
        <v>771</v>
      </c>
      <c r="F420" s="224" t="s">
        <v>29</v>
      </c>
      <c r="G420" s="227" t="s">
        <v>77</v>
      </c>
      <c r="H420" s="224" t="s">
        <v>19</v>
      </c>
      <c r="I420" s="301">
        <v>738</v>
      </c>
      <c r="J420" s="301">
        <v>16.398553919407458</v>
      </c>
      <c r="K420" s="301">
        <v>95.957182708734294</v>
      </c>
      <c r="L420" s="301">
        <v>850.35573662814181</v>
      </c>
      <c r="M420" s="301">
        <v>181613</v>
      </c>
      <c r="N420" s="228">
        <v>4.68224045981368E-3</v>
      </c>
      <c r="O420" s="226" t="s">
        <v>720</v>
      </c>
      <c r="P420" s="226" t="s">
        <v>720</v>
      </c>
      <c r="Q420" s="229">
        <v>4200.7573389430208</v>
      </c>
      <c r="R420" s="229">
        <v>0</v>
      </c>
      <c r="S420" s="229">
        <v>0</v>
      </c>
      <c r="T420" s="229">
        <v>3443.9407333439754</v>
      </c>
      <c r="U420" s="229"/>
      <c r="V420" s="230">
        <v>0</v>
      </c>
      <c r="W420" s="229">
        <v>1227.700427398845</v>
      </c>
      <c r="X420" s="229">
        <v>8872.3984996858417</v>
      </c>
      <c r="Y420" s="231">
        <v>10.433749215201351</v>
      </c>
      <c r="Z420" s="232"/>
      <c r="AA420" s="226" t="s">
        <v>1052</v>
      </c>
      <c r="AB420" s="224" t="s">
        <v>696</v>
      </c>
      <c r="AC420" s="233"/>
    </row>
    <row r="421" spans="1:29" s="217" customFormat="1" ht="11.25" customHeight="1">
      <c r="A421" s="224" t="s">
        <v>17</v>
      </c>
      <c r="B421" s="225">
        <v>425</v>
      </c>
      <c r="C421" s="224" t="s">
        <v>395</v>
      </c>
      <c r="D421" s="226" t="s">
        <v>34</v>
      </c>
      <c r="E421" s="224" t="s">
        <v>1060</v>
      </c>
      <c r="F421" s="224" t="s">
        <v>29</v>
      </c>
      <c r="G421" s="227" t="s">
        <v>1061</v>
      </c>
      <c r="H421" s="224" t="s">
        <v>41</v>
      </c>
      <c r="I421" s="301">
        <v>333</v>
      </c>
      <c r="J421" s="301">
        <v>28.948984903695994</v>
      </c>
      <c r="K421" s="301">
        <v>43.29775317345328</v>
      </c>
      <c r="L421" s="301">
        <v>405.24673807714925</v>
      </c>
      <c r="M421" s="301">
        <v>181613</v>
      </c>
      <c r="N421" s="228">
        <v>2.2313751662994897E-3</v>
      </c>
      <c r="O421" s="226" t="s">
        <v>720</v>
      </c>
      <c r="P421" s="226" t="s">
        <v>720</v>
      </c>
      <c r="Q421" s="229">
        <v>2992.3419139616699</v>
      </c>
      <c r="R421" s="229">
        <v>0</v>
      </c>
      <c r="S421" s="229">
        <v>0</v>
      </c>
      <c r="T421" s="229">
        <v>1641.2492892124546</v>
      </c>
      <c r="U421" s="229"/>
      <c r="V421" s="230">
        <v>0</v>
      </c>
      <c r="W421" s="229">
        <v>664.81542197195574</v>
      </c>
      <c r="X421" s="229">
        <v>5298.4066251460799</v>
      </c>
      <c r="Y421" s="231">
        <v>13.074520106655099</v>
      </c>
      <c r="Z421" s="232"/>
      <c r="AA421" s="226" t="s">
        <v>1062</v>
      </c>
      <c r="AB421" s="224" t="s">
        <v>696</v>
      </c>
      <c r="AC421" s="233"/>
    </row>
    <row r="422" spans="1:29" s="217" customFormat="1" ht="11.25" customHeight="1">
      <c r="A422" s="224" t="s">
        <v>305</v>
      </c>
      <c r="B422" s="225">
        <v>425</v>
      </c>
      <c r="C422" s="224" t="s">
        <v>395</v>
      </c>
      <c r="D422" s="226" t="s">
        <v>34</v>
      </c>
      <c r="E422" s="224" t="s">
        <v>402</v>
      </c>
      <c r="F422" s="224" t="s">
        <v>29</v>
      </c>
      <c r="G422" s="227" t="s">
        <v>403</v>
      </c>
      <c r="H422" s="224" t="s">
        <v>41</v>
      </c>
      <c r="I422" s="301">
        <v>254</v>
      </c>
      <c r="J422" s="301">
        <v>22.081207704320665</v>
      </c>
      <c r="K422" s="301">
        <v>33.025913832003404</v>
      </c>
      <c r="L422" s="301">
        <v>309.10712153632409</v>
      </c>
      <c r="M422" s="301">
        <v>181613</v>
      </c>
      <c r="N422" s="228">
        <v>1.7020098866068183E-3</v>
      </c>
      <c r="O422" s="226" t="s">
        <v>720</v>
      </c>
      <c r="P422" s="226" t="s">
        <v>720</v>
      </c>
      <c r="Q422" s="229">
        <v>2282.446985424217</v>
      </c>
      <c r="R422" s="229">
        <v>0</v>
      </c>
      <c r="S422" s="229">
        <v>0</v>
      </c>
      <c r="T422" s="229">
        <v>1251.8838422221129</v>
      </c>
      <c r="U422" s="229"/>
      <c r="V422" s="230">
        <v>0</v>
      </c>
      <c r="W422" s="229">
        <v>507.09644799062096</v>
      </c>
      <c r="X422" s="229">
        <v>4041.427275636951</v>
      </c>
      <c r="Y422" s="231">
        <v>13.0745201066551</v>
      </c>
      <c r="Z422" s="232"/>
      <c r="AA422" s="226" t="s">
        <v>1011</v>
      </c>
      <c r="AB422" s="224" t="s">
        <v>696</v>
      </c>
      <c r="AC422" s="233"/>
    </row>
    <row r="423" spans="1:29" s="217" customFormat="1" ht="11.25" customHeight="1">
      <c r="A423" s="224" t="s">
        <v>305</v>
      </c>
      <c r="B423" s="225">
        <v>425</v>
      </c>
      <c r="C423" s="224" t="s">
        <v>395</v>
      </c>
      <c r="D423" s="226" t="s">
        <v>34</v>
      </c>
      <c r="E423" s="224" t="s">
        <v>404</v>
      </c>
      <c r="F423" s="224" t="s">
        <v>29</v>
      </c>
      <c r="G423" s="227" t="s">
        <v>405</v>
      </c>
      <c r="H423" s="224" t="s">
        <v>41</v>
      </c>
      <c r="I423" s="301">
        <v>2919</v>
      </c>
      <c r="J423" s="301">
        <v>253.76002082248829</v>
      </c>
      <c r="K423" s="301">
        <v>379.53796250243283</v>
      </c>
      <c r="L423" s="301">
        <v>3552.2979833249215</v>
      </c>
      <c r="M423" s="301">
        <v>181613</v>
      </c>
      <c r="N423" s="228">
        <v>1.9559712043327963E-2</v>
      </c>
      <c r="O423" s="226" t="s">
        <v>720</v>
      </c>
      <c r="P423" s="226" t="s">
        <v>720</v>
      </c>
      <c r="Q423" s="229">
        <v>26230.16830887122</v>
      </c>
      <c r="R423" s="229">
        <v>0</v>
      </c>
      <c r="S423" s="229">
        <v>0</v>
      </c>
      <c r="T423" s="229">
        <v>14386.806832465934</v>
      </c>
      <c r="U423" s="229"/>
      <c r="V423" s="230">
        <v>0</v>
      </c>
      <c r="W423" s="229">
        <v>5827.6162664748917</v>
      </c>
      <c r="X423" s="229">
        <v>46444.591407812048</v>
      </c>
      <c r="Y423" s="231">
        <v>13.0745201066551</v>
      </c>
      <c r="Z423" s="232"/>
      <c r="AA423" s="226" t="s">
        <v>1052</v>
      </c>
      <c r="AB423" s="224" t="s">
        <v>696</v>
      </c>
      <c r="AC423" s="233"/>
    </row>
    <row r="424" spans="1:29" s="217" customFormat="1" ht="11.25" customHeight="1">
      <c r="A424" s="224" t="s">
        <v>305</v>
      </c>
      <c r="B424" s="225">
        <v>425</v>
      </c>
      <c r="C424" s="224" t="s">
        <v>395</v>
      </c>
      <c r="D424" s="226" t="s">
        <v>34</v>
      </c>
      <c r="E424" s="224" t="s">
        <v>392</v>
      </c>
      <c r="F424" s="224" t="s">
        <v>29</v>
      </c>
      <c r="G424" s="227" t="s">
        <v>406</v>
      </c>
      <c r="H424" s="224" t="s">
        <v>41</v>
      </c>
      <c r="I424" s="301">
        <v>336</v>
      </c>
      <c r="J424" s="301">
        <v>29.209786569495055</v>
      </c>
      <c r="K424" s="301">
        <v>43.687823021862769</v>
      </c>
      <c r="L424" s="301">
        <v>408.89760959135782</v>
      </c>
      <c r="M424" s="301">
        <v>181613</v>
      </c>
      <c r="N424" s="228">
        <v>2.251477645275161E-3</v>
      </c>
      <c r="O424" s="226" t="s">
        <v>720</v>
      </c>
      <c r="P424" s="226" t="s">
        <v>720</v>
      </c>
      <c r="Q424" s="229">
        <v>3019.2999492225858</v>
      </c>
      <c r="R424" s="229">
        <v>0</v>
      </c>
      <c r="S424" s="229">
        <v>0</v>
      </c>
      <c r="T424" s="229">
        <v>1656.0353188449994</v>
      </c>
      <c r="U424" s="229"/>
      <c r="V424" s="230">
        <v>0</v>
      </c>
      <c r="W424" s="229">
        <v>670.80475009782924</v>
      </c>
      <c r="X424" s="229">
        <v>5346.1400181654144</v>
      </c>
      <c r="Y424" s="231">
        <v>13.074520106655099</v>
      </c>
      <c r="Z424" s="232"/>
      <c r="AA424" s="226" t="s">
        <v>1052</v>
      </c>
      <c r="AB424" s="224" t="s">
        <v>696</v>
      </c>
      <c r="AC424" s="233"/>
    </row>
    <row r="425" spans="1:29" s="217" customFormat="1" ht="11.25" customHeight="1">
      <c r="A425" s="224" t="s">
        <v>30</v>
      </c>
      <c r="B425" s="225">
        <v>425</v>
      </c>
      <c r="C425" s="224" t="s">
        <v>395</v>
      </c>
      <c r="D425" s="226" t="s">
        <v>40</v>
      </c>
      <c r="E425" s="224" t="s">
        <v>760</v>
      </c>
      <c r="F425" s="224" t="s">
        <v>29</v>
      </c>
      <c r="G425" s="227" t="s">
        <v>33</v>
      </c>
      <c r="H425" s="224" t="s">
        <v>19</v>
      </c>
      <c r="I425" s="301">
        <v>1800</v>
      </c>
      <c r="J425" s="301">
        <v>737.77297297297298</v>
      </c>
      <c r="K425" s="301">
        <v>234.04190904569342</v>
      </c>
      <c r="L425" s="301">
        <v>2771.8148820186666</v>
      </c>
      <c r="M425" s="301">
        <v>181613</v>
      </c>
      <c r="N425" s="228">
        <v>1.5262205249726983E-2</v>
      </c>
      <c r="O425" s="226" t="s">
        <v>720</v>
      </c>
      <c r="P425" s="226" t="s">
        <v>720</v>
      </c>
      <c r="Q425" s="229">
        <v>13692.765517172214</v>
      </c>
      <c r="R425" s="229">
        <v>0</v>
      </c>
      <c r="S425" s="229">
        <v>0</v>
      </c>
      <c r="T425" s="229">
        <v>11225.850272175601</v>
      </c>
      <c r="U425" s="229"/>
      <c r="V425" s="230">
        <v>0</v>
      </c>
      <c r="W425" s="229">
        <v>4547.2180458774528</v>
      </c>
      <c r="X425" s="229">
        <v>29465.833835225269</v>
      </c>
      <c r="Y425" s="231">
        <v>10.6305201066551</v>
      </c>
      <c r="Z425" s="232"/>
      <c r="AA425" s="226" t="s">
        <v>802</v>
      </c>
      <c r="AB425" s="224" t="s">
        <v>696</v>
      </c>
      <c r="AC425" s="233"/>
    </row>
    <row r="426" spans="1:29" s="217" customFormat="1" ht="11.25" customHeight="1">
      <c r="A426" s="224" t="s">
        <v>1216</v>
      </c>
      <c r="B426" s="225">
        <v>425</v>
      </c>
      <c r="C426" s="224" t="s">
        <v>395</v>
      </c>
      <c r="D426" s="226" t="s">
        <v>40</v>
      </c>
      <c r="E426" s="224" t="s">
        <v>729</v>
      </c>
      <c r="F426" s="224" t="s">
        <v>29</v>
      </c>
      <c r="G426" s="227" t="s">
        <v>1053</v>
      </c>
      <c r="H426" s="224" t="s">
        <v>19</v>
      </c>
      <c r="I426" s="301">
        <v>973</v>
      </c>
      <c r="J426" s="301">
        <v>398.80727927927927</v>
      </c>
      <c r="K426" s="301">
        <v>126.51265416747761</v>
      </c>
      <c r="L426" s="301">
        <v>1498.319933446757</v>
      </c>
      <c r="M426" s="301">
        <v>181613</v>
      </c>
      <c r="N426" s="228">
        <v>8.2500698377690855E-3</v>
      </c>
      <c r="O426" s="226" t="s">
        <v>709</v>
      </c>
      <c r="P426" s="226" t="s">
        <v>720</v>
      </c>
      <c r="Q426" s="229">
        <v>0</v>
      </c>
      <c r="R426" s="229">
        <v>0</v>
      </c>
      <c r="S426" s="229">
        <v>0</v>
      </c>
      <c r="T426" s="229">
        <v>6068.195730459367</v>
      </c>
      <c r="U426" s="229"/>
      <c r="V426" s="230">
        <v>0</v>
      </c>
      <c r="W426" s="229">
        <v>2163.1982280342932</v>
      </c>
      <c r="X426" s="229">
        <v>8231.3939584936597</v>
      </c>
      <c r="Y426" s="231">
        <v>5.4937492152013494</v>
      </c>
      <c r="Z426" s="232"/>
      <c r="AA426" s="226" t="s">
        <v>806</v>
      </c>
      <c r="AB426" s="224" t="s">
        <v>696</v>
      </c>
      <c r="AC426" s="233"/>
    </row>
    <row r="427" spans="1:29" s="217" customFormat="1" ht="11.25" customHeight="1">
      <c r="A427" s="224" t="s">
        <v>24</v>
      </c>
      <c r="B427" s="225">
        <v>425</v>
      </c>
      <c r="C427" s="224" t="s">
        <v>395</v>
      </c>
      <c r="D427" s="226" t="s">
        <v>40</v>
      </c>
      <c r="E427" s="224" t="s">
        <v>1058</v>
      </c>
      <c r="F427" s="224" t="s">
        <v>29</v>
      </c>
      <c r="G427" s="227" t="s">
        <v>398</v>
      </c>
      <c r="H427" s="224" t="s">
        <v>19</v>
      </c>
      <c r="I427" s="301">
        <v>351</v>
      </c>
      <c r="J427" s="301">
        <v>143.86572972972974</v>
      </c>
      <c r="K427" s="301">
        <v>45.638172263910214</v>
      </c>
      <c r="L427" s="301">
        <v>540.50390199363994</v>
      </c>
      <c r="M427" s="301">
        <v>181613</v>
      </c>
      <c r="N427" s="228">
        <v>2.9761300236967616E-3</v>
      </c>
      <c r="O427" s="226" t="s">
        <v>720</v>
      </c>
      <c r="P427" s="226" t="s">
        <v>720</v>
      </c>
      <c r="Q427" s="229">
        <v>2670.0892758485816</v>
      </c>
      <c r="R427" s="229">
        <v>0</v>
      </c>
      <c r="S427" s="229">
        <v>0</v>
      </c>
      <c r="T427" s="229">
        <v>2189.0408030742424</v>
      </c>
      <c r="U427" s="229"/>
      <c r="V427" s="230">
        <v>0</v>
      </c>
      <c r="W427" s="229">
        <v>886.70751894610328</v>
      </c>
      <c r="X427" s="229">
        <v>5745.8375978689273</v>
      </c>
      <c r="Y427" s="231">
        <v>10.630520106655101</v>
      </c>
      <c r="Z427" s="232"/>
      <c r="AA427" s="226" t="s">
        <v>1059</v>
      </c>
      <c r="AB427" s="224" t="s">
        <v>696</v>
      </c>
      <c r="AC427" s="233"/>
    </row>
    <row r="428" spans="1:29" s="217" customFormat="1" ht="11.25" customHeight="1">
      <c r="A428" s="224" t="s">
        <v>17</v>
      </c>
      <c r="B428" s="225">
        <v>425</v>
      </c>
      <c r="C428" s="224" t="s">
        <v>395</v>
      </c>
      <c r="D428" s="226" t="s">
        <v>40</v>
      </c>
      <c r="E428" s="224" t="s">
        <v>1065</v>
      </c>
      <c r="F428" s="224" t="s">
        <v>29</v>
      </c>
      <c r="G428" s="227" t="s">
        <v>1066</v>
      </c>
      <c r="H428" s="224" t="s">
        <v>19</v>
      </c>
      <c r="I428" s="301">
        <v>216.25</v>
      </c>
      <c r="J428" s="301">
        <v>88.635225225225227</v>
      </c>
      <c r="K428" s="301">
        <v>28.117534906183998</v>
      </c>
      <c r="L428" s="301">
        <v>333.00276013140922</v>
      </c>
      <c r="M428" s="301">
        <v>181613</v>
      </c>
      <c r="N428" s="228">
        <v>1.8335843806963667E-3</v>
      </c>
      <c r="O428" s="226" t="s">
        <v>720</v>
      </c>
      <c r="P428" s="226" t="s">
        <v>720</v>
      </c>
      <c r="Q428" s="229">
        <v>1645.0336350491616</v>
      </c>
      <c r="R428" s="229">
        <v>0</v>
      </c>
      <c r="S428" s="229">
        <v>0</v>
      </c>
      <c r="T428" s="229">
        <v>1348.6611785322077</v>
      </c>
      <c r="U428" s="229"/>
      <c r="V428" s="230">
        <v>0</v>
      </c>
      <c r="W428" s="229">
        <v>546.29772356722174</v>
      </c>
      <c r="X428" s="229">
        <v>3539.9925371485906</v>
      </c>
      <c r="Y428" s="231">
        <v>10.6305201066551</v>
      </c>
      <c r="Z428" s="232"/>
      <c r="AA428" s="226" t="s">
        <v>1067</v>
      </c>
      <c r="AB428" s="224" t="s">
        <v>696</v>
      </c>
      <c r="AC428" s="233"/>
    </row>
    <row r="429" spans="1:29" s="217" customFormat="1" ht="11.25" customHeight="1">
      <c r="A429" s="224" t="s">
        <v>305</v>
      </c>
      <c r="B429" s="225">
        <v>425</v>
      </c>
      <c r="C429" s="224" t="s">
        <v>395</v>
      </c>
      <c r="D429" s="226" t="s">
        <v>40</v>
      </c>
      <c r="E429" s="224" t="s">
        <v>400</v>
      </c>
      <c r="F429" s="224" t="s">
        <v>29</v>
      </c>
      <c r="G429" s="227" t="s">
        <v>401</v>
      </c>
      <c r="H429" s="224" t="s">
        <v>19</v>
      </c>
      <c r="I429" s="301">
        <v>309.5</v>
      </c>
      <c r="J429" s="301">
        <v>126.85596396396396</v>
      </c>
      <c r="K429" s="301">
        <v>40.242206027578945</v>
      </c>
      <c r="L429" s="301">
        <v>476.59816999154293</v>
      </c>
      <c r="M429" s="301">
        <v>181613</v>
      </c>
      <c r="N429" s="228">
        <v>2.6242514026613897E-3</v>
      </c>
      <c r="O429" s="226" t="s">
        <v>720</v>
      </c>
      <c r="P429" s="226" t="s">
        <v>720</v>
      </c>
      <c r="Q429" s="229">
        <v>2354.3949597582223</v>
      </c>
      <c r="R429" s="229">
        <v>0</v>
      </c>
      <c r="S429" s="229">
        <v>0</v>
      </c>
      <c r="T429" s="229">
        <v>1930.2225884657494</v>
      </c>
      <c r="U429" s="229"/>
      <c r="V429" s="230">
        <v>0</v>
      </c>
      <c r="W429" s="229">
        <v>781.86888066615097</v>
      </c>
      <c r="X429" s="229">
        <v>5066.4864288901226</v>
      </c>
      <c r="Y429" s="231">
        <v>10.6305201066551</v>
      </c>
      <c r="Z429" s="232"/>
      <c r="AA429" s="226" t="s">
        <v>1068</v>
      </c>
      <c r="AB429" s="224" t="s">
        <v>696</v>
      </c>
      <c r="AC429" s="233"/>
    </row>
    <row r="430" spans="1:29" s="217" customFormat="1" ht="11.25" customHeight="1">
      <c r="A430" s="224" t="s">
        <v>1262</v>
      </c>
      <c r="B430" s="225">
        <v>425</v>
      </c>
      <c r="C430" s="224" t="s">
        <v>395</v>
      </c>
      <c r="D430" s="226" t="s">
        <v>40</v>
      </c>
      <c r="E430" s="224" t="s">
        <v>797</v>
      </c>
      <c r="F430" s="224" t="s">
        <v>29</v>
      </c>
      <c r="G430" s="227" t="s">
        <v>763</v>
      </c>
      <c r="H430" s="224" t="s">
        <v>19</v>
      </c>
      <c r="I430" s="301">
        <v>877</v>
      </c>
      <c r="J430" s="301">
        <v>359.45938738738744</v>
      </c>
      <c r="K430" s="301">
        <v>114.03041901837396</v>
      </c>
      <c r="L430" s="301">
        <v>1350.4898064057613</v>
      </c>
      <c r="M430" s="301">
        <v>181613</v>
      </c>
      <c r="N430" s="228">
        <v>7.4360855577836459E-3</v>
      </c>
      <c r="O430" s="226" t="s">
        <v>720</v>
      </c>
      <c r="P430" s="226" t="s">
        <v>720</v>
      </c>
      <c r="Q430" s="229">
        <v>6671.4196436444618</v>
      </c>
      <c r="R430" s="229">
        <v>0</v>
      </c>
      <c r="S430" s="229">
        <v>0</v>
      </c>
      <c r="T430" s="229">
        <v>5469.4837159433346</v>
      </c>
      <c r="U430" s="229"/>
      <c r="V430" s="230">
        <v>0</v>
      </c>
      <c r="W430" s="229">
        <v>1837.0355911476024</v>
      </c>
      <c r="X430" s="229">
        <v>13977.938950735397</v>
      </c>
      <c r="Y430" s="231">
        <v>10.35027357069562</v>
      </c>
      <c r="Z430" s="232"/>
      <c r="AA430" s="226" t="s">
        <v>798</v>
      </c>
      <c r="AB430" s="224" t="s">
        <v>696</v>
      </c>
      <c r="AC430" s="233"/>
    </row>
    <row r="431" spans="1:29" s="217" customFormat="1" ht="11.25" customHeight="1">
      <c r="A431" s="224" t="s">
        <v>1262</v>
      </c>
      <c r="B431" s="225">
        <v>425</v>
      </c>
      <c r="C431" s="224" t="s">
        <v>395</v>
      </c>
      <c r="D431" s="226" t="s">
        <v>40</v>
      </c>
      <c r="E431" s="224" t="s">
        <v>771</v>
      </c>
      <c r="F431" s="224" t="s">
        <v>29</v>
      </c>
      <c r="G431" s="227" t="s">
        <v>77</v>
      </c>
      <c r="H431" s="224" t="s">
        <v>19</v>
      </c>
      <c r="I431" s="301">
        <v>19536</v>
      </c>
      <c r="J431" s="301">
        <v>8007.2959999999994</v>
      </c>
      <c r="K431" s="301">
        <v>2540.1348528425924</v>
      </c>
      <c r="L431" s="301">
        <v>30083.43085284259</v>
      </c>
      <c r="M431" s="301">
        <v>181613</v>
      </c>
      <c r="N431" s="228">
        <v>0.16564580097703682</v>
      </c>
      <c r="O431" s="226" t="s">
        <v>720</v>
      </c>
      <c r="P431" s="226" t="s">
        <v>720</v>
      </c>
      <c r="Q431" s="229">
        <v>148612.14841304239</v>
      </c>
      <c r="R431" s="229">
        <v>0</v>
      </c>
      <c r="S431" s="229">
        <v>0</v>
      </c>
      <c r="T431" s="229">
        <v>121837.8949540125</v>
      </c>
      <c r="U431" s="229"/>
      <c r="V431" s="230">
        <v>0</v>
      </c>
      <c r="W431" s="229">
        <v>0</v>
      </c>
      <c r="X431" s="229">
        <v>270450.0433670549</v>
      </c>
      <c r="Y431" s="231">
        <v>8.99</v>
      </c>
      <c r="Z431" s="232"/>
      <c r="AA431" s="226" t="s">
        <v>806</v>
      </c>
      <c r="AB431" s="224" t="s">
        <v>696</v>
      </c>
      <c r="AC431" s="233"/>
    </row>
    <row r="432" spans="1:29" s="217" customFormat="1" ht="11.25" customHeight="1">
      <c r="A432" s="224" t="s">
        <v>1262</v>
      </c>
      <c r="B432" s="225">
        <v>425</v>
      </c>
      <c r="C432" s="224" t="s">
        <v>395</v>
      </c>
      <c r="D432" s="226" t="s">
        <v>40</v>
      </c>
      <c r="E432" s="224" t="s">
        <v>771</v>
      </c>
      <c r="F432" s="224" t="s">
        <v>29</v>
      </c>
      <c r="G432" s="227" t="s">
        <v>77</v>
      </c>
      <c r="H432" s="224" t="s">
        <v>19</v>
      </c>
      <c r="I432" s="301">
        <v>7199</v>
      </c>
      <c r="J432" s="301">
        <v>2950.6820180180184</v>
      </c>
      <c r="K432" s="301">
        <v>936.03761289997044</v>
      </c>
      <c r="L432" s="301">
        <v>11085.719630917989</v>
      </c>
      <c r="M432" s="301">
        <v>181613</v>
      </c>
      <c r="N432" s="228">
        <v>6.1040341995991412E-2</v>
      </c>
      <c r="O432" s="226" t="s">
        <v>720</v>
      </c>
      <c r="P432" s="226" t="s">
        <v>720</v>
      </c>
      <c r="Q432" s="229">
        <v>54763.454976734873</v>
      </c>
      <c r="R432" s="229">
        <v>0</v>
      </c>
      <c r="S432" s="229">
        <v>0</v>
      </c>
      <c r="T432" s="229">
        <v>44897.164505217865</v>
      </c>
      <c r="U432" s="229"/>
      <c r="V432" s="230">
        <v>0</v>
      </c>
      <c r="W432" s="229">
        <v>0</v>
      </c>
      <c r="X432" s="229">
        <v>99660.619481952745</v>
      </c>
      <c r="Y432" s="231">
        <v>8.990000000000002</v>
      </c>
      <c r="Z432" s="232"/>
      <c r="AA432" s="226" t="s">
        <v>806</v>
      </c>
      <c r="AB432" s="224" t="s">
        <v>696</v>
      </c>
      <c r="AC432" s="233"/>
    </row>
    <row r="433" spans="1:29" s="217" customFormat="1" ht="11.25" customHeight="1">
      <c r="A433" s="224" t="s">
        <v>1262</v>
      </c>
      <c r="B433" s="225">
        <v>425</v>
      </c>
      <c r="C433" s="224" t="s">
        <v>395</v>
      </c>
      <c r="D433" s="226" t="s">
        <v>40</v>
      </c>
      <c r="E433" s="224" t="s">
        <v>771</v>
      </c>
      <c r="F433" s="224" t="s">
        <v>29</v>
      </c>
      <c r="G433" s="227" t="s">
        <v>77</v>
      </c>
      <c r="H433" s="224" t="s">
        <v>42</v>
      </c>
      <c r="I433" s="301">
        <v>635</v>
      </c>
      <c r="J433" s="301">
        <v>260.26990990990987</v>
      </c>
      <c r="K433" s="301">
        <v>82.564784580008507</v>
      </c>
      <c r="L433" s="301">
        <v>977.83469448991832</v>
      </c>
      <c r="M433" s="301">
        <v>181613</v>
      </c>
      <c r="N433" s="228">
        <v>5.3841668519870184E-3</v>
      </c>
      <c r="O433" s="226" t="s">
        <v>720</v>
      </c>
      <c r="P433" s="226" t="s">
        <v>720</v>
      </c>
      <c r="Q433" s="229">
        <v>4830.5033907801972</v>
      </c>
      <c r="R433" s="229">
        <v>0</v>
      </c>
      <c r="S433" s="229">
        <v>0</v>
      </c>
      <c r="T433" s="229">
        <v>3960.2305126841702</v>
      </c>
      <c r="U433" s="229"/>
      <c r="V433" s="230">
        <v>0</v>
      </c>
      <c r="W433" s="229">
        <v>0</v>
      </c>
      <c r="X433" s="229">
        <v>8790.7339034643664</v>
      </c>
      <c r="Y433" s="231">
        <v>8.99</v>
      </c>
      <c r="Z433" s="232"/>
      <c r="AA433" s="226" t="s">
        <v>806</v>
      </c>
      <c r="AB433" s="224" t="s">
        <v>696</v>
      </c>
      <c r="AC433" s="233"/>
    </row>
    <row r="434" spans="1:29" s="217" customFormat="1" ht="11.25" customHeight="1">
      <c r="A434" s="224" t="s">
        <v>17</v>
      </c>
      <c r="B434" s="225">
        <v>425</v>
      </c>
      <c r="C434" s="224" t="s">
        <v>395</v>
      </c>
      <c r="D434" s="226" t="s">
        <v>40</v>
      </c>
      <c r="E434" s="224" t="s">
        <v>1054</v>
      </c>
      <c r="F434" s="224" t="s">
        <v>29</v>
      </c>
      <c r="G434" s="227" t="s">
        <v>408</v>
      </c>
      <c r="H434" s="224" t="s">
        <v>19</v>
      </c>
      <c r="I434" s="301">
        <v>21356</v>
      </c>
      <c r="J434" s="301">
        <v>8753.2664504504501</v>
      </c>
      <c r="K434" s="301">
        <v>2776.777227544349</v>
      </c>
      <c r="L434" s="301">
        <v>32886.0436779948</v>
      </c>
      <c r="M434" s="301">
        <v>181613</v>
      </c>
      <c r="N434" s="228">
        <v>0.18107758628509413</v>
      </c>
      <c r="O434" s="226" t="s">
        <v>720</v>
      </c>
      <c r="P434" s="226" t="s">
        <v>720</v>
      </c>
      <c r="Q434" s="229">
        <v>162457.05576929433</v>
      </c>
      <c r="R434" s="229">
        <v>0</v>
      </c>
      <c r="S434" s="229">
        <v>0</v>
      </c>
      <c r="T434" s="229">
        <v>133188.47689587896</v>
      </c>
      <c r="U434" s="229"/>
      <c r="V434" s="230">
        <v>0</v>
      </c>
      <c r="W434" s="229">
        <v>53950.215882088269</v>
      </c>
      <c r="X434" s="229">
        <v>349595.74854726158</v>
      </c>
      <c r="Y434" s="231">
        <v>10.630520106655101</v>
      </c>
      <c r="Z434" s="232"/>
      <c r="AA434" s="226" t="s">
        <v>798</v>
      </c>
      <c r="AB434" s="224" t="s">
        <v>696</v>
      </c>
      <c r="AC434" s="233"/>
    </row>
    <row r="435" spans="1:29" s="217" customFormat="1" ht="11.25" customHeight="1">
      <c r="A435" s="224" t="s">
        <v>305</v>
      </c>
      <c r="B435" s="225">
        <v>425</v>
      </c>
      <c r="C435" s="224" t="s">
        <v>395</v>
      </c>
      <c r="D435" s="226" t="s">
        <v>40</v>
      </c>
      <c r="E435" s="224" t="s">
        <v>1063</v>
      </c>
      <c r="F435" s="224" t="s">
        <v>29</v>
      </c>
      <c r="G435" s="227" t="s">
        <v>416</v>
      </c>
      <c r="H435" s="224" t="s">
        <v>19</v>
      </c>
      <c r="I435" s="301">
        <v>358.75</v>
      </c>
      <c r="J435" s="301">
        <v>147.04225225225224</v>
      </c>
      <c r="K435" s="301">
        <v>46.645852705634724</v>
      </c>
      <c r="L435" s="301">
        <v>552.43810495788694</v>
      </c>
      <c r="M435" s="301">
        <v>181613</v>
      </c>
      <c r="N435" s="228">
        <v>3.0418422962997524E-3</v>
      </c>
      <c r="O435" s="226" t="s">
        <v>720</v>
      </c>
      <c r="P435" s="226" t="s">
        <v>720</v>
      </c>
      <c r="Q435" s="229">
        <v>2729.0442384919616</v>
      </c>
      <c r="R435" s="229">
        <v>0</v>
      </c>
      <c r="S435" s="229">
        <v>0</v>
      </c>
      <c r="T435" s="229">
        <v>2237.3743250794423</v>
      </c>
      <c r="U435" s="229"/>
      <c r="V435" s="230">
        <v>0</v>
      </c>
      <c r="W435" s="229">
        <v>906.28581886585323</v>
      </c>
      <c r="X435" s="229">
        <v>5872.7043824372568</v>
      </c>
      <c r="Y435" s="231">
        <v>10.630520106655098</v>
      </c>
      <c r="Z435" s="232"/>
      <c r="AA435" s="226" t="s">
        <v>1064</v>
      </c>
      <c r="AB435" s="224" t="s">
        <v>696</v>
      </c>
      <c r="AC435" s="233"/>
    </row>
    <row r="436" spans="1:29" s="217" customFormat="1" ht="11.25" customHeight="1">
      <c r="A436" s="224" t="s">
        <v>305</v>
      </c>
      <c r="B436" s="225">
        <v>425</v>
      </c>
      <c r="C436" s="224" t="s">
        <v>395</v>
      </c>
      <c r="D436" s="226" t="s">
        <v>40</v>
      </c>
      <c r="E436" s="224" t="s">
        <v>1069</v>
      </c>
      <c r="F436" s="224" t="s">
        <v>29</v>
      </c>
      <c r="G436" s="227" t="s">
        <v>1070</v>
      </c>
      <c r="H436" s="224" t="s">
        <v>19</v>
      </c>
      <c r="I436" s="301">
        <v>361</v>
      </c>
      <c r="J436" s="301">
        <v>147.96446846846848</v>
      </c>
      <c r="K436" s="301">
        <v>46.938405091941839</v>
      </c>
      <c r="L436" s="301">
        <v>555.90287356041028</v>
      </c>
      <c r="M436" s="301">
        <v>181613</v>
      </c>
      <c r="N436" s="228">
        <v>3.0609200528619114E-3</v>
      </c>
      <c r="O436" s="226" t="s">
        <v>720</v>
      </c>
      <c r="P436" s="226" t="s">
        <v>720</v>
      </c>
      <c r="Q436" s="229">
        <v>2746.1601953884269</v>
      </c>
      <c r="R436" s="229">
        <v>0</v>
      </c>
      <c r="S436" s="229">
        <v>0</v>
      </c>
      <c r="T436" s="229">
        <v>2251.4066379196624</v>
      </c>
      <c r="U436" s="229"/>
      <c r="V436" s="230">
        <v>0</v>
      </c>
      <c r="W436" s="229">
        <v>911.96984142320025</v>
      </c>
      <c r="X436" s="229">
        <v>5909.5366747312892</v>
      </c>
      <c r="Y436" s="231">
        <v>10.6305201066551</v>
      </c>
      <c r="Z436" s="232"/>
      <c r="AA436" s="226" t="s">
        <v>1011</v>
      </c>
      <c r="AB436" s="224" t="s">
        <v>696</v>
      </c>
      <c r="AC436" s="233"/>
    </row>
    <row r="437" spans="1:29" s="217" customFormat="1" ht="11.25" customHeight="1">
      <c r="A437" s="224" t="s">
        <v>305</v>
      </c>
      <c r="B437" s="225">
        <v>425</v>
      </c>
      <c r="C437" s="224" t="s">
        <v>395</v>
      </c>
      <c r="D437" s="226" t="s">
        <v>40</v>
      </c>
      <c r="E437" s="224" t="s">
        <v>404</v>
      </c>
      <c r="F437" s="224" t="s">
        <v>29</v>
      </c>
      <c r="G437" s="227" t="s">
        <v>405</v>
      </c>
      <c r="H437" s="224" t="s">
        <v>19</v>
      </c>
      <c r="I437" s="301">
        <v>320</v>
      </c>
      <c r="J437" s="301">
        <v>131.15963963963964</v>
      </c>
      <c r="K437" s="301">
        <v>41.607450497012159</v>
      </c>
      <c r="L437" s="301">
        <v>492.7670901366518</v>
      </c>
      <c r="M437" s="301">
        <v>181613</v>
      </c>
      <c r="N437" s="228">
        <v>2.7132809332847969E-3</v>
      </c>
      <c r="O437" s="226" t="s">
        <v>720</v>
      </c>
      <c r="P437" s="226" t="s">
        <v>720</v>
      </c>
      <c r="Q437" s="229">
        <v>2434.2694252750603</v>
      </c>
      <c r="R437" s="229">
        <v>0</v>
      </c>
      <c r="S437" s="229">
        <v>0</v>
      </c>
      <c r="T437" s="229">
        <v>1995.7067150534401</v>
      </c>
      <c r="U437" s="229"/>
      <c r="V437" s="230">
        <v>0</v>
      </c>
      <c r="W437" s="229">
        <v>808.39431926710267</v>
      </c>
      <c r="X437" s="229">
        <v>5238.3704595956024</v>
      </c>
      <c r="Y437" s="231">
        <v>10.6305201066551</v>
      </c>
      <c r="Z437" s="232"/>
      <c r="AA437" s="226" t="s">
        <v>1052</v>
      </c>
      <c r="AB437" s="224" t="s">
        <v>696</v>
      </c>
      <c r="AC437" s="233"/>
    </row>
    <row r="438" spans="1:29" s="217" customFormat="1" ht="11.25" customHeight="1">
      <c r="A438" s="224" t="s">
        <v>305</v>
      </c>
      <c r="B438" s="225">
        <v>425</v>
      </c>
      <c r="C438" s="224" t="s">
        <v>395</v>
      </c>
      <c r="D438" s="226" t="s">
        <v>40</v>
      </c>
      <c r="E438" s="224" t="s">
        <v>422</v>
      </c>
      <c r="F438" s="224" t="s">
        <v>29</v>
      </c>
      <c r="G438" s="227" t="s">
        <v>423</v>
      </c>
      <c r="H438" s="224" t="s">
        <v>19</v>
      </c>
      <c r="I438" s="301">
        <v>922.5</v>
      </c>
      <c r="J438" s="301">
        <v>378.10864864864868</v>
      </c>
      <c r="K438" s="301">
        <v>119.94647838591787</v>
      </c>
      <c r="L438" s="301">
        <v>1420.5551270345666</v>
      </c>
      <c r="M438" s="301">
        <v>181613</v>
      </c>
      <c r="N438" s="228">
        <v>7.8218801904850789E-3</v>
      </c>
      <c r="O438" s="226" t="s">
        <v>720</v>
      </c>
      <c r="P438" s="226" t="s">
        <v>720</v>
      </c>
      <c r="Q438" s="229">
        <v>7017.5423275507592</v>
      </c>
      <c r="R438" s="229">
        <v>0</v>
      </c>
      <c r="S438" s="229">
        <v>0</v>
      </c>
      <c r="T438" s="229">
        <v>5753.2482644899956</v>
      </c>
      <c r="U438" s="229"/>
      <c r="V438" s="230">
        <v>0</v>
      </c>
      <c r="W438" s="229">
        <v>2330.4492485121946</v>
      </c>
      <c r="X438" s="229">
        <v>15101.239840552949</v>
      </c>
      <c r="Y438" s="231">
        <v>10.6305201066551</v>
      </c>
      <c r="Z438" s="232"/>
      <c r="AA438" s="226" t="s">
        <v>1052</v>
      </c>
      <c r="AB438" s="224" t="s">
        <v>696</v>
      </c>
      <c r="AC438" s="233"/>
    </row>
    <row r="439" spans="1:29" s="217" customFormat="1" ht="11.25" customHeight="1">
      <c r="A439" s="224" t="s">
        <v>305</v>
      </c>
      <c r="B439" s="225">
        <v>425</v>
      </c>
      <c r="C439" s="224" t="s">
        <v>395</v>
      </c>
      <c r="D439" s="226" t="s">
        <v>40</v>
      </c>
      <c r="E439" s="224" t="s">
        <v>409</v>
      </c>
      <c r="F439" s="224" t="s">
        <v>29</v>
      </c>
      <c r="G439" s="227" t="s">
        <v>410</v>
      </c>
      <c r="H439" s="224" t="s">
        <v>19</v>
      </c>
      <c r="I439" s="301">
        <v>285</v>
      </c>
      <c r="J439" s="301">
        <v>116.81405405405404</v>
      </c>
      <c r="K439" s="301">
        <v>37.056635598901458</v>
      </c>
      <c r="L439" s="301">
        <v>438.87068965295549</v>
      </c>
      <c r="M439" s="301">
        <v>181613</v>
      </c>
      <c r="N439" s="228">
        <v>2.416515831206772E-3</v>
      </c>
      <c r="O439" s="226" t="s">
        <v>720</v>
      </c>
      <c r="P439" s="226" t="s">
        <v>720</v>
      </c>
      <c r="Q439" s="229">
        <v>2168.0212068856003</v>
      </c>
      <c r="R439" s="229">
        <v>0</v>
      </c>
      <c r="S439" s="229">
        <v>0</v>
      </c>
      <c r="T439" s="229">
        <v>1777.4262930944701</v>
      </c>
      <c r="U439" s="229"/>
      <c r="V439" s="230">
        <v>0</v>
      </c>
      <c r="W439" s="229">
        <v>719.97619059726333</v>
      </c>
      <c r="X439" s="229">
        <v>4665.4236905773341</v>
      </c>
      <c r="Y439" s="231">
        <v>10.630520106655101</v>
      </c>
      <c r="Z439" s="232"/>
      <c r="AA439" s="226" t="s">
        <v>1052</v>
      </c>
      <c r="AB439" s="224" t="s">
        <v>696</v>
      </c>
      <c r="AC439" s="233"/>
    </row>
    <row r="440" spans="1:29" s="217" customFormat="1" ht="11.25" customHeight="1">
      <c r="A440" s="224" t="s">
        <v>305</v>
      </c>
      <c r="B440" s="225">
        <v>427</v>
      </c>
      <c r="C440" s="224" t="s">
        <v>425</v>
      </c>
      <c r="D440" s="226" t="s">
        <v>18</v>
      </c>
      <c r="E440" s="224" t="s">
        <v>392</v>
      </c>
      <c r="F440" s="224" t="s">
        <v>29</v>
      </c>
      <c r="G440" s="227" t="s">
        <v>426</v>
      </c>
      <c r="H440" s="224" t="s">
        <v>41</v>
      </c>
      <c r="I440" s="301">
        <v>88</v>
      </c>
      <c r="J440" s="301">
        <v>3.2785774767146485</v>
      </c>
      <c r="K440" s="301">
        <v>22.210862619808307</v>
      </c>
      <c r="L440" s="301">
        <v>113.48944009652296</v>
      </c>
      <c r="M440" s="301">
        <v>3616.0000000000005</v>
      </c>
      <c r="N440" s="228">
        <v>3.1385354008994178E-2</v>
      </c>
      <c r="O440" s="226" t="s">
        <v>720</v>
      </c>
      <c r="P440" s="226" t="s">
        <v>720</v>
      </c>
      <c r="Q440" s="229">
        <v>838.0060256727254</v>
      </c>
      <c r="R440" s="229">
        <v>0</v>
      </c>
      <c r="S440" s="229">
        <v>0</v>
      </c>
      <c r="T440" s="229">
        <v>459.63223239091809</v>
      </c>
      <c r="U440" s="229"/>
      <c r="V440" s="230">
        <v>0</v>
      </c>
      <c r="W440" s="229">
        <v>433.11788532411964</v>
      </c>
      <c r="X440" s="229">
        <v>1730.7561433877631</v>
      </c>
      <c r="Y440" s="231">
        <v>15.250371681415929</v>
      </c>
      <c r="Z440" s="232"/>
      <c r="AA440" s="226" t="s">
        <v>1052</v>
      </c>
      <c r="AB440" s="224" t="s">
        <v>696</v>
      </c>
      <c r="AC440" s="233"/>
    </row>
    <row r="441" spans="1:29" s="217" customFormat="1" ht="11.25" customHeight="1">
      <c r="A441" s="224" t="s">
        <v>305</v>
      </c>
      <c r="B441" s="225">
        <v>427</v>
      </c>
      <c r="C441" s="224" t="s">
        <v>425</v>
      </c>
      <c r="D441" s="226" t="s">
        <v>18</v>
      </c>
      <c r="E441" s="224" t="s">
        <v>392</v>
      </c>
      <c r="F441" s="224" t="s">
        <v>29</v>
      </c>
      <c r="G441" s="227" t="s">
        <v>426</v>
      </c>
      <c r="H441" s="224" t="s">
        <v>19</v>
      </c>
      <c r="I441" s="301">
        <v>2198</v>
      </c>
      <c r="J441" s="301">
        <v>81.889923793395425</v>
      </c>
      <c r="K441" s="301">
        <v>554.76677316293933</v>
      </c>
      <c r="L441" s="301">
        <v>2834.6566969563351</v>
      </c>
      <c r="M441" s="301">
        <v>3616.0000000000005</v>
      </c>
      <c r="N441" s="228">
        <v>0.78392054672465006</v>
      </c>
      <c r="O441" s="226" t="s">
        <v>720</v>
      </c>
      <c r="P441" s="226" t="s">
        <v>720</v>
      </c>
      <c r="Q441" s="229">
        <v>14003.204082964296</v>
      </c>
      <c r="R441" s="229">
        <v>0</v>
      </c>
      <c r="S441" s="229">
        <v>0</v>
      </c>
      <c r="T441" s="229">
        <v>11480.359622673159</v>
      </c>
      <c r="U441" s="229"/>
      <c r="V441" s="230">
        <v>0</v>
      </c>
      <c r="W441" s="229">
        <v>10818.103544800171</v>
      </c>
      <c r="X441" s="229">
        <v>36301.667250437626</v>
      </c>
      <c r="Y441" s="231">
        <v>12.80637168141593</v>
      </c>
      <c r="Z441" s="232"/>
      <c r="AA441" s="226" t="s">
        <v>1052</v>
      </c>
      <c r="AB441" s="224" t="s">
        <v>696</v>
      </c>
      <c r="AC441" s="233"/>
    </row>
    <row r="442" spans="1:29" s="217" customFormat="1" ht="11.25" customHeight="1">
      <c r="A442" s="224" t="s">
        <v>305</v>
      </c>
      <c r="B442" s="225">
        <v>427</v>
      </c>
      <c r="C442" s="224" t="s">
        <v>425</v>
      </c>
      <c r="D442" s="226" t="s">
        <v>18</v>
      </c>
      <c r="E442" s="224" t="s">
        <v>392</v>
      </c>
      <c r="F442" s="224" t="s">
        <v>29</v>
      </c>
      <c r="G442" s="227" t="s">
        <v>426</v>
      </c>
      <c r="H442" s="224" t="s">
        <v>42</v>
      </c>
      <c r="I442" s="301">
        <v>76</v>
      </c>
      <c r="J442" s="301">
        <v>2.8314987298899235</v>
      </c>
      <c r="K442" s="301">
        <v>19.182108626198083</v>
      </c>
      <c r="L442" s="301">
        <v>98.013607356088016</v>
      </c>
      <c r="M442" s="301">
        <v>3616.0000000000005</v>
      </c>
      <c r="N442" s="228">
        <v>2.7105533007767701E-2</v>
      </c>
      <c r="O442" s="226" t="s">
        <v>720</v>
      </c>
      <c r="P442" s="226" t="s">
        <v>720</v>
      </c>
      <c r="Q442" s="229">
        <v>484.18722033907483</v>
      </c>
      <c r="R442" s="229">
        <v>0</v>
      </c>
      <c r="S442" s="229">
        <v>0</v>
      </c>
      <c r="T442" s="229">
        <v>396.95510979215658</v>
      </c>
      <c r="U442" s="229"/>
      <c r="V442" s="230">
        <v>0</v>
      </c>
      <c r="W442" s="229">
        <v>374.05635550719427</v>
      </c>
      <c r="X442" s="229">
        <v>1255.1986856384256</v>
      </c>
      <c r="Y442" s="231">
        <v>12.806371681415929</v>
      </c>
      <c r="Z442" s="232"/>
      <c r="AA442" s="226" t="s">
        <v>1052</v>
      </c>
      <c r="AB442" s="224" t="s">
        <v>696</v>
      </c>
      <c r="AC442" s="233"/>
    </row>
    <row r="443" spans="1:29" s="217" customFormat="1" ht="11.25" customHeight="1">
      <c r="A443" s="224" t="s">
        <v>305</v>
      </c>
      <c r="B443" s="225">
        <v>427</v>
      </c>
      <c r="C443" s="224" t="s">
        <v>425</v>
      </c>
      <c r="D443" s="226" t="s">
        <v>34</v>
      </c>
      <c r="E443" s="224" t="s">
        <v>392</v>
      </c>
      <c r="F443" s="224" t="s">
        <v>29</v>
      </c>
      <c r="G443" s="227" t="s">
        <v>426</v>
      </c>
      <c r="H443" s="224" t="s">
        <v>42</v>
      </c>
      <c r="I443" s="301">
        <v>455</v>
      </c>
      <c r="J443" s="301">
        <v>0</v>
      </c>
      <c r="K443" s="301">
        <v>114.84025559105432</v>
      </c>
      <c r="L443" s="301">
        <v>569.8402555910543</v>
      </c>
      <c r="M443" s="301">
        <v>3616.0000000000005</v>
      </c>
      <c r="N443" s="228">
        <v>0.157588566258588</v>
      </c>
      <c r="O443" s="226" t="s">
        <v>720</v>
      </c>
      <c r="P443" s="226" t="s">
        <v>720</v>
      </c>
      <c r="Q443" s="229">
        <v>2815.0108626198084</v>
      </c>
      <c r="R443" s="229">
        <v>0</v>
      </c>
      <c r="S443" s="229">
        <v>0</v>
      </c>
      <c r="T443" s="229">
        <v>2307.8530351437703</v>
      </c>
      <c r="U443" s="229"/>
      <c r="V443" s="230">
        <v>0</v>
      </c>
      <c r="W443" s="229">
        <v>2174.7222143685144</v>
      </c>
      <c r="X443" s="229">
        <v>7297.5861121320922</v>
      </c>
      <c r="Y443" s="231">
        <v>12.806371681415929</v>
      </c>
      <c r="Z443" s="232"/>
      <c r="AA443" s="226" t="s">
        <v>1052</v>
      </c>
      <c r="AB443" s="224" t="s">
        <v>696</v>
      </c>
      <c r="AC443" s="233"/>
    </row>
    <row r="444" spans="1:29" s="217" customFormat="1" ht="11.25" customHeight="1">
      <c r="A444" s="224" t="s">
        <v>63</v>
      </c>
      <c r="B444" s="225">
        <v>429</v>
      </c>
      <c r="C444" s="224" t="s">
        <v>428</v>
      </c>
      <c r="D444" s="226" t="s">
        <v>18</v>
      </c>
      <c r="E444" s="224" t="s">
        <v>947</v>
      </c>
      <c r="F444" s="224" t="s">
        <v>29</v>
      </c>
      <c r="G444" s="227" t="s">
        <v>192</v>
      </c>
      <c r="H444" s="224" t="s">
        <v>65</v>
      </c>
      <c r="I444" s="301">
        <v>295</v>
      </c>
      <c r="J444" s="301">
        <v>0</v>
      </c>
      <c r="K444" s="301">
        <v>0</v>
      </c>
      <c r="L444" s="301">
        <v>295</v>
      </c>
      <c r="M444" s="301">
        <v>1238</v>
      </c>
      <c r="N444" s="228">
        <v>0.23828756058158321</v>
      </c>
      <c r="O444" s="226" t="s">
        <v>709</v>
      </c>
      <c r="P444" s="226" t="s">
        <v>709</v>
      </c>
      <c r="Q444" s="229">
        <v>0</v>
      </c>
      <c r="R444" s="229">
        <v>0</v>
      </c>
      <c r="S444" s="229">
        <v>0</v>
      </c>
      <c r="T444" s="229">
        <v>0</v>
      </c>
      <c r="U444" s="229"/>
      <c r="V444" s="230">
        <v>0</v>
      </c>
      <c r="W444" s="229">
        <v>0</v>
      </c>
      <c r="X444" s="229">
        <v>0</v>
      </c>
      <c r="Y444" s="231">
        <v>0</v>
      </c>
      <c r="Z444" s="232"/>
      <c r="AA444" s="226" t="s">
        <v>846</v>
      </c>
      <c r="AB444" s="224" t="s">
        <v>700</v>
      </c>
      <c r="AC444" s="233"/>
    </row>
    <row r="445" spans="1:29" s="217" customFormat="1" ht="11.25" customHeight="1">
      <c r="A445" s="224" t="s">
        <v>63</v>
      </c>
      <c r="B445" s="225">
        <v>429</v>
      </c>
      <c r="C445" s="224" t="s">
        <v>428</v>
      </c>
      <c r="D445" s="226" t="s">
        <v>18</v>
      </c>
      <c r="E445" s="224" t="s">
        <v>947</v>
      </c>
      <c r="F445" s="224" t="s">
        <v>29</v>
      </c>
      <c r="G445" s="227" t="s">
        <v>192</v>
      </c>
      <c r="H445" s="224" t="s">
        <v>41</v>
      </c>
      <c r="I445" s="301">
        <v>943</v>
      </c>
      <c r="J445" s="301">
        <v>0</v>
      </c>
      <c r="K445" s="301">
        <v>0</v>
      </c>
      <c r="L445" s="301">
        <v>943</v>
      </c>
      <c r="M445" s="301">
        <v>1238</v>
      </c>
      <c r="N445" s="228">
        <v>0.76171243941841682</v>
      </c>
      <c r="O445" s="226" t="s">
        <v>709</v>
      </c>
      <c r="P445" s="226" t="s">
        <v>709</v>
      </c>
      <c r="Q445" s="229">
        <v>0</v>
      </c>
      <c r="R445" s="229">
        <v>0</v>
      </c>
      <c r="S445" s="229">
        <v>0</v>
      </c>
      <c r="T445" s="229">
        <v>0</v>
      </c>
      <c r="U445" s="229"/>
      <c r="V445" s="230">
        <v>0</v>
      </c>
      <c r="W445" s="229">
        <v>0</v>
      </c>
      <c r="X445" s="229">
        <v>0</v>
      </c>
      <c r="Y445" s="231">
        <v>0</v>
      </c>
      <c r="Z445" s="232"/>
      <c r="AA445" s="226" t="s">
        <v>846</v>
      </c>
      <c r="AB445" s="224" t="s">
        <v>700</v>
      </c>
      <c r="AC445" s="233"/>
    </row>
    <row r="446" spans="1:29" s="217" customFormat="1" ht="11.25" customHeight="1">
      <c r="A446" s="224" t="s">
        <v>63</v>
      </c>
      <c r="B446" s="225">
        <v>430</v>
      </c>
      <c r="C446" s="224" t="s">
        <v>430</v>
      </c>
      <c r="D446" s="226" t="s">
        <v>18</v>
      </c>
      <c r="E446" s="224" t="s">
        <v>1071</v>
      </c>
      <c r="F446" s="224" t="s">
        <v>23</v>
      </c>
      <c r="G446" s="227" t="s">
        <v>431</v>
      </c>
      <c r="H446" s="224" t="s">
        <v>65</v>
      </c>
      <c r="I446" s="301">
        <v>1668</v>
      </c>
      <c r="J446" s="301">
        <v>113.38273163342591</v>
      </c>
      <c r="K446" s="301">
        <v>445.63519313304721</v>
      </c>
      <c r="L446" s="301">
        <v>2227.0179247664732</v>
      </c>
      <c r="M446" s="301">
        <v>21154</v>
      </c>
      <c r="N446" s="228">
        <v>0.10527644534208534</v>
      </c>
      <c r="O446" s="226" t="s">
        <v>720</v>
      </c>
      <c r="P446" s="226" t="s">
        <v>720</v>
      </c>
      <c r="Q446" s="229">
        <v>22813.57162130775</v>
      </c>
      <c r="R446" s="229">
        <v>12949.002777076497</v>
      </c>
      <c r="S446" s="229">
        <v>9019.4225953042169</v>
      </c>
      <c r="T446" s="229">
        <v>0</v>
      </c>
      <c r="U446" s="229"/>
      <c r="V446" s="230">
        <v>0</v>
      </c>
      <c r="W446" s="229">
        <v>7927.316334259026</v>
      </c>
      <c r="X446" s="229">
        <v>52709.313327947493</v>
      </c>
      <c r="Y446" s="231">
        <v>23.668113642809871</v>
      </c>
      <c r="Z446" s="232"/>
      <c r="AA446" s="226" t="s">
        <v>892</v>
      </c>
      <c r="AB446" s="224" t="s">
        <v>700</v>
      </c>
      <c r="AC446" s="233"/>
    </row>
    <row r="447" spans="1:29" s="217" customFormat="1" ht="11.25" customHeight="1">
      <c r="A447" s="224" t="s">
        <v>63</v>
      </c>
      <c r="B447" s="225">
        <v>430</v>
      </c>
      <c r="C447" s="224" t="s">
        <v>430</v>
      </c>
      <c r="D447" s="226" t="s">
        <v>18</v>
      </c>
      <c r="E447" s="224" t="s">
        <v>1072</v>
      </c>
      <c r="F447" s="224" t="s">
        <v>23</v>
      </c>
      <c r="G447" s="227" t="s">
        <v>432</v>
      </c>
      <c r="H447" s="224" t="s">
        <v>65</v>
      </c>
      <c r="I447" s="301">
        <v>8001</v>
      </c>
      <c r="J447" s="301">
        <v>543.87004544307001</v>
      </c>
      <c r="K447" s="301">
        <v>2137.6062231759656</v>
      </c>
      <c r="L447" s="301">
        <v>10682.476268619035</v>
      </c>
      <c r="M447" s="301">
        <v>21154</v>
      </c>
      <c r="N447" s="228">
        <v>0.50498611461752085</v>
      </c>
      <c r="O447" s="226" t="s">
        <v>720</v>
      </c>
      <c r="P447" s="226" t="s">
        <v>720</v>
      </c>
      <c r="Q447" s="229">
        <v>109431.2868957334</v>
      </c>
      <c r="R447" s="229">
        <v>62113.292097955062</v>
      </c>
      <c r="S447" s="229">
        <v>43264.028887907094</v>
      </c>
      <c r="T447" s="229">
        <v>0</v>
      </c>
      <c r="U447" s="229"/>
      <c r="V447" s="230">
        <v>0</v>
      </c>
      <c r="W447" s="229">
        <v>38025.454430699319</v>
      </c>
      <c r="X447" s="229">
        <v>252834.06231229487</v>
      </c>
      <c r="Y447" s="231">
        <v>23.668113642809871</v>
      </c>
      <c r="Z447" s="232"/>
      <c r="AA447" s="226" t="s">
        <v>899</v>
      </c>
      <c r="AB447" s="224" t="s">
        <v>700</v>
      </c>
      <c r="AC447" s="233"/>
    </row>
    <row r="448" spans="1:29" s="217" customFormat="1" ht="11.25" customHeight="1">
      <c r="A448" s="224" t="s">
        <v>63</v>
      </c>
      <c r="B448" s="225">
        <v>430</v>
      </c>
      <c r="C448" s="224" t="s">
        <v>430</v>
      </c>
      <c r="D448" s="226" t="s">
        <v>18</v>
      </c>
      <c r="E448" s="224" t="s">
        <v>1073</v>
      </c>
      <c r="F448" s="224" t="s">
        <v>23</v>
      </c>
      <c r="G448" s="227" t="s">
        <v>433</v>
      </c>
      <c r="H448" s="224" t="s">
        <v>65</v>
      </c>
      <c r="I448" s="301">
        <v>456</v>
      </c>
      <c r="J448" s="301">
        <v>30.996718000504924</v>
      </c>
      <c r="K448" s="301">
        <v>121.82832618025751</v>
      </c>
      <c r="L448" s="301">
        <v>608.82504418076246</v>
      </c>
      <c r="M448" s="301">
        <v>21154</v>
      </c>
      <c r="N448" s="228">
        <v>2.8780610956829086E-2</v>
      </c>
      <c r="O448" s="226" t="s">
        <v>720</v>
      </c>
      <c r="P448" s="226" t="s">
        <v>720</v>
      </c>
      <c r="Q448" s="229">
        <v>6236.8037525877307</v>
      </c>
      <c r="R448" s="229">
        <v>3540.0151476899778</v>
      </c>
      <c r="S448" s="229">
        <v>2465.7414289320882</v>
      </c>
      <c r="T448" s="229">
        <v>0</v>
      </c>
      <c r="U448" s="229"/>
      <c r="V448" s="230">
        <v>0</v>
      </c>
      <c r="W448" s="229">
        <v>2167.1800050492302</v>
      </c>
      <c r="X448" s="229">
        <v>14409.740334259026</v>
      </c>
      <c r="Y448" s="231">
        <v>23.668113642809871</v>
      </c>
      <c r="Z448" s="232"/>
      <c r="AA448" s="226" t="s">
        <v>836</v>
      </c>
      <c r="AB448" s="224" t="s">
        <v>700</v>
      </c>
      <c r="AC448" s="233"/>
    </row>
    <row r="449" spans="1:29" s="217" customFormat="1" ht="11.25" customHeight="1">
      <c r="A449" s="224" t="s">
        <v>63</v>
      </c>
      <c r="B449" s="225">
        <v>430</v>
      </c>
      <c r="C449" s="224" t="s">
        <v>430</v>
      </c>
      <c r="D449" s="226" t="s">
        <v>18</v>
      </c>
      <c r="E449" s="224" t="s">
        <v>1071</v>
      </c>
      <c r="F449" s="224" t="s">
        <v>23</v>
      </c>
      <c r="G449" s="227" t="s">
        <v>431</v>
      </c>
      <c r="H449" s="224" t="s">
        <v>41</v>
      </c>
      <c r="I449" s="301">
        <v>614</v>
      </c>
      <c r="J449" s="301">
        <v>41.736808886644788</v>
      </c>
      <c r="K449" s="301">
        <v>164.04077253218884</v>
      </c>
      <c r="L449" s="301">
        <v>819.77758141883362</v>
      </c>
      <c r="M449" s="301">
        <v>21154</v>
      </c>
      <c r="N449" s="228">
        <v>3.8752840191870738E-2</v>
      </c>
      <c r="O449" s="226" t="s">
        <v>720</v>
      </c>
      <c r="P449" s="226" t="s">
        <v>720</v>
      </c>
      <c r="Q449" s="229">
        <v>6053.2376611966674</v>
      </c>
      <c r="R449" s="229">
        <v>4766.5993436001008</v>
      </c>
      <c r="S449" s="229">
        <v>3320.099204746276</v>
      </c>
      <c r="T449" s="229">
        <v>0</v>
      </c>
      <c r="U449" s="229"/>
      <c r="V449" s="230">
        <v>0</v>
      </c>
      <c r="W449" s="229">
        <v>2918.0888664478666</v>
      </c>
      <c r="X449" s="229">
        <v>17058.02507599091</v>
      </c>
      <c r="Y449" s="231">
        <v>20.808113642809868</v>
      </c>
      <c r="Z449" s="232"/>
      <c r="AA449" s="226" t="s">
        <v>892</v>
      </c>
      <c r="AB449" s="224" t="s">
        <v>700</v>
      </c>
      <c r="AC449" s="233"/>
    </row>
    <row r="450" spans="1:29" s="217" customFormat="1" ht="11.25" customHeight="1">
      <c r="A450" s="224" t="s">
        <v>63</v>
      </c>
      <c r="B450" s="225">
        <v>430</v>
      </c>
      <c r="C450" s="224" t="s">
        <v>430</v>
      </c>
      <c r="D450" s="226" t="s">
        <v>18</v>
      </c>
      <c r="E450" s="224" t="s">
        <v>1072</v>
      </c>
      <c r="F450" s="224" t="s">
        <v>23</v>
      </c>
      <c r="G450" s="227" t="s">
        <v>432</v>
      </c>
      <c r="H450" s="224" t="s">
        <v>41</v>
      </c>
      <c r="I450" s="301">
        <v>5105</v>
      </c>
      <c r="J450" s="301">
        <v>347.01369603635442</v>
      </c>
      <c r="K450" s="301">
        <v>1363.8894849785406</v>
      </c>
      <c r="L450" s="301">
        <v>6815.9031810148954</v>
      </c>
      <c r="M450" s="301">
        <v>21154</v>
      </c>
      <c r="N450" s="228">
        <v>0.32220398889169405</v>
      </c>
      <c r="O450" s="226" t="s">
        <v>720</v>
      </c>
      <c r="P450" s="226" t="s">
        <v>720</v>
      </c>
      <c r="Q450" s="229">
        <v>50328.629088613983</v>
      </c>
      <c r="R450" s="229">
        <v>39631.090633678366</v>
      </c>
      <c r="S450" s="229">
        <v>27604.407883110329</v>
      </c>
      <c r="T450" s="229">
        <v>0</v>
      </c>
      <c r="U450" s="229"/>
      <c r="V450" s="230">
        <v>0</v>
      </c>
      <c r="W450" s="229">
        <v>24261.96036354456</v>
      </c>
      <c r="X450" s="229">
        <v>141826.08796894725</v>
      </c>
      <c r="Y450" s="231">
        <v>20.808113642809872</v>
      </c>
      <c r="Z450" s="232"/>
      <c r="AA450" s="226" t="s">
        <v>899</v>
      </c>
      <c r="AB450" s="224" t="s">
        <v>700</v>
      </c>
      <c r="AC450" s="233"/>
    </row>
    <row r="451" spans="1:29" s="217" customFormat="1" ht="11.25" customHeight="1">
      <c r="A451" s="224" t="s">
        <v>305</v>
      </c>
      <c r="B451" s="225">
        <v>432</v>
      </c>
      <c r="C451" s="224" t="s">
        <v>435</v>
      </c>
      <c r="D451" s="226" t="s">
        <v>18</v>
      </c>
      <c r="E451" s="224" t="s">
        <v>392</v>
      </c>
      <c r="F451" s="224" t="s">
        <v>29</v>
      </c>
      <c r="G451" s="227" t="s">
        <v>436</v>
      </c>
      <c r="H451" s="224" t="s">
        <v>41</v>
      </c>
      <c r="I451" s="301">
        <v>471</v>
      </c>
      <c r="J451" s="301">
        <v>24.042202572347268</v>
      </c>
      <c r="K451" s="301">
        <v>98.434840781375442</v>
      </c>
      <c r="L451" s="301">
        <v>593.47704335372271</v>
      </c>
      <c r="M451" s="301">
        <v>4645</v>
      </c>
      <c r="N451" s="228">
        <v>0.12776685540446128</v>
      </c>
      <c r="O451" s="226" t="s">
        <v>720</v>
      </c>
      <c r="P451" s="226" t="s">
        <v>720</v>
      </c>
      <c r="Q451" s="229">
        <v>4382.2344881238878</v>
      </c>
      <c r="R451" s="229">
        <v>0</v>
      </c>
      <c r="S451" s="229">
        <v>0</v>
      </c>
      <c r="T451" s="229">
        <v>2403.5820255825774</v>
      </c>
      <c r="U451" s="229"/>
      <c r="V451" s="230">
        <v>0</v>
      </c>
      <c r="W451" s="229">
        <v>2005.9396298500421</v>
      </c>
      <c r="X451" s="229">
        <v>8791.7561435565076</v>
      </c>
      <c r="Y451" s="231">
        <v>14.813978471474703</v>
      </c>
      <c r="Z451" s="232"/>
      <c r="AA451" s="226" t="s">
        <v>1052</v>
      </c>
      <c r="AB451" s="224" t="s">
        <v>696</v>
      </c>
      <c r="AC451" s="233"/>
    </row>
    <row r="452" spans="1:29" s="217" customFormat="1" ht="11.25" customHeight="1">
      <c r="A452" s="224" t="s">
        <v>305</v>
      </c>
      <c r="B452" s="225">
        <v>432</v>
      </c>
      <c r="C452" s="224" t="s">
        <v>435</v>
      </c>
      <c r="D452" s="226" t="s">
        <v>18</v>
      </c>
      <c r="E452" s="224" t="s">
        <v>392</v>
      </c>
      <c r="F452" s="224" t="s">
        <v>29</v>
      </c>
      <c r="G452" s="227" t="s">
        <v>436</v>
      </c>
      <c r="H452" s="224" t="s">
        <v>19</v>
      </c>
      <c r="I452" s="301">
        <v>2017</v>
      </c>
      <c r="J452" s="301">
        <v>102.95779742765274</v>
      </c>
      <c r="K452" s="301">
        <v>421.53518865400059</v>
      </c>
      <c r="L452" s="301">
        <v>2541.4929860816533</v>
      </c>
      <c r="M452" s="301">
        <v>4645</v>
      </c>
      <c r="N452" s="228">
        <v>0.54714596040509222</v>
      </c>
      <c r="O452" s="226" t="s">
        <v>720</v>
      </c>
      <c r="P452" s="226" t="s">
        <v>720</v>
      </c>
      <c r="Q452" s="229">
        <v>12554.975351243369</v>
      </c>
      <c r="R452" s="229">
        <v>0</v>
      </c>
      <c r="S452" s="229">
        <v>0</v>
      </c>
      <c r="T452" s="229">
        <v>10293.046593630697</v>
      </c>
      <c r="U452" s="229"/>
      <c r="V452" s="230">
        <v>0</v>
      </c>
      <c r="W452" s="229">
        <v>8590.191578359947</v>
      </c>
      <c r="X452" s="229">
        <v>31438.213523234015</v>
      </c>
      <c r="Y452" s="231">
        <v>12.369978471474706</v>
      </c>
      <c r="Z452" s="232"/>
      <c r="AA452" s="226" t="s">
        <v>1052</v>
      </c>
      <c r="AB452" s="224" t="s">
        <v>696</v>
      </c>
      <c r="AC452" s="233"/>
    </row>
    <row r="453" spans="1:29" s="217" customFormat="1" ht="11.25" customHeight="1">
      <c r="A453" s="224" t="s">
        <v>305</v>
      </c>
      <c r="B453" s="225">
        <v>432</v>
      </c>
      <c r="C453" s="224" t="s">
        <v>435</v>
      </c>
      <c r="D453" s="226" t="s">
        <v>34</v>
      </c>
      <c r="E453" s="224" t="s">
        <v>392</v>
      </c>
      <c r="F453" s="224" t="s">
        <v>29</v>
      </c>
      <c r="G453" s="227" t="s">
        <v>436</v>
      </c>
      <c r="H453" s="224" t="s">
        <v>42</v>
      </c>
      <c r="I453" s="301">
        <v>1249</v>
      </c>
      <c r="J453" s="301">
        <v>0</v>
      </c>
      <c r="K453" s="301">
        <v>261.02997056462402</v>
      </c>
      <c r="L453" s="301">
        <v>1510.0299705646239</v>
      </c>
      <c r="M453" s="301">
        <v>4645</v>
      </c>
      <c r="N453" s="228">
        <v>0.32508718419044647</v>
      </c>
      <c r="O453" s="226" t="s">
        <v>720</v>
      </c>
      <c r="P453" s="226" t="s">
        <v>720</v>
      </c>
      <c r="Q453" s="229">
        <v>7459.5480545892424</v>
      </c>
      <c r="R453" s="229">
        <v>0</v>
      </c>
      <c r="S453" s="229">
        <v>0</v>
      </c>
      <c r="T453" s="229">
        <v>6115.621380786728</v>
      </c>
      <c r="U453" s="229"/>
      <c r="V453" s="230">
        <v>0</v>
      </c>
      <c r="W453" s="229">
        <v>5103.8687917900097</v>
      </c>
      <c r="X453" s="229">
        <v>18679.03822716598</v>
      </c>
      <c r="Y453" s="231">
        <v>12.369978471474704</v>
      </c>
      <c r="Z453" s="232"/>
      <c r="AA453" s="226" t="s">
        <v>1052</v>
      </c>
      <c r="AB453" s="224" t="s">
        <v>696</v>
      </c>
      <c r="AC453" s="233"/>
    </row>
    <row r="454" spans="1:29" s="217" customFormat="1" ht="11.25" customHeight="1">
      <c r="A454" s="224" t="s">
        <v>140</v>
      </c>
      <c r="B454" s="225">
        <v>437</v>
      </c>
      <c r="C454" s="224" t="s">
        <v>438</v>
      </c>
      <c r="D454" s="226" t="s">
        <v>18</v>
      </c>
      <c r="E454" s="224" t="s">
        <v>1074</v>
      </c>
      <c r="F454" s="224" t="s">
        <v>23</v>
      </c>
      <c r="G454" s="227" t="s">
        <v>441</v>
      </c>
      <c r="H454" s="224" t="s">
        <v>41</v>
      </c>
      <c r="I454" s="301">
        <v>3303.0499999999988</v>
      </c>
      <c r="J454" s="301">
        <v>111.98081877126158</v>
      </c>
      <c r="K454" s="301">
        <v>1050.8280293574317</v>
      </c>
      <c r="L454" s="301">
        <v>4465.8588481286915</v>
      </c>
      <c r="M454" s="301">
        <v>82396</v>
      </c>
      <c r="N454" s="228">
        <v>5.4199947183463902E-2</v>
      </c>
      <c r="O454" s="226" t="s">
        <v>720</v>
      </c>
      <c r="P454" s="226" t="s">
        <v>720</v>
      </c>
      <c r="Q454" s="229">
        <v>32975.901734582258</v>
      </c>
      <c r="R454" s="229">
        <v>6558.193609199132</v>
      </c>
      <c r="S454" s="229">
        <v>18086.728334921201</v>
      </c>
      <c r="T454" s="229">
        <v>0</v>
      </c>
      <c r="U454" s="229">
        <v>89429.912852715439</v>
      </c>
      <c r="V454" s="230">
        <v>0</v>
      </c>
      <c r="W454" s="229">
        <v>10280.285029529508</v>
      </c>
      <c r="X454" s="229">
        <v>157331.02156094753</v>
      </c>
      <c r="Y454" s="231">
        <v>35.229734506023007</v>
      </c>
      <c r="Z454" s="232"/>
      <c r="AA454" s="226" t="s">
        <v>997</v>
      </c>
      <c r="AB454" s="224" t="s">
        <v>696</v>
      </c>
      <c r="AC454" s="233"/>
    </row>
    <row r="455" spans="1:29" s="217" customFormat="1" ht="11.25" customHeight="1">
      <c r="A455" s="224" t="s">
        <v>140</v>
      </c>
      <c r="B455" s="225">
        <v>437</v>
      </c>
      <c r="C455" s="224" t="s">
        <v>438</v>
      </c>
      <c r="D455" s="226" t="s">
        <v>18</v>
      </c>
      <c r="E455" s="224" t="s">
        <v>1075</v>
      </c>
      <c r="F455" s="224" t="s">
        <v>23</v>
      </c>
      <c r="G455" s="227" t="s">
        <v>443</v>
      </c>
      <c r="H455" s="224" t="s">
        <v>41</v>
      </c>
      <c r="I455" s="301">
        <v>3507.2599999999993</v>
      </c>
      <c r="J455" s="301">
        <v>118.90399674352341</v>
      </c>
      <c r="K455" s="301">
        <v>1115.7951330570672</v>
      </c>
      <c r="L455" s="301">
        <v>4741.9591298005898</v>
      </c>
      <c r="M455" s="301">
        <v>82396</v>
      </c>
      <c r="N455" s="228">
        <v>5.7550841421920844E-2</v>
      </c>
      <c r="O455" s="226" t="s">
        <v>720</v>
      </c>
      <c r="P455" s="226" t="s">
        <v>720</v>
      </c>
      <c r="Q455" s="229">
        <v>35014.626214447555</v>
      </c>
      <c r="R455" s="229">
        <v>6963.6518120524224</v>
      </c>
      <c r="S455" s="229">
        <v>19204.934475692389</v>
      </c>
      <c r="T455" s="229">
        <v>0</v>
      </c>
      <c r="U455" s="229">
        <v>94958.888346169391</v>
      </c>
      <c r="V455" s="230">
        <v>0</v>
      </c>
      <c r="W455" s="229">
        <v>10915.860332924924</v>
      </c>
      <c r="X455" s="229">
        <v>167057.96118128669</v>
      </c>
      <c r="Y455" s="231">
        <v>35.229734506023014</v>
      </c>
      <c r="Z455" s="232"/>
      <c r="AA455" s="226" t="s">
        <v>997</v>
      </c>
      <c r="AB455" s="224" t="s">
        <v>696</v>
      </c>
      <c r="AC455" s="233"/>
    </row>
    <row r="456" spans="1:29" s="217" customFormat="1" ht="11.25" customHeight="1">
      <c r="A456" s="224" t="s">
        <v>140</v>
      </c>
      <c r="B456" s="225">
        <v>437</v>
      </c>
      <c r="C456" s="224" t="s">
        <v>438</v>
      </c>
      <c r="D456" s="226" t="s">
        <v>18</v>
      </c>
      <c r="E456" s="224" t="s">
        <v>996</v>
      </c>
      <c r="F456" s="224" t="s">
        <v>23</v>
      </c>
      <c r="G456" s="227" t="s">
        <v>290</v>
      </c>
      <c r="H456" s="224" t="s">
        <v>41</v>
      </c>
      <c r="I456" s="301">
        <v>4057.2599999999993</v>
      </c>
      <c r="J456" s="301">
        <v>137.55023289622889</v>
      </c>
      <c r="K456" s="301">
        <v>1290.7714174447049</v>
      </c>
      <c r="L456" s="301">
        <v>5485.5816503409333</v>
      </c>
      <c r="M456" s="301">
        <v>82396</v>
      </c>
      <c r="N456" s="228">
        <v>6.657582468009289E-2</v>
      </c>
      <c r="O456" s="226" t="s">
        <v>720</v>
      </c>
      <c r="P456" s="226" t="s">
        <v>720</v>
      </c>
      <c r="Q456" s="229">
        <v>40505.534906117449</v>
      </c>
      <c r="R456" s="229">
        <v>8055.6747862912398</v>
      </c>
      <c r="S456" s="229">
        <v>22216.605683880782</v>
      </c>
      <c r="T456" s="229">
        <v>0</v>
      </c>
      <c r="U456" s="229">
        <v>109850.11072215327</v>
      </c>
      <c r="V456" s="230">
        <v>0</v>
      </c>
      <c r="W456" s="229">
        <v>12627.659054179896</v>
      </c>
      <c r="X456" s="229">
        <v>193255.58515262266</v>
      </c>
      <c r="Y456" s="231">
        <v>35.229734506023014</v>
      </c>
      <c r="Z456" s="232"/>
      <c r="AA456" s="226" t="s">
        <v>997</v>
      </c>
      <c r="AB456" s="224" t="s">
        <v>696</v>
      </c>
      <c r="AC456" s="233"/>
    </row>
    <row r="457" spans="1:29" s="217" customFormat="1" ht="11.25" customHeight="1">
      <c r="A457" s="224" t="s">
        <v>140</v>
      </c>
      <c r="B457" s="225">
        <v>437</v>
      </c>
      <c r="C457" s="224" t="s">
        <v>438</v>
      </c>
      <c r="D457" s="226" t="s">
        <v>18</v>
      </c>
      <c r="E457" s="224" t="s">
        <v>1076</v>
      </c>
      <c r="F457" s="224" t="s">
        <v>23</v>
      </c>
      <c r="G457" s="227" t="s">
        <v>445</v>
      </c>
      <c r="H457" s="224" t="s">
        <v>41</v>
      </c>
      <c r="I457" s="301">
        <v>397</v>
      </c>
      <c r="J457" s="301">
        <v>13.459192277498328</v>
      </c>
      <c r="K457" s="301">
        <v>126.30106345798592</v>
      </c>
      <c r="L457" s="301">
        <v>536.76025573548429</v>
      </c>
      <c r="M457" s="301">
        <v>82396</v>
      </c>
      <c r="N457" s="228">
        <v>6.5143970063532728E-3</v>
      </c>
      <c r="O457" s="226" t="s">
        <v>720</v>
      </c>
      <c r="P457" s="226" t="s">
        <v>720</v>
      </c>
      <c r="Q457" s="229">
        <v>3963.4377283508156</v>
      </c>
      <c r="R457" s="229">
        <v>788.24203776874606</v>
      </c>
      <c r="S457" s="229">
        <v>2173.8790357287112</v>
      </c>
      <c r="T457" s="229">
        <v>0</v>
      </c>
      <c r="U457" s="229">
        <v>10748.755060482899</v>
      </c>
      <c r="V457" s="230">
        <v>0</v>
      </c>
      <c r="W457" s="229">
        <v>1235.6074406149519</v>
      </c>
      <c r="X457" s="229">
        <v>18909.921302946124</v>
      </c>
      <c r="Y457" s="231">
        <v>35.229734506023007</v>
      </c>
      <c r="Z457" s="232"/>
      <c r="AA457" s="226" t="s">
        <v>997</v>
      </c>
      <c r="AB457" s="224" t="s">
        <v>696</v>
      </c>
      <c r="AC457" s="233"/>
    </row>
    <row r="458" spans="1:29" s="217" customFormat="1" ht="11.25" customHeight="1">
      <c r="A458" s="224" t="s">
        <v>1262</v>
      </c>
      <c r="B458" s="225">
        <v>437</v>
      </c>
      <c r="C458" s="224" t="s">
        <v>438</v>
      </c>
      <c r="D458" s="226" t="s">
        <v>18</v>
      </c>
      <c r="E458" s="224" t="s">
        <v>771</v>
      </c>
      <c r="F458" s="224" t="s">
        <v>23</v>
      </c>
      <c r="G458" s="227" t="s">
        <v>77</v>
      </c>
      <c r="H458" s="224" t="s">
        <v>41</v>
      </c>
      <c r="I458" s="301">
        <v>3130</v>
      </c>
      <c r="J458" s="301">
        <v>106.11403483266945</v>
      </c>
      <c r="K458" s="301">
        <v>995.77412751510303</v>
      </c>
      <c r="L458" s="301">
        <v>4231.8881623477728</v>
      </c>
      <c r="M458" s="301">
        <v>82396</v>
      </c>
      <c r="N458" s="228">
        <v>5.1360359269233616E-2</v>
      </c>
      <c r="O458" s="226" t="s">
        <v>720</v>
      </c>
      <c r="P458" s="226" t="s">
        <v>720</v>
      </c>
      <c r="Q458" s="229">
        <v>31248.262190775953</v>
      </c>
      <c r="R458" s="229">
        <v>6214.6034715772676</v>
      </c>
      <c r="S458" s="229">
        <v>17139.147057508479</v>
      </c>
      <c r="T458" s="229">
        <v>0</v>
      </c>
      <c r="U458" s="229">
        <v>84744.592794235461</v>
      </c>
      <c r="V458" s="230">
        <v>0</v>
      </c>
      <c r="W458" s="229">
        <v>0</v>
      </c>
      <c r="X458" s="229">
        <v>139346.60551409714</v>
      </c>
      <c r="Y458" s="231">
        <v>32.927761833098693</v>
      </c>
      <c r="Z458" s="232"/>
      <c r="AA458" s="226" t="s">
        <v>806</v>
      </c>
      <c r="AB458" s="224" t="s">
        <v>696</v>
      </c>
      <c r="AC458" s="233"/>
    </row>
    <row r="459" spans="1:29" s="217" customFormat="1" ht="11.25" customHeight="1">
      <c r="A459" s="224" t="s">
        <v>140</v>
      </c>
      <c r="B459" s="225">
        <v>437</v>
      </c>
      <c r="C459" s="224" t="s">
        <v>438</v>
      </c>
      <c r="D459" s="226" t="s">
        <v>18</v>
      </c>
      <c r="E459" s="224" t="s">
        <v>1077</v>
      </c>
      <c r="F459" s="224" t="s">
        <v>23</v>
      </c>
      <c r="G459" s="227" t="s">
        <v>447</v>
      </c>
      <c r="H459" s="224" t="s">
        <v>41</v>
      </c>
      <c r="I459" s="301">
        <v>19998.43</v>
      </c>
      <c r="J459" s="301">
        <v>677.99172447881824</v>
      </c>
      <c r="K459" s="301">
        <v>6362.2744999750348</v>
      </c>
      <c r="L459" s="301">
        <v>27038.696224453855</v>
      </c>
      <c r="M459" s="301">
        <v>82396</v>
      </c>
      <c r="N459" s="228">
        <v>0.32815544716313721</v>
      </c>
      <c r="O459" s="226" t="s">
        <v>720</v>
      </c>
      <c r="P459" s="226" t="s">
        <v>720</v>
      </c>
      <c r="Q459" s="229">
        <v>199653.73292136725</v>
      </c>
      <c r="R459" s="229">
        <v>39706.809106739602</v>
      </c>
      <c r="S459" s="229">
        <v>109506.71970903811</v>
      </c>
      <c r="T459" s="229">
        <v>0</v>
      </c>
      <c r="U459" s="229">
        <v>541456.4878191764</v>
      </c>
      <c r="V459" s="230">
        <v>0</v>
      </c>
      <c r="W459" s="229">
        <v>62242.339820194633</v>
      </c>
      <c r="X459" s="229">
        <v>952566.08937651606</v>
      </c>
      <c r="Y459" s="231">
        <v>35.229734506023007</v>
      </c>
      <c r="Z459" s="232"/>
      <c r="AA459" s="226" t="s">
        <v>912</v>
      </c>
      <c r="AB459" s="224" t="s">
        <v>696</v>
      </c>
      <c r="AC459" s="233"/>
    </row>
    <row r="460" spans="1:29" s="217" customFormat="1" ht="11.25" customHeight="1">
      <c r="A460" s="224" t="s">
        <v>63</v>
      </c>
      <c r="B460" s="225">
        <v>437</v>
      </c>
      <c r="C460" s="224" t="s">
        <v>438</v>
      </c>
      <c r="D460" s="226" t="s">
        <v>34</v>
      </c>
      <c r="E460" s="224" t="s">
        <v>1078</v>
      </c>
      <c r="F460" s="224" t="s">
        <v>23</v>
      </c>
      <c r="G460" s="227" t="s">
        <v>448</v>
      </c>
      <c r="H460" s="224" t="s">
        <v>65</v>
      </c>
      <c r="I460" s="301">
        <v>1383</v>
      </c>
      <c r="J460" s="301">
        <v>111.2190745202293</v>
      </c>
      <c r="K460" s="301">
        <v>439.98582056018773</v>
      </c>
      <c r="L460" s="301">
        <v>1934.2048950804169</v>
      </c>
      <c r="M460" s="301">
        <v>82396</v>
      </c>
      <c r="N460" s="228">
        <v>2.3474499916020401E-2</v>
      </c>
      <c r="O460" s="226" t="s">
        <v>720</v>
      </c>
      <c r="P460" s="226" t="s">
        <v>720</v>
      </c>
      <c r="Q460" s="229">
        <v>19813.994945203791</v>
      </c>
      <c r="R460" s="229">
        <v>2840.4144898384684</v>
      </c>
      <c r="S460" s="229">
        <v>7833.5298250756887</v>
      </c>
      <c r="T460" s="229">
        <v>0</v>
      </c>
      <c r="U460" s="229">
        <v>38732.924861433661</v>
      </c>
      <c r="V460" s="230">
        <v>0</v>
      </c>
      <c r="W460" s="229">
        <v>4452.4868123115621</v>
      </c>
      <c r="X460" s="229">
        <v>73673.35093386317</v>
      </c>
      <c r="Y460" s="231">
        <v>38.089734506023007</v>
      </c>
      <c r="Z460" s="232"/>
      <c r="AA460" s="226" t="s">
        <v>995</v>
      </c>
      <c r="AB460" s="224" t="s">
        <v>696</v>
      </c>
      <c r="AC460" s="233"/>
    </row>
    <row r="461" spans="1:29" s="217" customFormat="1" ht="11.25" customHeight="1">
      <c r="A461" s="224" t="s">
        <v>63</v>
      </c>
      <c r="B461" s="225">
        <v>437</v>
      </c>
      <c r="C461" s="224" t="s">
        <v>438</v>
      </c>
      <c r="D461" s="226" t="s">
        <v>34</v>
      </c>
      <c r="E461" s="224" t="s">
        <v>1079</v>
      </c>
      <c r="F461" s="224" t="s">
        <v>23</v>
      </c>
      <c r="G461" s="227" t="s">
        <v>449</v>
      </c>
      <c r="H461" s="224" t="s">
        <v>65</v>
      </c>
      <c r="I461" s="301">
        <v>3385</v>
      </c>
      <c r="J461" s="301">
        <v>272.21732989947662</v>
      </c>
      <c r="K461" s="301">
        <v>1076.8994957311897</v>
      </c>
      <c r="L461" s="301">
        <v>4734.1168256306664</v>
      </c>
      <c r="M461" s="301">
        <v>82396</v>
      </c>
      <c r="N461" s="228">
        <v>5.7455663207323975E-2</v>
      </c>
      <c r="O461" s="226" t="s">
        <v>720</v>
      </c>
      <c r="P461" s="226" t="s">
        <v>720</v>
      </c>
      <c r="Q461" s="229">
        <v>48496.292761760546</v>
      </c>
      <c r="R461" s="229">
        <v>6952.1352480862006</v>
      </c>
      <c r="S461" s="229">
        <v>19173.173143804197</v>
      </c>
      <c r="T461" s="229">
        <v>0</v>
      </c>
      <c r="U461" s="229">
        <v>94801.844292084555</v>
      </c>
      <c r="V461" s="230">
        <v>0</v>
      </c>
      <c r="W461" s="229">
        <v>10897.807563032999</v>
      </c>
      <c r="X461" s="229">
        <v>180321.25300876849</v>
      </c>
      <c r="Y461" s="231">
        <v>38.089734506023007</v>
      </c>
      <c r="Z461" s="232"/>
      <c r="AA461" s="226" t="s">
        <v>892</v>
      </c>
      <c r="AB461" s="224" t="s">
        <v>696</v>
      </c>
      <c r="AC461" s="233"/>
    </row>
    <row r="462" spans="1:29" s="217" customFormat="1" ht="11.25" customHeight="1">
      <c r="A462" s="224" t="s">
        <v>63</v>
      </c>
      <c r="B462" s="225">
        <v>437</v>
      </c>
      <c r="C462" s="224" t="s">
        <v>438</v>
      </c>
      <c r="D462" s="226" t="s">
        <v>34</v>
      </c>
      <c r="E462" s="224" t="s">
        <v>1078</v>
      </c>
      <c r="F462" s="224" t="s">
        <v>23</v>
      </c>
      <c r="G462" s="227" t="s">
        <v>448</v>
      </c>
      <c r="H462" s="224" t="s">
        <v>41</v>
      </c>
      <c r="I462" s="301">
        <v>1447.5</v>
      </c>
      <c r="J462" s="301">
        <v>116.40608124948076</v>
      </c>
      <c r="K462" s="301">
        <v>460.50576663837438</v>
      </c>
      <c r="L462" s="301">
        <v>2024.4118478878552</v>
      </c>
      <c r="M462" s="301">
        <v>82396</v>
      </c>
      <c r="N462" s="228">
        <v>2.4569297634446517E-2</v>
      </c>
      <c r="O462" s="226" t="s">
        <v>720</v>
      </c>
      <c r="P462" s="226" t="s">
        <v>720</v>
      </c>
      <c r="Q462" s="229">
        <v>14948.257084803921</v>
      </c>
      <c r="R462" s="229">
        <v>2972.8850137680283</v>
      </c>
      <c r="S462" s="229">
        <v>8198.8679839458127</v>
      </c>
      <c r="T462" s="229">
        <v>0</v>
      </c>
      <c r="U462" s="229">
        <v>40539.341096836753</v>
      </c>
      <c r="V462" s="230">
        <v>0</v>
      </c>
      <c r="W462" s="229">
        <v>4660.1407525820587</v>
      </c>
      <c r="X462" s="229">
        <v>71319.491931936573</v>
      </c>
      <c r="Y462" s="231">
        <v>35.229734506023007</v>
      </c>
      <c r="Z462" s="232"/>
      <c r="AA462" s="226" t="s">
        <v>995</v>
      </c>
      <c r="AB462" s="224" t="s">
        <v>696</v>
      </c>
      <c r="AC462" s="233"/>
    </row>
    <row r="463" spans="1:29" s="217" customFormat="1" ht="11.25" customHeight="1">
      <c r="A463" s="224" t="s">
        <v>63</v>
      </c>
      <c r="B463" s="225">
        <v>437</v>
      </c>
      <c r="C463" s="224" t="s">
        <v>438</v>
      </c>
      <c r="D463" s="226" t="s">
        <v>34</v>
      </c>
      <c r="E463" s="224" t="s">
        <v>881</v>
      </c>
      <c r="F463" s="224" t="s">
        <v>23</v>
      </c>
      <c r="G463" s="227" t="s">
        <v>105</v>
      </c>
      <c r="H463" s="224" t="s">
        <v>41</v>
      </c>
      <c r="I463" s="301">
        <v>96</v>
      </c>
      <c r="J463" s="301">
        <v>7.7201960621417296</v>
      </c>
      <c r="K463" s="301">
        <v>30.541315093114981</v>
      </c>
      <c r="L463" s="301">
        <v>134.2615111552567</v>
      </c>
      <c r="M463" s="301">
        <v>82396</v>
      </c>
      <c r="N463" s="228">
        <v>1.6294663716109605E-3</v>
      </c>
      <c r="O463" s="226" t="s">
        <v>720</v>
      </c>
      <c r="P463" s="226" t="s">
        <v>720</v>
      </c>
      <c r="Q463" s="229">
        <v>991.38699837041543</v>
      </c>
      <c r="R463" s="229">
        <v>197.16543096492623</v>
      </c>
      <c r="S463" s="229">
        <v>543.75912017878966</v>
      </c>
      <c r="T463" s="229">
        <v>0</v>
      </c>
      <c r="U463" s="229">
        <v>2688.6195131580848</v>
      </c>
      <c r="V463" s="230">
        <v>0</v>
      </c>
      <c r="W463" s="229">
        <v>309.06632970492404</v>
      </c>
      <c r="X463" s="229">
        <v>4729.9973923771404</v>
      </c>
      <c r="Y463" s="231">
        <v>35.229734506023014</v>
      </c>
      <c r="Z463" s="232"/>
      <c r="AA463" s="226" t="s">
        <v>882</v>
      </c>
      <c r="AB463" s="224" t="s">
        <v>696</v>
      </c>
      <c r="AC463" s="233"/>
    </row>
    <row r="464" spans="1:29" s="217" customFormat="1" ht="11.25" customHeight="1">
      <c r="A464" s="224" t="s">
        <v>63</v>
      </c>
      <c r="B464" s="225">
        <v>437</v>
      </c>
      <c r="C464" s="224" t="s">
        <v>438</v>
      </c>
      <c r="D464" s="226" t="s">
        <v>34</v>
      </c>
      <c r="E464" s="224" t="s">
        <v>1080</v>
      </c>
      <c r="F464" s="224" t="s">
        <v>23</v>
      </c>
      <c r="G464" s="227" t="s">
        <v>453</v>
      </c>
      <c r="H464" s="224" t="s">
        <v>41</v>
      </c>
      <c r="I464" s="301">
        <v>2419</v>
      </c>
      <c r="J464" s="301">
        <v>194.53285702417546</v>
      </c>
      <c r="K464" s="301">
        <v>769.57751260672023</v>
      </c>
      <c r="L464" s="301">
        <v>3383.1103696308955</v>
      </c>
      <c r="M464" s="301">
        <v>82396</v>
      </c>
      <c r="N464" s="228">
        <v>4.1059157842988685E-2</v>
      </c>
      <c r="O464" s="226" t="s">
        <v>720</v>
      </c>
      <c r="P464" s="226" t="s">
        <v>720</v>
      </c>
      <c r="Q464" s="229">
        <v>24980.886969354531</v>
      </c>
      <c r="R464" s="229">
        <v>4968.1580990016309</v>
      </c>
      <c r="S464" s="229">
        <v>13701.596997005126</v>
      </c>
      <c r="T464" s="229">
        <v>0</v>
      </c>
      <c r="U464" s="229">
        <v>67747.610440931327</v>
      </c>
      <c r="V464" s="230">
        <v>0</v>
      </c>
      <c r="W464" s="229">
        <v>7787.8276203772011</v>
      </c>
      <c r="X464" s="229">
        <v>119186.08012666981</v>
      </c>
      <c r="Y464" s="231">
        <v>35.229734506023007</v>
      </c>
      <c r="Z464" s="232"/>
      <c r="AA464" s="226" t="s">
        <v>882</v>
      </c>
      <c r="AB464" s="224" t="s">
        <v>696</v>
      </c>
      <c r="AC464" s="233"/>
    </row>
    <row r="465" spans="1:29" s="217" customFormat="1" ht="11.25" customHeight="1">
      <c r="A465" s="224" t="s">
        <v>63</v>
      </c>
      <c r="B465" s="225">
        <v>437</v>
      </c>
      <c r="C465" s="224" t="s">
        <v>438</v>
      </c>
      <c r="D465" s="226" t="s">
        <v>34</v>
      </c>
      <c r="E465" s="224" t="s">
        <v>1081</v>
      </c>
      <c r="F465" s="224" t="s">
        <v>23</v>
      </c>
      <c r="G465" s="227" t="s">
        <v>454</v>
      </c>
      <c r="H465" s="224" t="s">
        <v>41</v>
      </c>
      <c r="I465" s="301">
        <v>1574.5</v>
      </c>
      <c r="J465" s="301">
        <v>126.61925729002245</v>
      </c>
      <c r="K465" s="301">
        <v>500.90938139697442</v>
      </c>
      <c r="L465" s="301">
        <v>2202.0286386869971</v>
      </c>
      <c r="M465" s="301">
        <v>82396</v>
      </c>
      <c r="N465" s="228">
        <v>2.672494585522352E-2</v>
      </c>
      <c r="O465" s="226" t="s">
        <v>720</v>
      </c>
      <c r="P465" s="226" t="s">
        <v>720</v>
      </c>
      <c r="Q465" s="229">
        <v>16259.779468064786</v>
      </c>
      <c r="R465" s="229">
        <v>3233.7184484820459</v>
      </c>
      <c r="S465" s="229">
        <v>8918.2159866823386</v>
      </c>
      <c r="T465" s="229">
        <v>0</v>
      </c>
      <c r="U465" s="229">
        <v>44096.160661118811</v>
      </c>
      <c r="V465" s="230">
        <v>0</v>
      </c>
      <c r="W465" s="229">
        <v>5069.0097512541979</v>
      </c>
      <c r="X465" s="229">
        <v>77576.884315602176</v>
      </c>
      <c r="Y465" s="231">
        <v>35.229734506023007</v>
      </c>
      <c r="Z465" s="232"/>
      <c r="AA465" s="226" t="s">
        <v>882</v>
      </c>
      <c r="AB465" s="224" t="s">
        <v>696</v>
      </c>
      <c r="AC465" s="233"/>
    </row>
    <row r="466" spans="1:29" s="217" customFormat="1" ht="11.25" customHeight="1">
      <c r="A466" s="224" t="s">
        <v>63</v>
      </c>
      <c r="B466" s="225">
        <v>437</v>
      </c>
      <c r="C466" s="224" t="s">
        <v>438</v>
      </c>
      <c r="D466" s="226" t="s">
        <v>34</v>
      </c>
      <c r="E466" s="224" t="s">
        <v>1079</v>
      </c>
      <c r="F466" s="224" t="s">
        <v>23</v>
      </c>
      <c r="G466" s="227" t="s">
        <v>449</v>
      </c>
      <c r="H466" s="224" t="s">
        <v>41</v>
      </c>
      <c r="I466" s="301">
        <v>1647</v>
      </c>
      <c r="J466" s="301">
        <v>132.44961369111905</v>
      </c>
      <c r="K466" s="301">
        <v>523.97443706625393</v>
      </c>
      <c r="L466" s="301">
        <v>2303.4240507573732</v>
      </c>
      <c r="M466" s="301">
        <v>82396</v>
      </c>
      <c r="N466" s="228">
        <v>2.7955532437950546E-2</v>
      </c>
      <c r="O466" s="226" t="s">
        <v>720</v>
      </c>
      <c r="P466" s="226" t="s">
        <v>720</v>
      </c>
      <c r="Q466" s="229">
        <v>17008.483190792442</v>
      </c>
      <c r="R466" s="229">
        <v>3382.6194249920159</v>
      </c>
      <c r="S466" s="229">
        <v>9328.86740556736</v>
      </c>
      <c r="T466" s="229">
        <v>0</v>
      </c>
      <c r="U466" s="229">
        <v>46126.628522618397</v>
      </c>
      <c r="V466" s="230">
        <v>0</v>
      </c>
      <c r="W466" s="229">
        <v>5302.4192190001031</v>
      </c>
      <c r="X466" s="229">
        <v>81149.01776297031</v>
      </c>
      <c r="Y466" s="231">
        <v>35.229734506023</v>
      </c>
      <c r="Z466" s="232"/>
      <c r="AA466" s="226" t="s">
        <v>892</v>
      </c>
      <c r="AB466" s="224" t="s">
        <v>696</v>
      </c>
      <c r="AC466" s="233"/>
    </row>
    <row r="467" spans="1:29" s="217" customFormat="1" ht="11.25" customHeight="1">
      <c r="A467" s="224" t="s">
        <v>63</v>
      </c>
      <c r="B467" s="225">
        <v>437</v>
      </c>
      <c r="C467" s="224" t="s">
        <v>438</v>
      </c>
      <c r="D467" s="226" t="s">
        <v>34</v>
      </c>
      <c r="E467" s="224" t="s">
        <v>1082</v>
      </c>
      <c r="F467" s="224" t="s">
        <v>23</v>
      </c>
      <c r="G467" s="227" t="s">
        <v>455</v>
      </c>
      <c r="H467" s="224" t="s">
        <v>41</v>
      </c>
      <c r="I467" s="301">
        <v>85</v>
      </c>
      <c r="J467" s="301">
        <v>6.835590263354657</v>
      </c>
      <c r="K467" s="301">
        <v>27.041789405362227</v>
      </c>
      <c r="L467" s="301">
        <v>118.87737966871688</v>
      </c>
      <c r="M467" s="301">
        <v>82396</v>
      </c>
      <c r="N467" s="228">
        <v>1.4427566831972049E-3</v>
      </c>
      <c r="O467" s="226" t="s">
        <v>720</v>
      </c>
      <c r="P467" s="226" t="s">
        <v>720</v>
      </c>
      <c r="Q467" s="229">
        <v>877.79057147380536</v>
      </c>
      <c r="R467" s="229">
        <v>174.5735586668618</v>
      </c>
      <c r="S467" s="229">
        <v>481.45338765830337</v>
      </c>
      <c r="T467" s="229">
        <v>0</v>
      </c>
      <c r="U467" s="229">
        <v>2380.5485272753881</v>
      </c>
      <c r="V467" s="230">
        <v>0</v>
      </c>
      <c r="W467" s="229">
        <v>273.65247942623489</v>
      </c>
      <c r="X467" s="229">
        <v>4188.0185245005932</v>
      </c>
      <c r="Y467" s="231">
        <v>35.229734506023007</v>
      </c>
      <c r="Z467" s="232"/>
      <c r="AA467" s="226" t="s">
        <v>995</v>
      </c>
      <c r="AB467" s="224" t="s">
        <v>696</v>
      </c>
      <c r="AC467" s="233"/>
    </row>
    <row r="468" spans="1:29" s="217" customFormat="1" ht="11.25" customHeight="1">
      <c r="A468" s="224" t="s">
        <v>63</v>
      </c>
      <c r="B468" s="225">
        <v>437</v>
      </c>
      <c r="C468" s="224" t="s">
        <v>438</v>
      </c>
      <c r="D468" s="226" t="s">
        <v>35</v>
      </c>
      <c r="E468" s="224" t="s">
        <v>1083</v>
      </c>
      <c r="F468" s="224" t="s">
        <v>23</v>
      </c>
      <c r="G468" s="227" t="s">
        <v>450</v>
      </c>
      <c r="H468" s="224" t="s">
        <v>65</v>
      </c>
      <c r="I468" s="301">
        <v>8615</v>
      </c>
      <c r="J468" s="301">
        <v>668.0299480120085</v>
      </c>
      <c r="K468" s="301">
        <v>2740.7648909081831</v>
      </c>
      <c r="L468" s="301">
        <v>12023.794838920192</v>
      </c>
      <c r="M468" s="301">
        <v>82396</v>
      </c>
      <c r="N468" s="228">
        <v>0.14592692410942512</v>
      </c>
      <c r="O468" s="226" t="s">
        <v>720</v>
      </c>
      <c r="P468" s="226" t="s">
        <v>720</v>
      </c>
      <c r="Q468" s="229">
        <v>123171.75432989844</v>
      </c>
      <c r="R468" s="229">
        <v>17657.157817240441</v>
      </c>
      <c r="S468" s="229">
        <v>48696.369097626775</v>
      </c>
      <c r="T468" s="229">
        <v>0</v>
      </c>
      <c r="U468" s="229">
        <v>240779.42478055146</v>
      </c>
      <c r="V468" s="230">
        <v>0</v>
      </c>
      <c r="W468" s="229">
        <v>27678.447144042704</v>
      </c>
      <c r="X468" s="229">
        <v>457983.15316935978</v>
      </c>
      <c r="Y468" s="231">
        <v>38.089734506023007</v>
      </c>
      <c r="Z468" s="232"/>
      <c r="AA468" s="226" t="s">
        <v>899</v>
      </c>
      <c r="AB468" s="224" t="s">
        <v>696</v>
      </c>
      <c r="AC468" s="233"/>
    </row>
    <row r="469" spans="1:29" s="217" customFormat="1" ht="11.25" customHeight="1">
      <c r="A469" s="224" t="s">
        <v>63</v>
      </c>
      <c r="B469" s="225">
        <v>437</v>
      </c>
      <c r="C469" s="224" t="s">
        <v>438</v>
      </c>
      <c r="D469" s="226" t="s">
        <v>35</v>
      </c>
      <c r="E469" s="224" t="s">
        <v>1084</v>
      </c>
      <c r="F469" s="224" t="s">
        <v>23</v>
      </c>
      <c r="G469" s="227" t="s">
        <v>452</v>
      </c>
      <c r="H469" s="224" t="s">
        <v>65</v>
      </c>
      <c r="I469" s="301">
        <v>587</v>
      </c>
      <c r="J469" s="301">
        <v>45.517536794317934</v>
      </c>
      <c r="K469" s="301">
        <v>186.74741624644267</v>
      </c>
      <c r="L469" s="301">
        <v>819.26495304076059</v>
      </c>
      <c r="M469" s="301">
        <v>82396</v>
      </c>
      <c r="N469" s="228">
        <v>9.9430185086746992E-3</v>
      </c>
      <c r="O469" s="226" t="s">
        <v>720</v>
      </c>
      <c r="P469" s="226" t="s">
        <v>720</v>
      </c>
      <c r="Q469" s="229">
        <v>8392.550178949552</v>
      </c>
      <c r="R469" s="229">
        <v>1203.1052395496386</v>
      </c>
      <c r="S469" s="229">
        <v>3318.0230598150802</v>
      </c>
      <c r="T469" s="229">
        <v>0</v>
      </c>
      <c r="U469" s="229">
        <v>16405.980539313252</v>
      </c>
      <c r="V469" s="230">
        <v>0</v>
      </c>
      <c r="W469" s="229">
        <v>1885.9255337844529</v>
      </c>
      <c r="X469" s="229">
        <v>31205.584551411976</v>
      </c>
      <c r="Y469" s="231">
        <v>38.089734506023007</v>
      </c>
      <c r="Z469" s="232"/>
      <c r="AA469" s="226" t="s">
        <v>836</v>
      </c>
      <c r="AB469" s="224" t="s">
        <v>696</v>
      </c>
      <c r="AC469" s="233"/>
    </row>
    <row r="470" spans="1:29" s="217" customFormat="1" ht="11.25" customHeight="1">
      <c r="A470" s="224" t="s">
        <v>63</v>
      </c>
      <c r="B470" s="225">
        <v>437</v>
      </c>
      <c r="C470" s="224" t="s">
        <v>438</v>
      </c>
      <c r="D470" s="226" t="s">
        <v>35</v>
      </c>
      <c r="E470" s="224" t="s">
        <v>1083</v>
      </c>
      <c r="F470" s="224" t="s">
        <v>23</v>
      </c>
      <c r="G470" s="227" t="s">
        <v>450</v>
      </c>
      <c r="H470" s="224" t="s">
        <v>41</v>
      </c>
      <c r="I470" s="301">
        <v>4455</v>
      </c>
      <c r="J470" s="301">
        <v>345.45251519367355</v>
      </c>
      <c r="K470" s="301">
        <v>1417.3079035398673</v>
      </c>
      <c r="L470" s="301">
        <v>6217.7604187335401</v>
      </c>
      <c r="M470" s="301">
        <v>82396</v>
      </c>
      <c r="N470" s="228">
        <v>7.5461920708936606E-2</v>
      </c>
      <c r="O470" s="226" t="s">
        <v>720</v>
      </c>
      <c r="P470" s="226" t="s">
        <v>720</v>
      </c>
      <c r="Q470" s="229">
        <v>45911.942931928454</v>
      </c>
      <c r="R470" s="229">
        <v>9130.8924057813292</v>
      </c>
      <c r="S470" s="229">
        <v>25181.92969587084</v>
      </c>
      <c r="T470" s="229">
        <v>0</v>
      </c>
      <c r="U470" s="229">
        <v>124512.16916974539</v>
      </c>
      <c r="V470" s="230">
        <v>0</v>
      </c>
      <c r="W470" s="229">
        <v>14313.114570715057</v>
      </c>
      <c r="X470" s="229">
        <v>219050.04877404106</v>
      </c>
      <c r="Y470" s="231">
        <v>35.229734506023007</v>
      </c>
      <c r="Z470" s="232"/>
      <c r="AA470" s="226" t="s">
        <v>899</v>
      </c>
      <c r="AB470" s="224" t="s">
        <v>696</v>
      </c>
      <c r="AC470" s="233"/>
    </row>
    <row r="471" spans="1:29" s="217" customFormat="1" ht="11.25" customHeight="1">
      <c r="A471" s="224" t="s">
        <v>43</v>
      </c>
      <c r="B471" s="225">
        <v>439</v>
      </c>
      <c r="C471" s="224" t="s">
        <v>457</v>
      </c>
      <c r="D471" s="226" t="s">
        <v>18</v>
      </c>
      <c r="E471" s="224" t="s">
        <v>458</v>
      </c>
      <c r="F471" s="224" t="s">
        <v>23</v>
      </c>
      <c r="G471" s="227" t="s">
        <v>460</v>
      </c>
      <c r="H471" s="224" t="s">
        <v>459</v>
      </c>
      <c r="I471" s="301">
        <v>1743</v>
      </c>
      <c r="J471" s="301">
        <v>83.566349434368831</v>
      </c>
      <c r="K471" s="301">
        <v>903.2737539212269</v>
      </c>
      <c r="L471" s="301">
        <v>2729.8401033555956</v>
      </c>
      <c r="M471" s="301">
        <v>22785</v>
      </c>
      <c r="N471" s="228">
        <v>0.11980865057518524</v>
      </c>
      <c r="O471" s="226" t="s">
        <v>720</v>
      </c>
      <c r="P471" s="226" t="s">
        <v>720</v>
      </c>
      <c r="Q471" s="229">
        <v>50676.75167869329</v>
      </c>
      <c r="R471" s="229">
        <v>0</v>
      </c>
      <c r="S471" s="229">
        <v>11055.852418590162</v>
      </c>
      <c r="T471" s="229">
        <v>0</v>
      </c>
      <c r="U471" s="229"/>
      <c r="V471" s="230">
        <v>0</v>
      </c>
      <c r="W471" s="229">
        <v>6974.6618083322846</v>
      </c>
      <c r="X471" s="229">
        <v>68707.265905615743</v>
      </c>
      <c r="Y471" s="231">
        <v>25.168970820363747</v>
      </c>
      <c r="Z471" s="232"/>
      <c r="AA471" s="226" t="s">
        <v>812</v>
      </c>
      <c r="AB471" s="224" t="s">
        <v>696</v>
      </c>
      <c r="AC471" s="233"/>
    </row>
    <row r="472" spans="1:29" s="217" customFormat="1" ht="11.25" customHeight="1">
      <c r="A472" s="224" t="s">
        <v>1216</v>
      </c>
      <c r="B472" s="225">
        <v>439</v>
      </c>
      <c r="C472" s="224" t="s">
        <v>457</v>
      </c>
      <c r="D472" s="226" t="s">
        <v>18</v>
      </c>
      <c r="E472" s="224" t="s">
        <v>774</v>
      </c>
      <c r="F472" s="224" t="s">
        <v>23</v>
      </c>
      <c r="G472" s="227" t="s">
        <v>765</v>
      </c>
      <c r="H472" s="224" t="s">
        <v>41</v>
      </c>
      <c r="I472" s="301">
        <v>3826</v>
      </c>
      <c r="J472" s="301">
        <v>183.43365056563118</v>
      </c>
      <c r="K472" s="301">
        <v>1982.7454862321365</v>
      </c>
      <c r="L472" s="301">
        <v>5992.1791367977676</v>
      </c>
      <c r="M472" s="301">
        <v>22785</v>
      </c>
      <c r="N472" s="228">
        <v>0.26298789277146228</v>
      </c>
      <c r="O472" s="226" t="s">
        <v>709</v>
      </c>
      <c r="P472" s="226" t="s">
        <v>720</v>
      </c>
      <c r="Q472" s="229">
        <v>0</v>
      </c>
      <c r="R472" s="229">
        <v>0</v>
      </c>
      <c r="S472" s="229">
        <v>24268.32550403096</v>
      </c>
      <c r="T472" s="229">
        <v>0</v>
      </c>
      <c r="U472" s="229"/>
      <c r="V472" s="230">
        <v>0</v>
      </c>
      <c r="W472" s="229">
        <v>15309.842844910685</v>
      </c>
      <c r="X472" s="229">
        <v>39578.168348941646</v>
      </c>
      <c r="Y472" s="231">
        <v>6.6049708203637412</v>
      </c>
      <c r="Z472" s="232"/>
      <c r="AA472" s="226" t="s">
        <v>806</v>
      </c>
      <c r="AB472" s="224" t="s">
        <v>696</v>
      </c>
      <c r="AC472" s="233"/>
    </row>
    <row r="473" spans="1:29" s="217" customFormat="1" ht="11.25" customHeight="1">
      <c r="A473" s="224" t="s">
        <v>1216</v>
      </c>
      <c r="B473" s="225">
        <v>439</v>
      </c>
      <c r="C473" s="224" t="s">
        <v>457</v>
      </c>
      <c r="D473" s="226" t="s">
        <v>34</v>
      </c>
      <c r="E473" s="224" t="s">
        <v>1085</v>
      </c>
      <c r="F473" s="224" t="s">
        <v>23</v>
      </c>
      <c r="G473" s="227" t="s">
        <v>1086</v>
      </c>
      <c r="H473" s="224" t="s">
        <v>41</v>
      </c>
      <c r="I473" s="301">
        <v>5956</v>
      </c>
      <c r="J473" s="301">
        <v>304</v>
      </c>
      <c r="K473" s="301">
        <v>3086.5739979086788</v>
      </c>
      <c r="L473" s="301">
        <v>9346.5739979086793</v>
      </c>
      <c r="M473" s="301">
        <v>22785</v>
      </c>
      <c r="N473" s="228">
        <v>0.41020732929158127</v>
      </c>
      <c r="O473" s="226" t="s">
        <v>709</v>
      </c>
      <c r="P473" s="226" t="s">
        <v>720</v>
      </c>
      <c r="Q473" s="229">
        <v>0</v>
      </c>
      <c r="R473" s="229">
        <v>0</v>
      </c>
      <c r="S473" s="229">
        <v>37853.624691530153</v>
      </c>
      <c r="T473" s="229">
        <v>0</v>
      </c>
      <c r="U473" s="229"/>
      <c r="V473" s="230">
        <v>0</v>
      </c>
      <c r="W473" s="229">
        <v>23880.223835027147</v>
      </c>
      <c r="X473" s="229">
        <v>61733.848526557296</v>
      </c>
      <c r="Y473" s="231">
        <v>6.6049708203637403</v>
      </c>
      <c r="Z473" s="232"/>
      <c r="AA473" s="226" t="s">
        <v>806</v>
      </c>
      <c r="AB473" s="224" t="s">
        <v>696</v>
      </c>
      <c r="AC473" s="233"/>
    </row>
    <row r="474" spans="1:29" s="217" customFormat="1" ht="11.25" customHeight="1">
      <c r="A474" s="224" t="s">
        <v>63</v>
      </c>
      <c r="B474" s="225">
        <v>439</v>
      </c>
      <c r="C474" s="224" t="s">
        <v>457</v>
      </c>
      <c r="D474" s="226" t="s">
        <v>40</v>
      </c>
      <c r="E474" s="224" t="s">
        <v>831</v>
      </c>
      <c r="F474" s="224" t="s">
        <v>23</v>
      </c>
      <c r="G474" s="227" t="s">
        <v>104</v>
      </c>
      <c r="H474" s="224" t="s">
        <v>41</v>
      </c>
      <c r="I474" s="301">
        <v>676</v>
      </c>
      <c r="J474" s="301">
        <v>92.290780141843982</v>
      </c>
      <c r="K474" s="301">
        <v>350.32303938654587</v>
      </c>
      <c r="L474" s="301">
        <v>1118.6138195283897</v>
      </c>
      <c r="M474" s="301">
        <v>22785</v>
      </c>
      <c r="N474" s="228">
        <v>4.9094308515619474E-2</v>
      </c>
      <c r="O474" s="226" t="s">
        <v>720</v>
      </c>
      <c r="P474" s="226" t="s">
        <v>720</v>
      </c>
      <c r="Q474" s="229">
        <v>8259.8444433976292</v>
      </c>
      <c r="R474" s="229">
        <v>0</v>
      </c>
      <c r="S474" s="229">
        <v>4530.3859690899781</v>
      </c>
      <c r="T474" s="229">
        <v>0</v>
      </c>
      <c r="U474" s="229"/>
      <c r="V474" s="230">
        <v>0</v>
      </c>
      <c r="W474" s="229">
        <v>2858.0256681506671</v>
      </c>
      <c r="X474" s="229">
        <v>15648.256080638273</v>
      </c>
      <c r="Y474" s="231">
        <v>13.988970820363738</v>
      </c>
      <c r="Z474" s="232"/>
      <c r="AA474" s="226" t="s">
        <v>832</v>
      </c>
      <c r="AB474" s="224" t="s">
        <v>696</v>
      </c>
      <c r="AC474" s="233"/>
    </row>
    <row r="475" spans="1:29" s="217" customFormat="1" ht="11.25" customHeight="1">
      <c r="A475" s="224" t="s">
        <v>1262</v>
      </c>
      <c r="B475" s="225">
        <v>439</v>
      </c>
      <c r="C475" s="224" t="s">
        <v>457</v>
      </c>
      <c r="D475" s="226" t="s">
        <v>40</v>
      </c>
      <c r="E475" s="224" t="s">
        <v>1017</v>
      </c>
      <c r="F475" s="224" t="s">
        <v>23</v>
      </c>
      <c r="G475" s="227" t="s">
        <v>1087</v>
      </c>
      <c r="H475" s="224" t="s">
        <v>41</v>
      </c>
      <c r="I475" s="301">
        <v>187</v>
      </c>
      <c r="J475" s="301">
        <v>25.530141843971631</v>
      </c>
      <c r="K475" s="301">
        <v>96.908888114325549</v>
      </c>
      <c r="L475" s="301">
        <v>309.43902995829717</v>
      </c>
      <c r="M475" s="301">
        <v>22785</v>
      </c>
      <c r="N475" s="228">
        <v>1.3580822030208346E-2</v>
      </c>
      <c r="O475" s="226" t="s">
        <v>709</v>
      </c>
      <c r="P475" s="226" t="s">
        <v>720</v>
      </c>
      <c r="Q475" s="229">
        <v>0</v>
      </c>
      <c r="R475" s="229">
        <v>0</v>
      </c>
      <c r="S475" s="229">
        <v>1253.2280713311034</v>
      </c>
      <c r="T475" s="229">
        <v>0</v>
      </c>
      <c r="U475" s="229"/>
      <c r="V475" s="230">
        <v>0</v>
      </c>
      <c r="W475" s="229">
        <v>0</v>
      </c>
      <c r="X475" s="229">
        <v>1253.2280713311034</v>
      </c>
      <c r="Y475" s="231">
        <v>4.05</v>
      </c>
      <c r="Z475" s="232"/>
      <c r="AA475" s="226" t="s">
        <v>806</v>
      </c>
      <c r="AB475" s="224" t="s">
        <v>696</v>
      </c>
      <c r="AC475" s="233"/>
    </row>
    <row r="476" spans="1:29" s="217" customFormat="1">
      <c r="A476" s="224" t="s">
        <v>1216</v>
      </c>
      <c r="B476" s="225">
        <v>439</v>
      </c>
      <c r="C476" s="224" t="s">
        <v>457</v>
      </c>
      <c r="D476" s="226" t="s">
        <v>40</v>
      </c>
      <c r="E476" s="224" t="s">
        <v>774</v>
      </c>
      <c r="F476" s="224" t="s">
        <v>23</v>
      </c>
      <c r="G476" s="227" t="s">
        <v>765</v>
      </c>
      <c r="H476" s="224" t="s">
        <v>41</v>
      </c>
      <c r="I476" s="301">
        <v>1497</v>
      </c>
      <c r="J476" s="301">
        <v>204.37765957446808</v>
      </c>
      <c r="K476" s="301">
        <v>775.78933426280935</v>
      </c>
      <c r="L476" s="301">
        <v>2477.1669938372775</v>
      </c>
      <c r="M476" s="301">
        <v>22785</v>
      </c>
      <c r="N476" s="228">
        <v>0.10871920095840586</v>
      </c>
      <c r="O476" s="226" t="s">
        <v>709</v>
      </c>
      <c r="P476" s="226" t="s">
        <v>720</v>
      </c>
      <c r="Q476" s="229">
        <v>0</v>
      </c>
      <c r="R476" s="229">
        <v>0</v>
      </c>
      <c r="S476" s="229">
        <v>10032.526325040973</v>
      </c>
      <c r="T476" s="229">
        <v>0</v>
      </c>
      <c r="U476" s="229"/>
      <c r="V476" s="230">
        <v>0</v>
      </c>
      <c r="W476" s="229">
        <v>6329.0893864224099</v>
      </c>
      <c r="X476" s="229">
        <v>16361.615711463382</v>
      </c>
      <c r="Y476" s="231">
        <v>6.6049708203637403</v>
      </c>
      <c r="Z476" s="232"/>
      <c r="AA476" s="226" t="s">
        <v>806</v>
      </c>
      <c r="AB476" s="224" t="s">
        <v>696</v>
      </c>
      <c r="AC476" s="233"/>
    </row>
    <row r="477" spans="1:29" s="217" customFormat="1" ht="11.25" customHeight="1">
      <c r="A477" s="224" t="s">
        <v>1216</v>
      </c>
      <c r="B477" s="225">
        <v>439</v>
      </c>
      <c r="C477" s="224" t="s">
        <v>457</v>
      </c>
      <c r="D477" s="226" t="s">
        <v>40</v>
      </c>
      <c r="E477" s="224" t="s">
        <v>1085</v>
      </c>
      <c r="F477" s="224" t="s">
        <v>23</v>
      </c>
      <c r="G477" s="227" t="s">
        <v>1086</v>
      </c>
      <c r="H477" s="224" t="s">
        <v>41</v>
      </c>
      <c r="I477" s="301">
        <v>460</v>
      </c>
      <c r="J477" s="301">
        <v>62.801418439716315</v>
      </c>
      <c r="K477" s="301">
        <v>238.38550017427676</v>
      </c>
      <c r="L477" s="301">
        <v>761.18691861399316</v>
      </c>
      <c r="M477" s="301">
        <v>22785</v>
      </c>
      <c r="N477" s="228">
        <v>3.3407369699977756E-2</v>
      </c>
      <c r="O477" s="226" t="s">
        <v>709</v>
      </c>
      <c r="P477" s="226" t="s">
        <v>720</v>
      </c>
      <c r="Q477" s="229">
        <v>0</v>
      </c>
      <c r="R477" s="229">
        <v>0</v>
      </c>
      <c r="S477" s="229">
        <v>3082.8070203866723</v>
      </c>
      <c r="T477" s="229">
        <v>0</v>
      </c>
      <c r="U477" s="229"/>
      <c r="V477" s="230">
        <v>0</v>
      </c>
      <c r="W477" s="229">
        <v>1944.810365901342</v>
      </c>
      <c r="X477" s="229">
        <v>5027.6173862880141</v>
      </c>
      <c r="Y477" s="231">
        <v>6.6049708203637403</v>
      </c>
      <c r="Z477" s="232"/>
      <c r="AA477" s="226" t="s">
        <v>806</v>
      </c>
      <c r="AB477" s="224" t="s">
        <v>696</v>
      </c>
      <c r="AC477" s="233"/>
    </row>
    <row r="478" spans="1:29" s="217" customFormat="1" ht="11.25" customHeight="1">
      <c r="A478" s="224" t="s">
        <v>63</v>
      </c>
      <c r="B478" s="225">
        <v>441</v>
      </c>
      <c r="C478" s="224" t="s">
        <v>462</v>
      </c>
      <c r="D478" s="226" t="s">
        <v>18</v>
      </c>
      <c r="E478" s="224" t="s">
        <v>947</v>
      </c>
      <c r="F478" s="224" t="s">
        <v>29</v>
      </c>
      <c r="G478" s="227" t="s">
        <v>192</v>
      </c>
      <c r="H478" s="224" t="s">
        <v>65</v>
      </c>
      <c r="I478" s="301">
        <v>385</v>
      </c>
      <c r="J478" s="301">
        <v>0</v>
      </c>
      <c r="K478" s="301">
        <v>0</v>
      </c>
      <c r="L478" s="301">
        <v>385</v>
      </c>
      <c r="M478" s="301">
        <v>2026</v>
      </c>
      <c r="N478" s="228">
        <v>0.19002961500493584</v>
      </c>
      <c r="O478" s="226" t="s">
        <v>709</v>
      </c>
      <c r="P478" s="226" t="s">
        <v>709</v>
      </c>
      <c r="Q478" s="229">
        <v>0</v>
      </c>
      <c r="R478" s="229">
        <v>0</v>
      </c>
      <c r="S478" s="229">
        <v>0</v>
      </c>
      <c r="T478" s="229">
        <v>0</v>
      </c>
      <c r="U478" s="229"/>
      <c r="V478" s="230">
        <v>0</v>
      </c>
      <c r="W478" s="229">
        <v>0</v>
      </c>
      <c r="X478" s="229">
        <v>0</v>
      </c>
      <c r="Y478" s="231">
        <v>0</v>
      </c>
      <c r="Z478" s="232"/>
      <c r="AA478" s="226" t="s">
        <v>846</v>
      </c>
      <c r="AB478" s="224" t="s">
        <v>700</v>
      </c>
      <c r="AC478" s="233"/>
    </row>
    <row r="479" spans="1:29" s="217" customFormat="1" ht="11.25" customHeight="1">
      <c r="A479" s="224" t="s">
        <v>63</v>
      </c>
      <c r="B479" s="225">
        <v>441</v>
      </c>
      <c r="C479" s="224" t="s">
        <v>462</v>
      </c>
      <c r="D479" s="226" t="s">
        <v>18</v>
      </c>
      <c r="E479" s="224" t="s">
        <v>947</v>
      </c>
      <c r="F479" s="224" t="s">
        <v>29</v>
      </c>
      <c r="G479" s="227" t="s">
        <v>192</v>
      </c>
      <c r="H479" s="224" t="s">
        <v>41</v>
      </c>
      <c r="I479" s="301">
        <v>1641</v>
      </c>
      <c r="J479" s="301">
        <v>0</v>
      </c>
      <c r="K479" s="301">
        <v>0</v>
      </c>
      <c r="L479" s="301">
        <v>1641</v>
      </c>
      <c r="M479" s="301">
        <v>2026</v>
      </c>
      <c r="N479" s="228">
        <v>0.80997038499506413</v>
      </c>
      <c r="O479" s="226" t="s">
        <v>709</v>
      </c>
      <c r="P479" s="226" t="s">
        <v>709</v>
      </c>
      <c r="Q479" s="229">
        <v>0</v>
      </c>
      <c r="R479" s="229">
        <v>0</v>
      </c>
      <c r="S479" s="229">
        <v>0</v>
      </c>
      <c r="T479" s="229">
        <v>0</v>
      </c>
      <c r="U479" s="229"/>
      <c r="V479" s="230">
        <v>0</v>
      </c>
      <c r="W479" s="229">
        <v>0</v>
      </c>
      <c r="X479" s="229">
        <v>0</v>
      </c>
      <c r="Y479" s="231">
        <v>0</v>
      </c>
      <c r="Z479" s="232"/>
      <c r="AA479" s="226" t="s">
        <v>846</v>
      </c>
      <c r="AB479" s="224" t="s">
        <v>700</v>
      </c>
      <c r="AC479" s="233"/>
    </row>
    <row r="480" spans="1:29" s="217" customFormat="1" ht="11.25" customHeight="1">
      <c r="A480" s="224" t="s">
        <v>30</v>
      </c>
      <c r="B480" s="225">
        <v>444</v>
      </c>
      <c r="C480" s="224" t="s">
        <v>464</v>
      </c>
      <c r="D480" s="226" t="s">
        <v>34</v>
      </c>
      <c r="E480" s="224" t="s">
        <v>760</v>
      </c>
      <c r="F480" s="224" t="s">
        <v>29</v>
      </c>
      <c r="G480" s="227" t="s">
        <v>33</v>
      </c>
      <c r="H480" s="224" t="s">
        <v>42</v>
      </c>
      <c r="I480" s="301">
        <v>13443</v>
      </c>
      <c r="J480" s="301">
        <v>0</v>
      </c>
      <c r="K480" s="301">
        <v>0</v>
      </c>
      <c r="L480" s="301">
        <v>13443</v>
      </c>
      <c r="M480" s="301">
        <v>13443</v>
      </c>
      <c r="N480" s="228">
        <v>1</v>
      </c>
      <c r="O480" s="226" t="s">
        <v>709</v>
      </c>
      <c r="P480" s="226" t="s">
        <v>709</v>
      </c>
      <c r="Q480" s="229">
        <v>0</v>
      </c>
      <c r="R480" s="229">
        <v>0</v>
      </c>
      <c r="S480" s="229">
        <v>0</v>
      </c>
      <c r="T480" s="229">
        <v>0</v>
      </c>
      <c r="U480" s="229"/>
      <c r="V480" s="230">
        <v>86812.899703427669</v>
      </c>
      <c r="W480" s="229">
        <v>0</v>
      </c>
      <c r="X480" s="229">
        <v>86812.899703427669</v>
      </c>
      <c r="Y480" s="231">
        <v>6.4578516479526646</v>
      </c>
      <c r="Z480" s="232" t="s">
        <v>728</v>
      </c>
      <c r="AA480" s="226" t="s">
        <v>802</v>
      </c>
      <c r="AB480" s="224" t="s">
        <v>697</v>
      </c>
      <c r="AC480" s="233" t="s">
        <v>1214</v>
      </c>
    </row>
    <row r="481" spans="1:29" s="217" customFormat="1" ht="11.25" customHeight="1">
      <c r="A481" s="224" t="s">
        <v>305</v>
      </c>
      <c r="B481" s="225">
        <v>446</v>
      </c>
      <c r="C481" s="224" t="s">
        <v>412</v>
      </c>
      <c r="D481" s="226" t="s">
        <v>18</v>
      </c>
      <c r="E481" s="224" t="s">
        <v>465</v>
      </c>
      <c r="F481" s="224" t="s">
        <v>29</v>
      </c>
      <c r="G481" s="227" t="s">
        <v>466</v>
      </c>
      <c r="H481" s="224" t="s">
        <v>41</v>
      </c>
      <c r="I481" s="301">
        <v>653</v>
      </c>
      <c r="J481" s="301">
        <v>17.207807493624532</v>
      </c>
      <c r="K481" s="301">
        <v>3.2441709478913792</v>
      </c>
      <c r="L481" s="301">
        <v>673.45197844151585</v>
      </c>
      <c r="M481" s="301">
        <v>18266.000000000004</v>
      </c>
      <c r="N481" s="228">
        <v>3.6869154628354085E-2</v>
      </c>
      <c r="O481" s="226" t="s">
        <v>720</v>
      </c>
      <c r="P481" s="226" t="s">
        <v>720</v>
      </c>
      <c r="Q481" s="229">
        <v>4972.7694088121525</v>
      </c>
      <c r="R481" s="229">
        <v>55.30373194253113</v>
      </c>
      <c r="S481" s="229">
        <v>0</v>
      </c>
      <c r="T481" s="229">
        <v>2727.4805126881397</v>
      </c>
      <c r="U481" s="229"/>
      <c r="V481" s="230">
        <v>0</v>
      </c>
      <c r="W481" s="229">
        <v>1028.6494141310791</v>
      </c>
      <c r="X481" s="229">
        <v>8784.2030675739024</v>
      </c>
      <c r="Y481" s="231">
        <v>13.043547793715099</v>
      </c>
      <c r="Z481" s="232"/>
      <c r="AA481" s="226" t="s">
        <v>1052</v>
      </c>
      <c r="AB481" s="224" t="s">
        <v>696</v>
      </c>
      <c r="AC481" s="233"/>
    </row>
    <row r="482" spans="1:29" s="217" customFormat="1" ht="11.25" customHeight="1">
      <c r="A482" s="224" t="s">
        <v>305</v>
      </c>
      <c r="B482" s="225">
        <v>446</v>
      </c>
      <c r="C482" s="224" t="s">
        <v>412</v>
      </c>
      <c r="D482" s="226" t="s">
        <v>18</v>
      </c>
      <c r="E482" s="224" t="s">
        <v>467</v>
      </c>
      <c r="F482" s="224" t="s">
        <v>29</v>
      </c>
      <c r="G482" s="227" t="s">
        <v>468</v>
      </c>
      <c r="H482" s="224" t="s">
        <v>41</v>
      </c>
      <c r="I482" s="301">
        <v>1695</v>
      </c>
      <c r="J482" s="301">
        <v>44.666514091414371</v>
      </c>
      <c r="K482" s="301">
        <v>8.4209337774515891</v>
      </c>
      <c r="L482" s="301">
        <v>1748.0874478688661</v>
      </c>
      <c r="M482" s="301">
        <v>18266.000000000004</v>
      </c>
      <c r="N482" s="228">
        <v>9.5701710712190177E-2</v>
      </c>
      <c r="O482" s="226" t="s">
        <v>720</v>
      </c>
      <c r="P482" s="226" t="s">
        <v>720</v>
      </c>
      <c r="Q482" s="229">
        <v>12907.877715063707</v>
      </c>
      <c r="R482" s="229">
        <v>143.55256606828527</v>
      </c>
      <c r="S482" s="229">
        <v>0</v>
      </c>
      <c r="T482" s="229">
        <v>7079.754163868909</v>
      </c>
      <c r="U482" s="229"/>
      <c r="V482" s="230">
        <v>0</v>
      </c>
      <c r="W482" s="229">
        <v>2670.0777288701061</v>
      </c>
      <c r="X482" s="229">
        <v>22801.262173871008</v>
      </c>
      <c r="Y482" s="231">
        <v>13.043547793715099</v>
      </c>
      <c r="Z482" s="232"/>
      <c r="AA482" s="226" t="s">
        <v>1064</v>
      </c>
      <c r="AB482" s="224" t="s">
        <v>696</v>
      </c>
      <c r="AC482" s="233"/>
    </row>
    <row r="483" spans="1:29" s="217" customFormat="1" ht="11.25" customHeight="1">
      <c r="A483" s="224" t="s">
        <v>305</v>
      </c>
      <c r="B483" s="225">
        <v>446</v>
      </c>
      <c r="C483" s="224" t="s">
        <v>412</v>
      </c>
      <c r="D483" s="226" t="s">
        <v>18</v>
      </c>
      <c r="E483" s="224" t="s">
        <v>465</v>
      </c>
      <c r="F483" s="224" t="s">
        <v>29</v>
      </c>
      <c r="G483" s="227" t="s">
        <v>466</v>
      </c>
      <c r="H483" s="224" t="s">
        <v>19</v>
      </c>
      <c r="I483" s="301">
        <v>11827</v>
      </c>
      <c r="J483" s="301">
        <v>311.66422546262999</v>
      </c>
      <c r="K483" s="301">
        <v>58.757748546265454</v>
      </c>
      <c r="L483" s="301">
        <v>12197.421974008896</v>
      </c>
      <c r="M483" s="301">
        <v>18266.000000000004</v>
      </c>
      <c r="N483" s="228">
        <v>0.66776644990741774</v>
      </c>
      <c r="O483" s="226" t="s">
        <v>720</v>
      </c>
      <c r="P483" s="226" t="s">
        <v>720</v>
      </c>
      <c r="Q483" s="229">
        <v>60255.264551603948</v>
      </c>
      <c r="R483" s="229">
        <v>1001.6496748611266</v>
      </c>
      <c r="S483" s="229">
        <v>0</v>
      </c>
      <c r="T483" s="229">
        <v>49399.558994736035</v>
      </c>
      <c r="U483" s="229"/>
      <c r="V483" s="230">
        <v>0</v>
      </c>
      <c r="W483" s="229">
        <v>18630.683952416955</v>
      </c>
      <c r="X483" s="229">
        <v>129287.15717361806</v>
      </c>
      <c r="Y483" s="231">
        <v>10.5995477937151</v>
      </c>
      <c r="Z483" s="232"/>
      <c r="AA483" s="226" t="s">
        <v>1052</v>
      </c>
      <c r="AB483" s="224" t="s">
        <v>696</v>
      </c>
      <c r="AC483" s="233"/>
    </row>
    <row r="484" spans="1:29" s="217" customFormat="1" ht="11.25" customHeight="1">
      <c r="A484" s="224" t="s">
        <v>305</v>
      </c>
      <c r="B484" s="225">
        <v>446</v>
      </c>
      <c r="C484" s="224" t="s">
        <v>412</v>
      </c>
      <c r="D484" s="226" t="s">
        <v>18</v>
      </c>
      <c r="E484" s="224" t="s">
        <v>465</v>
      </c>
      <c r="F484" s="224" t="s">
        <v>29</v>
      </c>
      <c r="G484" s="227" t="s">
        <v>466</v>
      </c>
      <c r="H484" s="224" t="s">
        <v>42</v>
      </c>
      <c r="I484" s="301">
        <v>1118</v>
      </c>
      <c r="J484" s="301">
        <v>29.461452952331129</v>
      </c>
      <c r="K484" s="301">
        <v>5.5543386213515493</v>
      </c>
      <c r="L484" s="301">
        <v>1153.0157915736827</v>
      </c>
      <c r="M484" s="301">
        <v>18266.000000000004</v>
      </c>
      <c r="N484" s="228">
        <v>6.3123606239662899E-2</v>
      </c>
      <c r="O484" s="226" t="s">
        <v>720</v>
      </c>
      <c r="P484" s="226" t="s">
        <v>720</v>
      </c>
      <c r="Q484" s="229">
        <v>5695.8980103739932</v>
      </c>
      <c r="R484" s="229">
        <v>94.685409359494344</v>
      </c>
      <c r="S484" s="229">
        <v>0</v>
      </c>
      <c r="T484" s="229">
        <v>4669.7139558734161</v>
      </c>
      <c r="U484" s="229"/>
      <c r="V484" s="230">
        <v>0</v>
      </c>
      <c r="W484" s="229">
        <v>1761.148614086595</v>
      </c>
      <c r="X484" s="229">
        <v>12221.445989693499</v>
      </c>
      <c r="Y484" s="231">
        <v>10.5995477937151</v>
      </c>
      <c r="Z484" s="232"/>
      <c r="AA484" s="226" t="s">
        <v>1052</v>
      </c>
      <c r="AB484" s="224" t="s">
        <v>696</v>
      </c>
      <c r="AC484" s="233"/>
    </row>
    <row r="485" spans="1:29" s="217" customFormat="1" ht="11.25" customHeight="1">
      <c r="A485" s="224" t="s">
        <v>305</v>
      </c>
      <c r="B485" s="225">
        <v>446</v>
      </c>
      <c r="C485" s="224" t="s">
        <v>412</v>
      </c>
      <c r="D485" s="226" t="s">
        <v>34</v>
      </c>
      <c r="E485" s="224" t="s">
        <v>465</v>
      </c>
      <c r="F485" s="224" t="s">
        <v>29</v>
      </c>
      <c r="G485" s="227" t="s">
        <v>466</v>
      </c>
      <c r="H485" s="224" t="s">
        <v>41</v>
      </c>
      <c r="I485" s="301">
        <v>902</v>
      </c>
      <c r="J485" s="301">
        <v>23.109090909090909</v>
      </c>
      <c r="K485" s="301">
        <v>4.4812284762603731</v>
      </c>
      <c r="L485" s="301">
        <v>929.59031938535134</v>
      </c>
      <c r="M485" s="301">
        <v>18266.000000000004</v>
      </c>
      <c r="N485" s="228">
        <v>5.0891838354612459E-2</v>
      </c>
      <c r="O485" s="226" t="s">
        <v>720</v>
      </c>
      <c r="P485" s="226" t="s">
        <v>720</v>
      </c>
      <c r="Q485" s="229">
        <v>6864.0949183414341</v>
      </c>
      <c r="R485" s="229">
        <v>76.337757531918683</v>
      </c>
      <c r="S485" s="229">
        <v>0</v>
      </c>
      <c r="T485" s="229">
        <v>3764.8407935106738</v>
      </c>
      <c r="U485" s="229"/>
      <c r="V485" s="230">
        <v>0</v>
      </c>
      <c r="W485" s="229">
        <v>1419.8822900936875</v>
      </c>
      <c r="X485" s="229">
        <v>12125.155759477715</v>
      </c>
      <c r="Y485" s="231">
        <v>13.043547793715101</v>
      </c>
      <c r="Z485" s="232"/>
      <c r="AA485" s="226" t="s">
        <v>1052</v>
      </c>
      <c r="AB485" s="224" t="s">
        <v>696</v>
      </c>
      <c r="AC485" s="233"/>
    </row>
    <row r="486" spans="1:29" s="217" customFormat="1" ht="11.25" customHeight="1">
      <c r="A486" s="224" t="s">
        <v>305</v>
      </c>
      <c r="B486" s="225">
        <v>446</v>
      </c>
      <c r="C486" s="224" t="s">
        <v>412</v>
      </c>
      <c r="D486" s="226" t="s">
        <v>34</v>
      </c>
      <c r="E486" s="224" t="s">
        <v>467</v>
      </c>
      <c r="F486" s="224" t="s">
        <v>29</v>
      </c>
      <c r="G486" s="227" t="s">
        <v>468</v>
      </c>
      <c r="H486" s="224" t="s">
        <v>41</v>
      </c>
      <c r="I486" s="301">
        <v>1518</v>
      </c>
      <c r="J486" s="301">
        <v>38.890909090909091</v>
      </c>
      <c r="K486" s="301">
        <v>7.541579630779653</v>
      </c>
      <c r="L486" s="301">
        <v>1564.4324887216887</v>
      </c>
      <c r="M486" s="301">
        <v>18266.000000000004</v>
      </c>
      <c r="N486" s="228">
        <v>8.5647240157762428E-2</v>
      </c>
      <c r="O486" s="226" t="s">
        <v>720</v>
      </c>
      <c r="P486" s="226" t="s">
        <v>720</v>
      </c>
      <c r="Q486" s="229">
        <v>11551.769496720948</v>
      </c>
      <c r="R486" s="229">
        <v>128.47086023664363</v>
      </c>
      <c r="S486" s="229">
        <v>0</v>
      </c>
      <c r="T486" s="229">
        <v>6335.9515793228411</v>
      </c>
      <c r="U486" s="229"/>
      <c r="V486" s="230">
        <v>0</v>
      </c>
      <c r="W486" s="229">
        <v>2389.5580004015719</v>
      </c>
      <c r="X486" s="229">
        <v>20405.749936682005</v>
      </c>
      <c r="Y486" s="231">
        <v>13.043547793715099</v>
      </c>
      <c r="Z486" s="232"/>
      <c r="AA486" s="226" t="s">
        <v>1064</v>
      </c>
      <c r="AB486" s="224" t="s">
        <v>696</v>
      </c>
      <c r="AC486" s="233"/>
    </row>
    <row r="487" spans="1:29" s="217" customFormat="1" ht="11.25" customHeight="1">
      <c r="A487" s="224" t="s">
        <v>63</v>
      </c>
      <c r="B487" s="225">
        <v>447</v>
      </c>
      <c r="C487" s="224" t="s">
        <v>470</v>
      </c>
      <c r="D487" s="226" t="s">
        <v>18</v>
      </c>
      <c r="E487" s="224" t="s">
        <v>898</v>
      </c>
      <c r="F487" s="224" t="s">
        <v>29</v>
      </c>
      <c r="G487" s="227" t="s">
        <v>92</v>
      </c>
      <c r="H487" s="224" t="s">
        <v>41</v>
      </c>
      <c r="I487" s="301">
        <v>167</v>
      </c>
      <c r="J487" s="301">
        <v>0</v>
      </c>
      <c r="K487" s="301">
        <v>0</v>
      </c>
      <c r="L487" s="301">
        <v>167</v>
      </c>
      <c r="M487" s="301">
        <v>167</v>
      </c>
      <c r="N487" s="228">
        <v>1</v>
      </c>
      <c r="O487" s="226" t="s">
        <v>709</v>
      </c>
      <c r="P487" s="226" t="s">
        <v>709</v>
      </c>
      <c r="Q487" s="229">
        <v>0</v>
      </c>
      <c r="R487" s="229">
        <v>1300</v>
      </c>
      <c r="S487" s="229">
        <v>0</v>
      </c>
      <c r="T487" s="229">
        <v>0</v>
      </c>
      <c r="U487" s="229"/>
      <c r="V487" s="230">
        <v>1.0429206148212038</v>
      </c>
      <c r="W487" s="229">
        <v>0</v>
      </c>
      <c r="X487" s="229">
        <v>1301.0429206148212</v>
      </c>
      <c r="Y487" s="231">
        <v>7.7906761713462354</v>
      </c>
      <c r="Z487" s="232" t="s">
        <v>734</v>
      </c>
      <c r="AA487" s="226" t="s">
        <v>899</v>
      </c>
      <c r="AB487" s="224" t="s">
        <v>700</v>
      </c>
      <c r="AC487" s="233"/>
    </row>
    <row r="488" spans="1:29" s="217" customFormat="1" ht="11.25" customHeight="1">
      <c r="A488" s="224" t="s">
        <v>47</v>
      </c>
      <c r="B488" s="225">
        <v>448</v>
      </c>
      <c r="C488" s="224" t="s">
        <v>472</v>
      </c>
      <c r="D488" s="226" t="s">
        <v>18</v>
      </c>
      <c r="E488" s="224" t="s">
        <v>48</v>
      </c>
      <c r="F488" s="224" t="s">
        <v>23</v>
      </c>
      <c r="G488" s="227" t="s">
        <v>1091</v>
      </c>
      <c r="H488" s="224" t="s">
        <v>41</v>
      </c>
      <c r="I488" s="301">
        <v>184</v>
      </c>
      <c r="J488" s="301">
        <v>15.552537526804862</v>
      </c>
      <c r="K488" s="301">
        <v>83.487292331389597</v>
      </c>
      <c r="L488" s="301">
        <v>283.03982985819448</v>
      </c>
      <c r="M488" s="301">
        <v>14272</v>
      </c>
      <c r="N488" s="228">
        <v>1.9831826643651518E-2</v>
      </c>
      <c r="O488" s="226" t="s">
        <v>720</v>
      </c>
      <c r="P488" s="226" t="s">
        <v>720</v>
      </c>
      <c r="Q488" s="229">
        <v>2089.966103672908</v>
      </c>
      <c r="R488" s="229">
        <v>0</v>
      </c>
      <c r="S488" s="229">
        <v>1146.3113109256876</v>
      </c>
      <c r="T488" s="229">
        <v>0</v>
      </c>
      <c r="U488" s="229"/>
      <c r="V488" s="230">
        <v>0</v>
      </c>
      <c r="W488" s="229">
        <v>681</v>
      </c>
      <c r="X488" s="229">
        <v>3944.072367787071</v>
      </c>
      <c r="Y488" s="231">
        <v>13.934690286392156</v>
      </c>
      <c r="Z488" s="232"/>
      <c r="AA488" s="226" t="s">
        <v>808</v>
      </c>
      <c r="AB488" s="224" t="s">
        <v>696</v>
      </c>
      <c r="AC488" s="233"/>
    </row>
    <row r="489" spans="1:29" s="217" customFormat="1" ht="11.25" customHeight="1">
      <c r="A489" s="224" t="s">
        <v>63</v>
      </c>
      <c r="B489" s="225">
        <v>448</v>
      </c>
      <c r="C489" s="224" t="s">
        <v>472</v>
      </c>
      <c r="D489" s="226" t="s">
        <v>18</v>
      </c>
      <c r="E489" s="224" t="s">
        <v>870</v>
      </c>
      <c r="F489" s="224" t="s">
        <v>23</v>
      </c>
      <c r="G489" s="227" t="s">
        <v>871</v>
      </c>
      <c r="H489" s="224" t="s">
        <v>41</v>
      </c>
      <c r="I489" s="301">
        <v>1268</v>
      </c>
      <c r="J489" s="301">
        <v>107.17726947819871</v>
      </c>
      <c r="K489" s="301">
        <v>575.33634063153261</v>
      </c>
      <c r="L489" s="301">
        <v>1950.5136101097314</v>
      </c>
      <c r="M489" s="301">
        <v>14272</v>
      </c>
      <c r="N489" s="228">
        <v>0.13666715317472894</v>
      </c>
      <c r="O489" s="226" t="s">
        <v>720</v>
      </c>
      <c r="P489" s="226" t="s">
        <v>720</v>
      </c>
      <c r="Q489" s="229">
        <v>14402.592497050256</v>
      </c>
      <c r="R489" s="229">
        <v>0</v>
      </c>
      <c r="S489" s="229">
        <v>7899.5801209444116</v>
      </c>
      <c r="T489" s="229">
        <v>0</v>
      </c>
      <c r="U489" s="229"/>
      <c r="V489" s="230">
        <v>0</v>
      </c>
      <c r="W489" s="229">
        <v>4690</v>
      </c>
      <c r="X489" s="229">
        <v>27179.803056271769</v>
      </c>
      <c r="Y489" s="231">
        <v>13.934690286392154</v>
      </c>
      <c r="Z489" s="232"/>
      <c r="AA489" s="226" t="s">
        <v>872</v>
      </c>
      <c r="AB489" s="224" t="s">
        <v>696</v>
      </c>
      <c r="AC489" s="233"/>
    </row>
    <row r="490" spans="1:29" s="217" customFormat="1" ht="11.25" customHeight="1">
      <c r="A490" s="224" t="s">
        <v>63</v>
      </c>
      <c r="B490" s="225">
        <v>448</v>
      </c>
      <c r="C490" s="224" t="s">
        <v>472</v>
      </c>
      <c r="D490" s="226" t="s">
        <v>18</v>
      </c>
      <c r="E490" s="224" t="s">
        <v>1090</v>
      </c>
      <c r="F490" s="224" t="s">
        <v>23</v>
      </c>
      <c r="G490" s="227" t="s">
        <v>473</v>
      </c>
      <c r="H490" s="224" t="s">
        <v>41</v>
      </c>
      <c r="I490" s="301">
        <v>45</v>
      </c>
      <c r="J490" s="301">
        <v>3.8036097212294497</v>
      </c>
      <c r="K490" s="301">
        <v>20.418087798437671</v>
      </c>
      <c r="L490" s="301">
        <v>69.221697519667117</v>
      </c>
      <c r="M490" s="301">
        <v>14272</v>
      </c>
      <c r="N490" s="228">
        <v>4.850174994371295E-3</v>
      </c>
      <c r="O490" s="226" t="s">
        <v>720</v>
      </c>
      <c r="P490" s="226" t="s">
        <v>720</v>
      </c>
      <c r="Q490" s="229">
        <v>511.13301448522196</v>
      </c>
      <c r="R490" s="229">
        <v>0</v>
      </c>
      <c r="S490" s="229">
        <v>280.34787495465184</v>
      </c>
      <c r="T490" s="229">
        <v>0</v>
      </c>
      <c r="U490" s="229"/>
      <c r="V490" s="230">
        <v>0</v>
      </c>
      <c r="W490" s="229">
        <v>166</v>
      </c>
      <c r="X490" s="229">
        <v>964.58291603488135</v>
      </c>
      <c r="Y490" s="231">
        <v>13.934690286392156</v>
      </c>
      <c r="Z490" s="232"/>
      <c r="AA490" s="226" t="s">
        <v>1004</v>
      </c>
      <c r="AB490" s="224" t="s">
        <v>696</v>
      </c>
      <c r="AC490" s="233"/>
    </row>
    <row r="491" spans="1:29" s="217" customFormat="1" ht="11.25" customHeight="1">
      <c r="A491" s="224" t="s">
        <v>63</v>
      </c>
      <c r="B491" s="225">
        <v>448</v>
      </c>
      <c r="C491" s="224" t="s">
        <v>472</v>
      </c>
      <c r="D491" s="226" t="s">
        <v>18</v>
      </c>
      <c r="E491" s="224" t="s">
        <v>940</v>
      </c>
      <c r="F491" s="224" t="s">
        <v>23</v>
      </c>
      <c r="G491" s="227" t="s">
        <v>477</v>
      </c>
      <c r="H491" s="224" t="s">
        <v>41</v>
      </c>
      <c r="I491" s="301">
        <v>104</v>
      </c>
      <c r="J491" s="301">
        <v>8.7905646890636167</v>
      </c>
      <c r="K491" s="301">
        <v>47.188469578611503</v>
      </c>
      <c r="L491" s="301">
        <v>159.9790342676751</v>
      </c>
      <c r="M491" s="301">
        <v>14272</v>
      </c>
      <c r="N491" s="228">
        <v>1.1209293320324769E-2</v>
      </c>
      <c r="O491" s="226" t="s">
        <v>720</v>
      </c>
      <c r="P491" s="226" t="s">
        <v>720</v>
      </c>
      <c r="Q491" s="229">
        <v>1181.2851890325128</v>
      </c>
      <c r="R491" s="229">
        <v>0</v>
      </c>
      <c r="S491" s="229">
        <v>647.91508878408411</v>
      </c>
      <c r="T491" s="229">
        <v>0</v>
      </c>
      <c r="U491" s="229"/>
      <c r="V491" s="230">
        <v>0</v>
      </c>
      <c r="W491" s="229">
        <v>385</v>
      </c>
      <c r="X491" s="229">
        <v>2229.2582948361696</v>
      </c>
      <c r="Y491" s="231">
        <v>13.934690286392152</v>
      </c>
      <c r="Z491" s="232"/>
      <c r="AA491" s="226" t="s">
        <v>878</v>
      </c>
      <c r="AB491" s="224" t="s">
        <v>696</v>
      </c>
      <c r="AC491" s="233"/>
    </row>
    <row r="492" spans="1:29" s="217" customFormat="1" ht="11.25" customHeight="1">
      <c r="A492" s="224" t="s">
        <v>1216</v>
      </c>
      <c r="B492" s="225">
        <v>448</v>
      </c>
      <c r="C492" s="224" t="s">
        <v>472</v>
      </c>
      <c r="D492" s="226" t="s">
        <v>18</v>
      </c>
      <c r="E492" s="224" t="s">
        <v>1088</v>
      </c>
      <c r="F492" s="224" t="s">
        <v>23</v>
      </c>
      <c r="G492" s="227" t="s">
        <v>1089</v>
      </c>
      <c r="H492" s="224" t="s">
        <v>41</v>
      </c>
      <c r="I492" s="301">
        <v>2709</v>
      </c>
      <c r="J492" s="301">
        <v>228.97730521801284</v>
      </c>
      <c r="K492" s="301">
        <v>1229.1688854659478</v>
      </c>
      <c r="L492" s="301">
        <v>4167.1461906839613</v>
      </c>
      <c r="M492" s="301">
        <v>14272</v>
      </c>
      <c r="N492" s="228">
        <v>0.29198053466115198</v>
      </c>
      <c r="O492" s="226" t="s">
        <v>720</v>
      </c>
      <c r="P492" s="226" t="s">
        <v>720</v>
      </c>
      <c r="Q492" s="229">
        <v>30770.207472010366</v>
      </c>
      <c r="R492" s="229">
        <v>0</v>
      </c>
      <c r="S492" s="229">
        <v>16876.942072270042</v>
      </c>
      <c r="T492" s="229">
        <v>0</v>
      </c>
      <c r="U492" s="229"/>
      <c r="V492" s="230">
        <v>0</v>
      </c>
      <c r="W492" s="229">
        <v>10021</v>
      </c>
      <c r="X492" s="229">
        <v>58067.891545299863</v>
      </c>
      <c r="Y492" s="231">
        <v>13.934690286392154</v>
      </c>
      <c r="Z492" s="232"/>
      <c r="AA492" s="226" t="s">
        <v>806</v>
      </c>
      <c r="AB492" s="224" t="s">
        <v>696</v>
      </c>
      <c r="AC492" s="233"/>
    </row>
    <row r="493" spans="1:29" s="217" customFormat="1" ht="11.25" customHeight="1">
      <c r="A493" s="224" t="s">
        <v>1216</v>
      </c>
      <c r="B493" s="225">
        <v>448</v>
      </c>
      <c r="C493" s="224" t="s">
        <v>472</v>
      </c>
      <c r="D493" s="226" t="s">
        <v>18</v>
      </c>
      <c r="E493" s="224" t="s">
        <v>1085</v>
      </c>
      <c r="F493" s="224" t="s">
        <v>23</v>
      </c>
      <c r="G493" s="227" t="s">
        <v>1086</v>
      </c>
      <c r="H493" s="224" t="s">
        <v>41</v>
      </c>
      <c r="I493" s="301">
        <v>1286</v>
      </c>
      <c r="J493" s="301">
        <v>108.6987133666905</v>
      </c>
      <c r="K493" s="301">
        <v>583.50357575090766</v>
      </c>
      <c r="L493" s="301">
        <v>1978.2022891175982</v>
      </c>
      <c r="M493" s="301">
        <v>14272</v>
      </c>
      <c r="N493" s="228">
        <v>0.13860722317247745</v>
      </c>
      <c r="O493" s="226" t="s">
        <v>709</v>
      </c>
      <c r="P493" s="226" t="s">
        <v>720</v>
      </c>
      <c r="Q493" s="229">
        <v>0</v>
      </c>
      <c r="R493" s="229">
        <v>0</v>
      </c>
      <c r="S493" s="229">
        <v>8011.7192709262727</v>
      </c>
      <c r="T493" s="229">
        <v>0</v>
      </c>
      <c r="U493" s="229"/>
      <c r="V493" s="230">
        <v>0</v>
      </c>
      <c r="W493" s="229">
        <v>4757</v>
      </c>
      <c r="X493" s="229">
        <v>12958.590519841375</v>
      </c>
      <c r="Y493" s="231">
        <v>6.5506902863921548</v>
      </c>
      <c r="Z493" s="232"/>
      <c r="AA493" s="226" t="s">
        <v>806</v>
      </c>
      <c r="AB493" s="224" t="s">
        <v>696</v>
      </c>
      <c r="AC493" s="233"/>
    </row>
    <row r="494" spans="1:29" s="217" customFormat="1" ht="11.25" customHeight="1">
      <c r="A494" s="224" t="s">
        <v>1262</v>
      </c>
      <c r="B494" s="225">
        <v>448</v>
      </c>
      <c r="C494" s="224" t="s">
        <v>472</v>
      </c>
      <c r="D494" s="226" t="s">
        <v>34</v>
      </c>
      <c r="E494" s="224" t="s">
        <v>771</v>
      </c>
      <c r="F494" s="224" t="s">
        <v>23</v>
      </c>
      <c r="G494" s="227" t="s">
        <v>77</v>
      </c>
      <c r="H494" s="224" t="s">
        <v>41</v>
      </c>
      <c r="I494" s="301">
        <v>306</v>
      </c>
      <c r="J494" s="301">
        <v>51.423418265101631</v>
      </c>
      <c r="K494" s="301">
        <v>138.84299702937616</v>
      </c>
      <c r="L494" s="301">
        <v>496.26641529447784</v>
      </c>
      <c r="M494" s="301">
        <v>14272</v>
      </c>
      <c r="N494" s="228">
        <v>3.4772030219624286E-2</v>
      </c>
      <c r="O494" s="226" t="s">
        <v>720</v>
      </c>
      <c r="P494" s="226" t="s">
        <v>720</v>
      </c>
      <c r="Q494" s="229">
        <v>3664.4312105344243</v>
      </c>
      <c r="R494" s="229">
        <v>0</v>
      </c>
      <c r="S494" s="229">
        <v>2009.8789819426352</v>
      </c>
      <c r="T494" s="229">
        <v>0</v>
      </c>
      <c r="U494" s="229"/>
      <c r="V494" s="230">
        <v>0</v>
      </c>
      <c r="W494" s="229">
        <v>1193</v>
      </c>
      <c r="X494" s="229">
        <v>5674.3101924770599</v>
      </c>
      <c r="Y494" s="231">
        <v>11.434000000000001</v>
      </c>
      <c r="Z494" s="232"/>
      <c r="AA494" s="226" t="s">
        <v>1098</v>
      </c>
      <c r="AB494" s="224" t="s">
        <v>696</v>
      </c>
      <c r="AC494" s="233"/>
    </row>
    <row r="495" spans="1:29" s="217" customFormat="1" ht="11.25" customHeight="1">
      <c r="A495" s="224" t="s">
        <v>63</v>
      </c>
      <c r="B495" s="225">
        <v>448</v>
      </c>
      <c r="C495" s="224" t="s">
        <v>472</v>
      </c>
      <c r="D495" s="226" t="s">
        <v>34</v>
      </c>
      <c r="E495" s="224" t="s">
        <v>1090</v>
      </c>
      <c r="F495" s="224" t="s">
        <v>23</v>
      </c>
      <c r="G495" s="227" t="s">
        <v>473</v>
      </c>
      <c r="H495" s="224" t="s">
        <v>41</v>
      </c>
      <c r="I495" s="301">
        <v>1141</v>
      </c>
      <c r="J495" s="301">
        <v>191.74549098196391</v>
      </c>
      <c r="K495" s="301">
        <v>517.71195951149741</v>
      </c>
      <c r="L495" s="301">
        <v>1850.4574504934612</v>
      </c>
      <c r="M495" s="301">
        <v>14272</v>
      </c>
      <c r="N495" s="228">
        <v>0.12965649176663827</v>
      </c>
      <c r="O495" s="226" t="s">
        <v>720</v>
      </c>
      <c r="P495" s="226" t="s">
        <v>720</v>
      </c>
      <c r="Q495" s="229">
        <v>13663.777814443716</v>
      </c>
      <c r="R495" s="229">
        <v>0</v>
      </c>
      <c r="S495" s="229">
        <v>7494.3526744985184</v>
      </c>
      <c r="T495" s="229">
        <v>0</v>
      </c>
      <c r="U495" s="229"/>
      <c r="V495" s="230">
        <v>0</v>
      </c>
      <c r="W495" s="229">
        <v>4450</v>
      </c>
      <c r="X495" s="229">
        <v>25785.551460773226</v>
      </c>
      <c r="Y495" s="231">
        <v>13.934690286392154</v>
      </c>
      <c r="Z495" s="232"/>
      <c r="AA495" s="226" t="s">
        <v>1004</v>
      </c>
      <c r="AB495" s="224" t="s">
        <v>696</v>
      </c>
      <c r="AC495" s="233"/>
    </row>
    <row r="496" spans="1:29" s="217" customFormat="1" ht="11.25" customHeight="1">
      <c r="A496" s="224" t="s">
        <v>63</v>
      </c>
      <c r="B496" s="225">
        <v>448</v>
      </c>
      <c r="C496" s="224" t="s">
        <v>472</v>
      </c>
      <c r="D496" s="226" t="s">
        <v>34</v>
      </c>
      <c r="E496" s="224" t="s">
        <v>1092</v>
      </c>
      <c r="F496" s="224" t="s">
        <v>23</v>
      </c>
      <c r="G496" s="227" t="s">
        <v>474</v>
      </c>
      <c r="H496" s="224" t="s">
        <v>41</v>
      </c>
      <c r="I496" s="301">
        <v>871</v>
      </c>
      <c r="J496" s="301">
        <v>146.37188663040365</v>
      </c>
      <c r="K496" s="301">
        <v>395.20343272087138</v>
      </c>
      <c r="L496" s="301">
        <v>1412.5753193512751</v>
      </c>
      <c r="M496" s="301">
        <v>14272</v>
      </c>
      <c r="N496" s="228">
        <v>9.8975288631675665E-2</v>
      </c>
      <c r="O496" s="226" t="s">
        <v>720</v>
      </c>
      <c r="P496" s="226" t="s">
        <v>720</v>
      </c>
      <c r="Q496" s="229">
        <v>10430.456158089815</v>
      </c>
      <c r="R496" s="229">
        <v>0</v>
      </c>
      <c r="S496" s="229">
        <v>5720.9300433726639</v>
      </c>
      <c r="T496" s="229">
        <v>0</v>
      </c>
      <c r="U496" s="229"/>
      <c r="V496" s="230">
        <v>0</v>
      </c>
      <c r="W496" s="229">
        <v>3397</v>
      </c>
      <c r="X496" s="229">
        <v>19683.799581361509</v>
      </c>
      <c r="Y496" s="231">
        <v>13.934690286392154</v>
      </c>
      <c r="Z496" s="232"/>
      <c r="AA496" s="226" t="s">
        <v>892</v>
      </c>
      <c r="AB496" s="224" t="s">
        <v>696</v>
      </c>
      <c r="AC496" s="233"/>
    </row>
    <row r="497" spans="1:29" s="217" customFormat="1">
      <c r="A497" s="224" t="s">
        <v>63</v>
      </c>
      <c r="B497" s="225">
        <v>448</v>
      </c>
      <c r="C497" s="224" t="s">
        <v>472</v>
      </c>
      <c r="D497" s="226" t="s">
        <v>34</v>
      </c>
      <c r="E497" s="224" t="s">
        <v>1093</v>
      </c>
      <c r="F497" s="224" t="s">
        <v>23</v>
      </c>
      <c r="G497" s="227" t="s">
        <v>1094</v>
      </c>
      <c r="H497" s="224" t="s">
        <v>41</v>
      </c>
      <c r="I497" s="301">
        <v>119</v>
      </c>
      <c r="J497" s="301">
        <v>19.997995991983966</v>
      </c>
      <c r="K497" s="301">
        <v>53.994498844757395</v>
      </c>
      <c r="L497" s="301">
        <v>192.99249483674137</v>
      </c>
      <c r="M497" s="301">
        <v>14272</v>
      </c>
      <c r="N497" s="228">
        <v>1.3522456196520555E-2</v>
      </c>
      <c r="O497" s="226" t="s">
        <v>720</v>
      </c>
      <c r="P497" s="226" t="s">
        <v>720</v>
      </c>
      <c r="Q497" s="229">
        <v>1425.0565818744981</v>
      </c>
      <c r="R497" s="229">
        <v>0</v>
      </c>
      <c r="S497" s="229">
        <v>781.61960408880248</v>
      </c>
      <c r="T497" s="229">
        <v>0</v>
      </c>
      <c r="U497" s="229"/>
      <c r="V497" s="230">
        <v>0</v>
      </c>
      <c r="W497" s="229">
        <v>464</v>
      </c>
      <c r="X497" s="229">
        <v>2689.2906431481279</v>
      </c>
      <c r="Y497" s="231">
        <v>13.934690286392154</v>
      </c>
      <c r="Z497" s="232"/>
      <c r="AA497" s="226" t="s">
        <v>1004</v>
      </c>
      <c r="AB497" s="224" t="s">
        <v>696</v>
      </c>
      <c r="AC497" s="233"/>
    </row>
    <row r="498" spans="1:29" s="217" customFormat="1" ht="11.25" customHeight="1">
      <c r="A498" s="224" t="s">
        <v>63</v>
      </c>
      <c r="B498" s="225">
        <v>448</v>
      </c>
      <c r="C498" s="224" t="s">
        <v>472</v>
      </c>
      <c r="D498" s="226" t="s">
        <v>34</v>
      </c>
      <c r="E498" s="224" t="s">
        <v>1095</v>
      </c>
      <c r="F498" s="224" t="s">
        <v>23</v>
      </c>
      <c r="G498" s="227" t="s">
        <v>1096</v>
      </c>
      <c r="H498" s="224" t="s">
        <v>41</v>
      </c>
      <c r="I498" s="301">
        <v>278</v>
      </c>
      <c r="J498" s="301">
        <v>46.71800744345834</v>
      </c>
      <c r="K498" s="301">
        <v>126.13840906590384</v>
      </c>
      <c r="L498" s="301">
        <v>450.85641650936219</v>
      </c>
      <c r="M498" s="301">
        <v>14272</v>
      </c>
      <c r="N498" s="228">
        <v>3.1590275820442978E-2</v>
      </c>
      <c r="O498" s="226" t="s">
        <v>720</v>
      </c>
      <c r="P498" s="226" t="s">
        <v>720</v>
      </c>
      <c r="Q498" s="229">
        <v>3329.1237795051302</v>
      </c>
      <c r="R498" s="229">
        <v>0</v>
      </c>
      <c r="S498" s="229">
        <v>1825.9684868629167</v>
      </c>
      <c r="T498" s="229">
        <v>0</v>
      </c>
      <c r="U498" s="229"/>
      <c r="V498" s="230">
        <v>0</v>
      </c>
      <c r="W498" s="229">
        <v>1084</v>
      </c>
      <c r="X498" s="229">
        <v>6282.5445276905839</v>
      </c>
      <c r="Y498" s="231">
        <v>13.934690286392152</v>
      </c>
      <c r="Z498" s="232"/>
      <c r="AA498" s="226" t="s">
        <v>1004</v>
      </c>
      <c r="AB498" s="224" t="s">
        <v>696</v>
      </c>
      <c r="AC498" s="233"/>
    </row>
    <row r="499" spans="1:29" s="217" customFormat="1" ht="11.25" customHeight="1">
      <c r="A499" s="224" t="s">
        <v>1262</v>
      </c>
      <c r="B499" s="225">
        <v>448</v>
      </c>
      <c r="C499" s="224" t="s">
        <v>472</v>
      </c>
      <c r="D499" s="226" t="s">
        <v>34</v>
      </c>
      <c r="E499" s="224" t="s">
        <v>771</v>
      </c>
      <c r="F499" s="224" t="s">
        <v>23</v>
      </c>
      <c r="G499" s="227" t="s">
        <v>77</v>
      </c>
      <c r="H499" s="224" t="s">
        <v>41</v>
      </c>
      <c r="I499" s="301">
        <v>778</v>
      </c>
      <c r="J499" s="301">
        <v>130.74320068708846</v>
      </c>
      <c r="K499" s="301">
        <v>353.00605127076687</v>
      </c>
      <c r="L499" s="301">
        <v>1261.7492519578554</v>
      </c>
      <c r="M499" s="301">
        <v>14272</v>
      </c>
      <c r="N499" s="228">
        <v>8.8407318662966333E-2</v>
      </c>
      <c r="O499" s="226" t="s">
        <v>720</v>
      </c>
      <c r="P499" s="226" t="s">
        <v>720</v>
      </c>
      <c r="Q499" s="229">
        <v>9316.7564764568033</v>
      </c>
      <c r="R499" s="229">
        <v>0</v>
      </c>
      <c r="S499" s="229">
        <v>5110.0844704293149</v>
      </c>
      <c r="T499" s="229">
        <v>0</v>
      </c>
      <c r="U499" s="229"/>
      <c r="V499" s="230">
        <v>0</v>
      </c>
      <c r="W499" s="229">
        <v>0</v>
      </c>
      <c r="X499" s="229">
        <v>14426.840946886117</v>
      </c>
      <c r="Y499" s="231">
        <v>11.433999999999999</v>
      </c>
      <c r="Z499" s="232"/>
      <c r="AA499" s="226" t="s">
        <v>806</v>
      </c>
      <c r="AB499" s="224" t="s">
        <v>696</v>
      </c>
      <c r="AC499" s="233"/>
    </row>
    <row r="500" spans="1:29" s="217" customFormat="1" ht="11.25" customHeight="1">
      <c r="A500" s="224" t="s">
        <v>1216</v>
      </c>
      <c r="B500" s="225">
        <v>451</v>
      </c>
      <c r="C500" s="224" t="s">
        <v>705</v>
      </c>
      <c r="D500" s="226" t="s">
        <v>18</v>
      </c>
      <c r="E500" s="224" t="s">
        <v>774</v>
      </c>
      <c r="F500" s="224" t="s">
        <v>23</v>
      </c>
      <c r="G500" s="227" t="s">
        <v>765</v>
      </c>
      <c r="H500" s="224" t="s">
        <v>41</v>
      </c>
      <c r="I500" s="301">
        <v>8264</v>
      </c>
      <c r="J500" s="301">
        <v>653</v>
      </c>
      <c r="K500" s="301">
        <v>1907</v>
      </c>
      <c r="L500" s="301">
        <v>10824</v>
      </c>
      <c r="M500" s="301">
        <v>0</v>
      </c>
      <c r="N500" s="228">
        <v>0</v>
      </c>
      <c r="O500" s="226" t="s">
        <v>709</v>
      </c>
      <c r="P500" s="226" t="s">
        <v>720</v>
      </c>
      <c r="Q500" s="229">
        <v>0</v>
      </c>
      <c r="R500" s="229">
        <v>0</v>
      </c>
      <c r="S500" s="229">
        <v>0</v>
      </c>
      <c r="T500" s="229">
        <v>0</v>
      </c>
      <c r="U500" s="229"/>
      <c r="V500" s="230">
        <v>0</v>
      </c>
      <c r="W500" s="229">
        <v>0</v>
      </c>
      <c r="X500" s="229">
        <v>0</v>
      </c>
      <c r="Y500" s="231">
        <v>0</v>
      </c>
      <c r="Z500" s="232"/>
      <c r="AA500" s="226" t="s">
        <v>806</v>
      </c>
      <c r="AB500" s="224" t="s">
        <v>696</v>
      </c>
      <c r="AC500" s="233"/>
    </row>
    <row r="501" spans="1:29" s="217" customFormat="1" ht="11.25" customHeight="1">
      <c r="A501" s="224" t="s">
        <v>30</v>
      </c>
      <c r="B501" s="225">
        <v>452</v>
      </c>
      <c r="C501" s="224" t="s">
        <v>478</v>
      </c>
      <c r="D501" s="234" t="s">
        <v>18</v>
      </c>
      <c r="E501" s="224" t="s">
        <v>1196</v>
      </c>
      <c r="F501" s="224" t="s">
        <v>23</v>
      </c>
      <c r="G501" s="237" t="s">
        <v>1204</v>
      </c>
      <c r="H501" s="224" t="s">
        <v>479</v>
      </c>
      <c r="I501" s="301">
        <v>3582</v>
      </c>
      <c r="J501" s="301"/>
      <c r="K501" s="301"/>
      <c r="L501" s="301">
        <v>3582</v>
      </c>
      <c r="M501" s="301">
        <v>147835</v>
      </c>
      <c r="N501" s="228">
        <v>2.4229715561267628E-2</v>
      </c>
      <c r="O501" s="226" t="s">
        <v>720</v>
      </c>
      <c r="P501" s="226" t="s">
        <v>709</v>
      </c>
      <c r="Q501" s="229">
        <v>9871.9919999999984</v>
      </c>
      <c r="R501" s="229">
        <v>0</v>
      </c>
      <c r="S501" s="229">
        <v>0</v>
      </c>
      <c r="T501" s="229">
        <v>0</v>
      </c>
      <c r="U501" s="229"/>
      <c r="V501" s="230">
        <v>0</v>
      </c>
      <c r="W501" s="229">
        <v>3525.4236141644401</v>
      </c>
      <c r="X501" s="229">
        <v>13397.415614164438</v>
      </c>
      <c r="Y501" s="231">
        <v>3.7402053640883413</v>
      </c>
      <c r="Z501" s="226"/>
      <c r="AA501" s="226"/>
      <c r="AB501" s="224"/>
      <c r="AC501" s="233"/>
    </row>
    <row r="502" spans="1:29" s="217" customFormat="1" ht="11.25" customHeight="1">
      <c r="A502" s="224" t="s">
        <v>30</v>
      </c>
      <c r="B502" s="225">
        <v>452</v>
      </c>
      <c r="C502" s="224" t="s">
        <v>478</v>
      </c>
      <c r="D502" s="234" t="s">
        <v>18</v>
      </c>
      <c r="E502" s="224" t="s">
        <v>1196</v>
      </c>
      <c r="F502" s="224" t="s">
        <v>23</v>
      </c>
      <c r="G502" s="237" t="s">
        <v>1204</v>
      </c>
      <c r="H502" s="224" t="s">
        <v>479</v>
      </c>
      <c r="I502" s="301">
        <v>62332</v>
      </c>
      <c r="J502" s="301"/>
      <c r="K502" s="301"/>
      <c r="L502" s="301">
        <v>62332</v>
      </c>
      <c r="M502" s="301">
        <v>147835</v>
      </c>
      <c r="N502" s="228">
        <v>0.42163222511583859</v>
      </c>
      <c r="O502" s="226" t="s">
        <v>720</v>
      </c>
      <c r="P502" s="226" t="s">
        <v>709</v>
      </c>
      <c r="Q502" s="229">
        <v>171786.992</v>
      </c>
      <c r="R502" s="229">
        <v>0</v>
      </c>
      <c r="S502" s="229">
        <v>0</v>
      </c>
      <c r="T502" s="229">
        <v>0</v>
      </c>
      <c r="U502" s="229"/>
      <c r="V502" s="230">
        <v>0</v>
      </c>
      <c r="W502" s="229">
        <v>61347.488754354512</v>
      </c>
      <c r="X502" s="229">
        <v>233134.4807543545</v>
      </c>
      <c r="Y502" s="231">
        <v>3.7402053640883417</v>
      </c>
      <c r="Z502" s="226"/>
      <c r="AA502" s="226"/>
      <c r="AB502" s="224"/>
      <c r="AC502" s="233"/>
    </row>
    <row r="503" spans="1:29" s="217" customFormat="1" ht="11.25" customHeight="1">
      <c r="A503" s="224" t="s">
        <v>30</v>
      </c>
      <c r="B503" s="225">
        <v>452</v>
      </c>
      <c r="C503" s="224" t="s">
        <v>478</v>
      </c>
      <c r="D503" s="234" t="s">
        <v>18</v>
      </c>
      <c r="E503" s="224" t="s">
        <v>1196</v>
      </c>
      <c r="F503" s="224" t="s">
        <v>23</v>
      </c>
      <c r="G503" s="237" t="s">
        <v>1204</v>
      </c>
      <c r="H503" s="224" t="s">
        <v>479</v>
      </c>
      <c r="I503" s="301">
        <v>15294</v>
      </c>
      <c r="J503" s="301"/>
      <c r="K503" s="301"/>
      <c r="L503" s="301">
        <v>15294</v>
      </c>
      <c r="M503" s="301">
        <v>147835</v>
      </c>
      <c r="N503" s="228">
        <v>0.10345317414685291</v>
      </c>
      <c r="O503" s="226" t="s">
        <v>720</v>
      </c>
      <c r="P503" s="226" t="s">
        <v>709</v>
      </c>
      <c r="Q503" s="229">
        <v>42150.263999999996</v>
      </c>
      <c r="R503" s="229">
        <v>0</v>
      </c>
      <c r="S503" s="229">
        <v>0</v>
      </c>
      <c r="T503" s="229">
        <v>0</v>
      </c>
      <c r="U503" s="229"/>
      <c r="V503" s="230">
        <v>0</v>
      </c>
      <c r="W503" s="229">
        <v>15052.436838367099</v>
      </c>
      <c r="X503" s="229">
        <v>57202.700838367091</v>
      </c>
      <c r="Y503" s="231">
        <v>3.7402053640883413</v>
      </c>
      <c r="Z503" s="226"/>
      <c r="AA503" s="226"/>
      <c r="AB503" s="224"/>
      <c r="AC503" s="233"/>
    </row>
    <row r="504" spans="1:29" s="217" customFormat="1" ht="11.25" customHeight="1">
      <c r="A504" s="224" t="s">
        <v>30</v>
      </c>
      <c r="B504" s="225">
        <v>452</v>
      </c>
      <c r="C504" s="224" t="s">
        <v>478</v>
      </c>
      <c r="D504" s="234" t="s">
        <v>18</v>
      </c>
      <c r="E504" s="224" t="s">
        <v>1196</v>
      </c>
      <c r="F504" s="224" t="s">
        <v>23</v>
      </c>
      <c r="G504" s="237" t="s">
        <v>1204</v>
      </c>
      <c r="H504" s="224" t="s">
        <v>479</v>
      </c>
      <c r="I504" s="301">
        <v>467</v>
      </c>
      <c r="J504" s="301"/>
      <c r="K504" s="301"/>
      <c r="L504" s="301">
        <v>467</v>
      </c>
      <c r="M504" s="301">
        <v>147835</v>
      </c>
      <c r="N504" s="228">
        <v>3.1589271823316534E-3</v>
      </c>
      <c r="O504" s="226" t="s">
        <v>720</v>
      </c>
      <c r="P504" s="226" t="s">
        <v>709</v>
      </c>
      <c r="Q504" s="229">
        <v>1287.0519999999999</v>
      </c>
      <c r="R504" s="229">
        <v>0</v>
      </c>
      <c r="S504" s="229">
        <v>0</v>
      </c>
      <c r="T504" s="229">
        <v>0</v>
      </c>
      <c r="U504" s="229"/>
      <c r="V504" s="230">
        <v>0</v>
      </c>
      <c r="W504" s="229">
        <v>459.62390502925558</v>
      </c>
      <c r="X504" s="229">
        <v>1746.6759050292555</v>
      </c>
      <c r="Y504" s="231">
        <v>3.7402053640883417</v>
      </c>
      <c r="Z504" s="226"/>
      <c r="AA504" s="226"/>
      <c r="AB504" s="224"/>
      <c r="AC504" s="233"/>
    </row>
    <row r="505" spans="1:29" s="217" customFormat="1" ht="11.25" customHeight="1">
      <c r="A505" s="224" t="s">
        <v>30</v>
      </c>
      <c r="B505" s="225">
        <v>452</v>
      </c>
      <c r="C505" s="224" t="s">
        <v>478</v>
      </c>
      <c r="D505" s="234" t="s">
        <v>18</v>
      </c>
      <c r="E505" s="224" t="s">
        <v>1196</v>
      </c>
      <c r="F505" s="224" t="s">
        <v>23</v>
      </c>
      <c r="G505" s="237" t="s">
        <v>1204</v>
      </c>
      <c r="H505" s="224" t="s">
        <v>479</v>
      </c>
      <c r="I505" s="301">
        <v>4068</v>
      </c>
      <c r="J505" s="301"/>
      <c r="K505" s="301"/>
      <c r="L505" s="301">
        <v>4068</v>
      </c>
      <c r="M505" s="301">
        <v>147835</v>
      </c>
      <c r="N505" s="228">
        <v>2.7517164406263742E-2</v>
      </c>
      <c r="O505" s="226" t="s">
        <v>720</v>
      </c>
      <c r="P505" s="226" t="s">
        <v>709</v>
      </c>
      <c r="Q505" s="229">
        <v>11211.407999999999</v>
      </c>
      <c r="R505" s="229">
        <v>0</v>
      </c>
      <c r="S505" s="229">
        <v>0</v>
      </c>
      <c r="T505" s="229">
        <v>0</v>
      </c>
      <c r="U505" s="229"/>
      <c r="V505" s="230">
        <v>0</v>
      </c>
      <c r="W505" s="229">
        <v>4003.7474211113745</v>
      </c>
      <c r="X505" s="229">
        <v>15215.155421111374</v>
      </c>
      <c r="Y505" s="231">
        <v>3.7402053640883417</v>
      </c>
      <c r="Z505" s="226"/>
      <c r="AA505" s="226"/>
      <c r="AB505" s="224"/>
      <c r="AC505" s="233"/>
    </row>
    <row r="506" spans="1:29" s="217" customFormat="1" ht="11.25" customHeight="1">
      <c r="A506" s="224" t="s">
        <v>30</v>
      </c>
      <c r="B506" s="225">
        <v>452</v>
      </c>
      <c r="C506" s="224" t="s">
        <v>478</v>
      </c>
      <c r="D506" s="234" t="s">
        <v>34</v>
      </c>
      <c r="E506" s="224" t="s">
        <v>1196</v>
      </c>
      <c r="F506" s="224" t="s">
        <v>23</v>
      </c>
      <c r="G506" s="237" t="s">
        <v>1204</v>
      </c>
      <c r="H506" s="224" t="s">
        <v>479</v>
      </c>
      <c r="I506" s="301">
        <v>32681</v>
      </c>
      <c r="J506" s="301"/>
      <c r="K506" s="301"/>
      <c r="L506" s="301">
        <v>32681</v>
      </c>
      <c r="M506" s="301">
        <v>147835</v>
      </c>
      <c r="N506" s="228">
        <v>0.22106402408090101</v>
      </c>
      <c r="O506" s="226" t="s">
        <v>720</v>
      </c>
      <c r="P506" s="226" t="s">
        <v>709</v>
      </c>
      <c r="Q506" s="229">
        <v>90068.835999999996</v>
      </c>
      <c r="R506" s="229">
        <v>0</v>
      </c>
      <c r="S506" s="229">
        <v>0</v>
      </c>
      <c r="T506" s="229">
        <v>0</v>
      </c>
      <c r="U506" s="229"/>
      <c r="V506" s="230">
        <v>0</v>
      </c>
      <c r="W506" s="229">
        <v>32164.815503771097</v>
      </c>
      <c r="X506" s="229">
        <v>122233.65150377109</v>
      </c>
      <c r="Y506" s="231">
        <v>3.7402053640883417</v>
      </c>
      <c r="Z506" s="226"/>
      <c r="AA506" s="226"/>
      <c r="AB506" s="224"/>
      <c r="AC506" s="233"/>
    </row>
    <row r="507" spans="1:29" s="217" customFormat="1" ht="11.25" customHeight="1">
      <c r="A507" s="224" t="s">
        <v>30</v>
      </c>
      <c r="B507" s="225">
        <v>452</v>
      </c>
      <c r="C507" s="224" t="s">
        <v>478</v>
      </c>
      <c r="D507" s="234" t="s">
        <v>34</v>
      </c>
      <c r="E507" s="224" t="s">
        <v>1196</v>
      </c>
      <c r="F507" s="224" t="s">
        <v>23</v>
      </c>
      <c r="G507" s="237" t="s">
        <v>1204</v>
      </c>
      <c r="H507" s="224" t="s">
        <v>479</v>
      </c>
      <c r="I507" s="301">
        <v>9539</v>
      </c>
      <c r="J507" s="301"/>
      <c r="K507" s="301"/>
      <c r="L507" s="301">
        <v>9539</v>
      </c>
      <c r="M507" s="301">
        <v>147835</v>
      </c>
      <c r="N507" s="228">
        <v>6.4524638955592378E-2</v>
      </c>
      <c r="O507" s="226" t="s">
        <v>720</v>
      </c>
      <c r="P507" s="226" t="s">
        <v>709</v>
      </c>
      <c r="Q507" s="229">
        <v>26289.483999999997</v>
      </c>
      <c r="R507" s="229">
        <v>0</v>
      </c>
      <c r="S507" s="229">
        <v>0</v>
      </c>
      <c r="T507" s="229">
        <v>0</v>
      </c>
      <c r="U507" s="229"/>
      <c r="V507" s="230">
        <v>0</v>
      </c>
      <c r="W507" s="229">
        <v>9388.3349680386909</v>
      </c>
      <c r="X507" s="229">
        <v>35677.818968038686</v>
      </c>
      <c r="Y507" s="231">
        <v>3.7402053640883413</v>
      </c>
      <c r="Z507" s="226"/>
      <c r="AA507" s="226"/>
      <c r="AB507" s="224"/>
      <c r="AC507" s="233"/>
    </row>
    <row r="508" spans="1:29" s="217" customFormat="1" ht="11.25" customHeight="1">
      <c r="A508" s="224" t="s">
        <v>30</v>
      </c>
      <c r="B508" s="225">
        <v>452</v>
      </c>
      <c r="C508" s="224" t="s">
        <v>478</v>
      </c>
      <c r="D508" s="234" t="s">
        <v>34</v>
      </c>
      <c r="E508" s="224" t="s">
        <v>1196</v>
      </c>
      <c r="F508" s="224" t="s">
        <v>23</v>
      </c>
      <c r="G508" s="237" t="s">
        <v>1204</v>
      </c>
      <c r="H508" s="224" t="s">
        <v>479</v>
      </c>
      <c r="I508" s="301">
        <v>1049</v>
      </c>
      <c r="J508" s="301"/>
      <c r="K508" s="301"/>
      <c r="L508" s="301">
        <v>1049</v>
      </c>
      <c r="M508" s="301">
        <v>147835</v>
      </c>
      <c r="N508" s="228">
        <v>7.0957486386850205E-3</v>
      </c>
      <c r="O508" s="226" t="s">
        <v>720</v>
      </c>
      <c r="P508" s="226" t="s">
        <v>709</v>
      </c>
      <c r="Q508" s="229">
        <v>2891.0439999999999</v>
      </c>
      <c r="R508" s="229">
        <v>0</v>
      </c>
      <c r="S508" s="229">
        <v>0</v>
      </c>
      <c r="T508" s="229">
        <v>0</v>
      </c>
      <c r="U508" s="229"/>
      <c r="V508" s="230">
        <v>0</v>
      </c>
      <c r="W508" s="229">
        <v>1032.4314269286706</v>
      </c>
      <c r="X508" s="229">
        <v>3923.4754269286705</v>
      </c>
      <c r="Y508" s="231">
        <v>3.7402053640883417</v>
      </c>
      <c r="Z508" s="226"/>
      <c r="AA508" s="226"/>
      <c r="AB508" s="224"/>
      <c r="AC508" s="233"/>
    </row>
    <row r="509" spans="1:29" s="217" customFormat="1" ht="11.25" customHeight="1">
      <c r="A509" s="224" t="s">
        <v>30</v>
      </c>
      <c r="B509" s="225">
        <v>452</v>
      </c>
      <c r="C509" s="224" t="s">
        <v>478</v>
      </c>
      <c r="D509" s="234" t="s">
        <v>35</v>
      </c>
      <c r="E509" s="224" t="s">
        <v>1196</v>
      </c>
      <c r="F509" s="224" t="s">
        <v>23</v>
      </c>
      <c r="G509" s="237" t="s">
        <v>1204</v>
      </c>
      <c r="H509" s="224" t="s">
        <v>479</v>
      </c>
      <c r="I509" s="301">
        <v>18822</v>
      </c>
      <c r="J509" s="301"/>
      <c r="K509" s="301"/>
      <c r="L509" s="301">
        <v>18822</v>
      </c>
      <c r="M509" s="301">
        <v>147835</v>
      </c>
      <c r="N509" s="228">
        <v>0.12731761761423208</v>
      </c>
      <c r="O509" s="226" t="s">
        <v>720</v>
      </c>
      <c r="P509" s="226" t="s">
        <v>709</v>
      </c>
      <c r="Q509" s="229">
        <v>51873.431999999993</v>
      </c>
      <c r="R509" s="229">
        <v>0</v>
      </c>
      <c r="S509" s="229">
        <v>0</v>
      </c>
      <c r="T509" s="229">
        <v>0</v>
      </c>
      <c r="U509" s="229"/>
      <c r="V509" s="230">
        <v>0</v>
      </c>
      <c r="W509" s="229">
        <v>18524.713362870767</v>
      </c>
      <c r="X509" s="229">
        <v>70398.145362870768</v>
      </c>
      <c r="Y509" s="231">
        <v>3.7402053640883417</v>
      </c>
      <c r="Z509" s="226"/>
      <c r="AA509" s="226"/>
      <c r="AB509" s="224"/>
      <c r="AC509" s="233"/>
    </row>
    <row r="510" spans="1:29" s="217" customFormat="1" ht="11.25" customHeight="1">
      <c r="A510" s="224" t="s">
        <v>1262</v>
      </c>
      <c r="B510" s="225">
        <v>455</v>
      </c>
      <c r="C510" s="224" t="s">
        <v>481</v>
      </c>
      <c r="D510" s="226" t="s">
        <v>18</v>
      </c>
      <c r="E510" s="224" t="s">
        <v>771</v>
      </c>
      <c r="F510" s="224" t="s">
        <v>23</v>
      </c>
      <c r="G510" s="227" t="s">
        <v>77</v>
      </c>
      <c r="H510" s="224" t="s">
        <v>41</v>
      </c>
      <c r="I510" s="301">
        <v>123</v>
      </c>
      <c r="J510" s="301">
        <v>24.257079970652971</v>
      </c>
      <c r="K510" s="301">
        <v>36.237291501191422</v>
      </c>
      <c r="L510" s="301">
        <v>183.49437147184437</v>
      </c>
      <c r="M510" s="301">
        <v>21673</v>
      </c>
      <c r="N510" s="228">
        <v>8.4664961690510947E-3</v>
      </c>
      <c r="O510" s="226" t="s">
        <v>720</v>
      </c>
      <c r="P510" s="226" t="s">
        <v>720</v>
      </c>
      <c r="Q510" s="229">
        <v>1354.9224389480987</v>
      </c>
      <c r="R510" s="229">
        <v>0</v>
      </c>
      <c r="S510" s="229">
        <v>743.15220446096964</v>
      </c>
      <c r="T510" s="229">
        <v>0</v>
      </c>
      <c r="U510" s="229"/>
      <c r="V510" s="230">
        <v>0</v>
      </c>
      <c r="W510" s="229">
        <v>747.0437796221554</v>
      </c>
      <c r="X510" s="229">
        <v>2845.1184230312238</v>
      </c>
      <c r="Y510" s="231">
        <v>15.505208144587598</v>
      </c>
      <c r="Z510" s="232"/>
      <c r="AA510" s="226" t="s">
        <v>1100</v>
      </c>
      <c r="AB510" s="224" t="s">
        <v>696</v>
      </c>
      <c r="AC510" s="233"/>
    </row>
    <row r="511" spans="1:29" s="217" customFormat="1" ht="11.25" customHeight="1">
      <c r="A511" s="224" t="s">
        <v>305</v>
      </c>
      <c r="B511" s="225">
        <v>455</v>
      </c>
      <c r="C511" s="224" t="s">
        <v>481</v>
      </c>
      <c r="D511" s="226" t="s">
        <v>18</v>
      </c>
      <c r="E511" s="224" t="s">
        <v>400</v>
      </c>
      <c r="F511" s="224" t="s">
        <v>23</v>
      </c>
      <c r="G511" s="227" t="s">
        <v>401</v>
      </c>
      <c r="H511" s="224" t="s">
        <v>41</v>
      </c>
      <c r="I511" s="301">
        <v>3692</v>
      </c>
      <c r="J511" s="301">
        <v>728.10682318415252</v>
      </c>
      <c r="K511" s="301">
        <v>1087.7079692877946</v>
      </c>
      <c r="L511" s="301">
        <v>5507.8147924719469</v>
      </c>
      <c r="M511" s="301">
        <v>21673</v>
      </c>
      <c r="N511" s="228">
        <v>0.25413255167590765</v>
      </c>
      <c r="O511" s="226" t="s">
        <v>720</v>
      </c>
      <c r="P511" s="226" t="s">
        <v>720</v>
      </c>
      <c r="Q511" s="229">
        <v>40669.704427612851</v>
      </c>
      <c r="R511" s="229">
        <v>0</v>
      </c>
      <c r="S511" s="229">
        <v>22306.649909511383</v>
      </c>
      <c r="T511" s="229">
        <v>0</v>
      </c>
      <c r="U511" s="229"/>
      <c r="V511" s="230">
        <v>0</v>
      </c>
      <c r="W511" s="229">
        <v>22423.460441991851</v>
      </c>
      <c r="X511" s="229">
        <v>85399.814779116088</v>
      </c>
      <c r="Y511" s="231">
        <v>15.505208144587598</v>
      </c>
      <c r="Z511" s="232"/>
      <c r="AA511" s="226" t="s">
        <v>1068</v>
      </c>
      <c r="AB511" s="224" t="s">
        <v>696</v>
      </c>
      <c r="AC511" s="233"/>
    </row>
    <row r="512" spans="1:29" s="217" customFormat="1" ht="11.25" customHeight="1">
      <c r="A512" s="224" t="s">
        <v>1262</v>
      </c>
      <c r="B512" s="225">
        <v>455</v>
      </c>
      <c r="C512" s="224" t="s">
        <v>481</v>
      </c>
      <c r="D512" s="226" t="s">
        <v>18</v>
      </c>
      <c r="E512" s="224" t="s">
        <v>771</v>
      </c>
      <c r="F512" s="224" t="s">
        <v>23</v>
      </c>
      <c r="G512" s="227" t="s">
        <v>77</v>
      </c>
      <c r="H512" s="224" t="s">
        <v>41</v>
      </c>
      <c r="I512" s="301">
        <v>570</v>
      </c>
      <c r="J512" s="301">
        <v>112.41085840058693</v>
      </c>
      <c r="K512" s="301">
        <v>167.92891183478952</v>
      </c>
      <c r="L512" s="301">
        <v>850.33977023537636</v>
      </c>
      <c r="M512" s="301">
        <v>21673</v>
      </c>
      <c r="N512" s="228">
        <v>3.9234982246822148E-2</v>
      </c>
      <c r="O512" s="226" t="s">
        <v>720</v>
      </c>
      <c r="P512" s="226" t="s">
        <v>720</v>
      </c>
      <c r="Q512" s="229">
        <v>6278.9088634180189</v>
      </c>
      <c r="R512" s="229">
        <v>0</v>
      </c>
      <c r="S512" s="229">
        <v>3443.8760694532743</v>
      </c>
      <c r="T512" s="229">
        <v>0</v>
      </c>
      <c r="U512" s="229"/>
      <c r="V512" s="230">
        <v>0</v>
      </c>
      <c r="W512" s="229">
        <v>3461.9101982490133</v>
      </c>
      <c r="X512" s="229">
        <v>13184.695131120307</v>
      </c>
      <c r="Y512" s="231">
        <v>15.5052081445876</v>
      </c>
      <c r="Z512" s="232"/>
      <c r="AA512" s="226" t="s">
        <v>806</v>
      </c>
      <c r="AB512" s="224" t="s">
        <v>696</v>
      </c>
      <c r="AC512" s="233"/>
    </row>
    <row r="513" spans="1:29" s="217" customFormat="1" ht="11.25" customHeight="1">
      <c r="A513" s="224" t="s">
        <v>305</v>
      </c>
      <c r="B513" s="225">
        <v>455</v>
      </c>
      <c r="C513" s="224" t="s">
        <v>481</v>
      </c>
      <c r="D513" s="226" t="s">
        <v>18</v>
      </c>
      <c r="E513" s="224" t="s">
        <v>422</v>
      </c>
      <c r="F513" s="224" t="s">
        <v>23</v>
      </c>
      <c r="G513" s="227" t="s">
        <v>423</v>
      </c>
      <c r="H513" s="224" t="s">
        <v>41</v>
      </c>
      <c r="I513" s="301">
        <v>1971</v>
      </c>
      <c r="J513" s="301">
        <v>388.70491562729273</v>
      </c>
      <c r="K513" s="301">
        <v>580.68050039714058</v>
      </c>
      <c r="L513" s="301">
        <v>2940.3854160244337</v>
      </c>
      <c r="M513" s="301">
        <v>21673</v>
      </c>
      <c r="N513" s="228">
        <v>0.13567043861137976</v>
      </c>
      <c r="O513" s="226" t="s">
        <v>720</v>
      </c>
      <c r="P513" s="226" t="s">
        <v>720</v>
      </c>
      <c r="Q513" s="229">
        <v>21711.805911924417</v>
      </c>
      <c r="R513" s="229">
        <v>0</v>
      </c>
      <c r="S513" s="229">
        <v>11908.560934898955</v>
      </c>
      <c r="T513" s="229">
        <v>0</v>
      </c>
      <c r="U513" s="229"/>
      <c r="V513" s="230">
        <v>0</v>
      </c>
      <c r="W513" s="229">
        <v>11970.921053945272</v>
      </c>
      <c r="X513" s="229">
        <v>45591.287900768642</v>
      </c>
      <c r="Y513" s="231">
        <v>15.505208144587598</v>
      </c>
      <c r="Z513" s="232"/>
      <c r="AA513" s="226" t="s">
        <v>1052</v>
      </c>
      <c r="AB513" s="224" t="s">
        <v>696</v>
      </c>
      <c r="AC513" s="233"/>
    </row>
    <row r="514" spans="1:29" s="217" customFormat="1" ht="11.25" customHeight="1">
      <c r="A514" s="224" t="s">
        <v>305</v>
      </c>
      <c r="B514" s="225">
        <v>455</v>
      </c>
      <c r="C514" s="224" t="s">
        <v>481</v>
      </c>
      <c r="D514" s="226" t="s">
        <v>18</v>
      </c>
      <c r="E514" s="224" t="s">
        <v>485</v>
      </c>
      <c r="F514" s="224" t="s">
        <v>23</v>
      </c>
      <c r="G514" s="227" t="s">
        <v>486</v>
      </c>
      <c r="H514" s="224" t="s">
        <v>41</v>
      </c>
      <c r="I514" s="301">
        <v>248</v>
      </c>
      <c r="J514" s="301">
        <v>48.908584005869407</v>
      </c>
      <c r="K514" s="301">
        <v>73.063807254434735</v>
      </c>
      <c r="L514" s="301">
        <v>369.97239126030411</v>
      </c>
      <c r="M514" s="301">
        <v>21673</v>
      </c>
      <c r="N514" s="228">
        <v>1.7070658942477005E-2</v>
      </c>
      <c r="O514" s="226" t="s">
        <v>720</v>
      </c>
      <c r="P514" s="226" t="s">
        <v>720</v>
      </c>
      <c r="Q514" s="229">
        <v>2731.8761370660854</v>
      </c>
      <c r="R514" s="229">
        <v>0</v>
      </c>
      <c r="S514" s="229">
        <v>1498.3881846042316</v>
      </c>
      <c r="T514" s="229">
        <v>0</v>
      </c>
      <c r="U514" s="229"/>
      <c r="V514" s="230">
        <v>0</v>
      </c>
      <c r="W514" s="229">
        <v>1506.2346125715005</v>
      </c>
      <c r="X514" s="229">
        <v>5736.4989342418176</v>
      </c>
      <c r="Y514" s="231">
        <v>15.5052081445876</v>
      </c>
      <c r="Z514" s="232"/>
      <c r="AA514" s="226" t="s">
        <v>1052</v>
      </c>
      <c r="AB514" s="224" t="s">
        <v>696</v>
      </c>
      <c r="AC514" s="233"/>
    </row>
    <row r="515" spans="1:29" s="217" customFormat="1" ht="11.25" customHeight="1">
      <c r="A515" s="224" t="s">
        <v>305</v>
      </c>
      <c r="B515" s="225">
        <v>455</v>
      </c>
      <c r="C515" s="224" t="s">
        <v>481</v>
      </c>
      <c r="D515" s="226" t="s">
        <v>18</v>
      </c>
      <c r="E515" s="224" t="s">
        <v>409</v>
      </c>
      <c r="F515" s="224" t="s">
        <v>23</v>
      </c>
      <c r="G515" s="227" t="s">
        <v>410</v>
      </c>
      <c r="H515" s="224" t="s">
        <v>41</v>
      </c>
      <c r="I515" s="301">
        <v>211</v>
      </c>
      <c r="J515" s="301">
        <v>41.611738811445342</v>
      </c>
      <c r="K515" s="301">
        <v>62.163158591474719</v>
      </c>
      <c r="L515" s="301">
        <v>314.77489740292009</v>
      </c>
      <c r="M515" s="301">
        <v>21673</v>
      </c>
      <c r="N515" s="228">
        <v>1.4523826761542938E-2</v>
      </c>
      <c r="O515" s="226" t="s">
        <v>720</v>
      </c>
      <c r="P515" s="226" t="s">
        <v>720</v>
      </c>
      <c r="Q515" s="229">
        <v>2324.2978424231619</v>
      </c>
      <c r="R515" s="229">
        <v>0</v>
      </c>
      <c r="S515" s="229">
        <v>1274.8383344818262</v>
      </c>
      <c r="T515" s="229">
        <v>0</v>
      </c>
      <c r="U515" s="229"/>
      <c r="V515" s="230">
        <v>0</v>
      </c>
      <c r="W515" s="229">
        <v>1281.5141260184946</v>
      </c>
      <c r="X515" s="229">
        <v>4880.6503029234827</v>
      </c>
      <c r="Y515" s="231">
        <v>15.5052081445876</v>
      </c>
      <c r="Z515" s="232"/>
      <c r="AA515" s="226" t="s">
        <v>1052</v>
      </c>
      <c r="AB515" s="224" t="s">
        <v>696</v>
      </c>
      <c r="AC515" s="233"/>
    </row>
    <row r="516" spans="1:29" s="217" customFormat="1" ht="11.25" customHeight="1">
      <c r="A516" s="224" t="s">
        <v>305</v>
      </c>
      <c r="B516" s="225">
        <v>455</v>
      </c>
      <c r="C516" s="224" t="s">
        <v>481</v>
      </c>
      <c r="D516" s="226" t="s">
        <v>34</v>
      </c>
      <c r="E516" s="224" t="s">
        <v>482</v>
      </c>
      <c r="F516" s="224" t="s">
        <v>23</v>
      </c>
      <c r="G516" s="227" t="s">
        <v>483</v>
      </c>
      <c r="H516" s="224" t="s">
        <v>41</v>
      </c>
      <c r="I516" s="301">
        <v>2117</v>
      </c>
      <c r="J516" s="301">
        <v>196.58586589483841</v>
      </c>
      <c r="K516" s="301">
        <v>623.69387079692876</v>
      </c>
      <c r="L516" s="301">
        <v>2937.2797366917671</v>
      </c>
      <c r="M516" s="301">
        <v>21673</v>
      </c>
      <c r="N516" s="228">
        <v>0.13552714145211864</v>
      </c>
      <c r="O516" s="226" t="s">
        <v>720</v>
      </c>
      <c r="P516" s="226" t="s">
        <v>720</v>
      </c>
      <c r="Q516" s="229">
        <v>21688.873575732006</v>
      </c>
      <c r="R516" s="229">
        <v>0</v>
      </c>
      <c r="S516" s="229">
        <v>11895.982933601657</v>
      </c>
      <c r="T516" s="229">
        <v>0</v>
      </c>
      <c r="U516" s="229"/>
      <c r="V516" s="230">
        <v>0</v>
      </c>
      <c r="W516" s="229">
        <v>11958.277186951644</v>
      </c>
      <c r="X516" s="229">
        <v>45543.133696285309</v>
      </c>
      <c r="Y516" s="231">
        <v>15.5052081445876</v>
      </c>
      <c r="Z516" s="232"/>
      <c r="AA516" s="226" t="s">
        <v>1101</v>
      </c>
      <c r="AB516" s="224" t="s">
        <v>696</v>
      </c>
      <c r="AC516" s="233"/>
    </row>
    <row r="517" spans="1:29" s="217" customFormat="1" ht="11.25" customHeight="1">
      <c r="A517" s="224" t="s">
        <v>63</v>
      </c>
      <c r="B517" s="225">
        <v>455</v>
      </c>
      <c r="C517" s="224" t="s">
        <v>481</v>
      </c>
      <c r="D517" s="226" t="s">
        <v>34</v>
      </c>
      <c r="E517" s="224" t="s">
        <v>64</v>
      </c>
      <c r="F517" s="224" t="s">
        <v>23</v>
      </c>
      <c r="G517" s="227" t="s">
        <v>1265</v>
      </c>
      <c r="H517" s="224" t="s">
        <v>41</v>
      </c>
      <c r="I517" s="301">
        <v>3072</v>
      </c>
      <c r="J517" s="301">
        <v>285.26772793053544</v>
      </c>
      <c r="K517" s="301">
        <v>905.0484511517077</v>
      </c>
      <c r="L517" s="301">
        <v>4262.3161790822433</v>
      </c>
      <c r="M517" s="301">
        <v>21673</v>
      </c>
      <c r="N517" s="228">
        <v>0.19666479855498747</v>
      </c>
      <c r="O517" s="226" t="s">
        <v>720</v>
      </c>
      <c r="P517" s="226" t="s">
        <v>720</v>
      </c>
      <c r="Q517" s="229">
        <v>31472.942666343282</v>
      </c>
      <c r="R517" s="229">
        <v>0</v>
      </c>
      <c r="S517" s="229">
        <v>17262.380525283086</v>
      </c>
      <c r="T517" s="229">
        <v>0</v>
      </c>
      <c r="U517" s="229"/>
      <c r="V517" s="230">
        <v>0</v>
      </c>
      <c r="W517" s="229">
        <v>17352.776343087131</v>
      </c>
      <c r="X517" s="229">
        <v>66088.099534713503</v>
      </c>
      <c r="Y517" s="231">
        <v>15.505208144587602</v>
      </c>
      <c r="Z517" s="232"/>
      <c r="AA517" s="226"/>
      <c r="AB517" s="224" t="s">
        <v>696</v>
      </c>
      <c r="AC517" s="233"/>
    </row>
    <row r="518" spans="1:29" s="217" customFormat="1" ht="11.25" customHeight="1">
      <c r="A518" s="224" t="s">
        <v>63</v>
      </c>
      <c r="B518" s="225">
        <v>455</v>
      </c>
      <c r="C518" s="224" t="s">
        <v>481</v>
      </c>
      <c r="D518" s="226" t="s">
        <v>34</v>
      </c>
      <c r="E518" s="224" t="s">
        <v>1264</v>
      </c>
      <c r="F518" s="224" t="s">
        <v>23</v>
      </c>
      <c r="G518" s="227" t="s">
        <v>1265</v>
      </c>
      <c r="H518" s="224" t="s">
        <v>41</v>
      </c>
      <c r="I518" s="301">
        <v>1491</v>
      </c>
      <c r="J518" s="301">
        <v>138.45513748191027</v>
      </c>
      <c r="K518" s="301">
        <v>439.26667990468627</v>
      </c>
      <c r="L518" s="301">
        <v>2068.7218173865967</v>
      </c>
      <c r="M518" s="301">
        <v>21673</v>
      </c>
      <c r="N518" s="228">
        <v>9.5451567267410914E-2</v>
      </c>
      <c r="O518" s="226" t="s">
        <v>720</v>
      </c>
      <c r="P518" s="226" t="s">
        <v>720</v>
      </c>
      <c r="Q518" s="229">
        <v>15275.441899582629</v>
      </c>
      <c r="R518" s="229">
        <v>0</v>
      </c>
      <c r="S518" s="229">
        <v>8378.3233604157158</v>
      </c>
      <c r="T518" s="229">
        <v>0</v>
      </c>
      <c r="U518" s="229"/>
      <c r="V518" s="230">
        <v>0</v>
      </c>
      <c r="W518" s="229">
        <v>8422.1971118303754</v>
      </c>
      <c r="X518" s="229">
        <v>32075.962371828718</v>
      </c>
      <c r="Y518" s="231">
        <v>15.505208144587598</v>
      </c>
      <c r="Z518" s="232"/>
      <c r="AA518" s="226"/>
      <c r="AB518" s="224" t="s">
        <v>696</v>
      </c>
      <c r="AC518" s="233"/>
    </row>
    <row r="519" spans="1:29" s="217" customFormat="1" ht="11.25" customHeight="1">
      <c r="A519" s="224" t="s">
        <v>63</v>
      </c>
      <c r="B519" s="225">
        <v>455</v>
      </c>
      <c r="C519" s="224" t="s">
        <v>481</v>
      </c>
      <c r="D519" s="226" t="s">
        <v>34</v>
      </c>
      <c r="E519" s="224" t="s">
        <v>64</v>
      </c>
      <c r="F519" s="224" t="s">
        <v>23</v>
      </c>
      <c r="G519" s="227" t="s">
        <v>1265</v>
      </c>
      <c r="H519" s="224" t="s">
        <v>41</v>
      </c>
      <c r="I519" s="301">
        <v>806</v>
      </c>
      <c r="J519" s="301">
        <v>74.84563434635794</v>
      </c>
      <c r="K519" s="301">
        <v>237.45737357691291</v>
      </c>
      <c r="L519" s="301">
        <v>1118.3030079232708</v>
      </c>
      <c r="M519" s="301">
        <v>21673</v>
      </c>
      <c r="N519" s="228">
        <v>5.1598902225039024E-2</v>
      </c>
      <c r="O519" s="226" t="s">
        <v>720</v>
      </c>
      <c r="P519" s="226" t="s">
        <v>720</v>
      </c>
      <c r="Q519" s="229">
        <v>8257.5494105054313</v>
      </c>
      <c r="R519" s="229">
        <v>0</v>
      </c>
      <c r="S519" s="229">
        <v>4529.1271820892462</v>
      </c>
      <c r="T519" s="229">
        <v>0</v>
      </c>
      <c r="U519" s="229"/>
      <c r="V519" s="230">
        <v>0</v>
      </c>
      <c r="W519" s="229">
        <v>4552.844313974032</v>
      </c>
      <c r="X519" s="229">
        <v>17339.520906568709</v>
      </c>
      <c r="Y519" s="231">
        <v>15.505208144587598</v>
      </c>
      <c r="Z519" s="232"/>
      <c r="AA519" s="226"/>
      <c r="AB519" s="224" t="s">
        <v>696</v>
      </c>
      <c r="AC519" s="233"/>
    </row>
    <row r="520" spans="1:29" s="217" customFormat="1" ht="11.25" customHeight="1">
      <c r="A520" s="224" t="s">
        <v>63</v>
      </c>
      <c r="B520" s="225">
        <v>455</v>
      </c>
      <c r="C520" s="224" t="s">
        <v>481</v>
      </c>
      <c r="D520" s="226" t="s">
        <v>34</v>
      </c>
      <c r="E520" s="224" t="s">
        <v>1264</v>
      </c>
      <c r="F520" s="224" t="s">
        <v>23</v>
      </c>
      <c r="G520" s="227" t="s">
        <v>1265</v>
      </c>
      <c r="H520" s="224" t="s">
        <v>41</v>
      </c>
      <c r="I520" s="301">
        <v>806</v>
      </c>
      <c r="J520" s="301">
        <v>74.84563434635794</v>
      </c>
      <c r="K520" s="301">
        <v>237.45737357691291</v>
      </c>
      <c r="L520" s="301">
        <v>1118.3030079232708</v>
      </c>
      <c r="M520" s="301">
        <v>21673</v>
      </c>
      <c r="N520" s="228">
        <v>5.1598902225039024E-2</v>
      </c>
      <c r="O520" s="226" t="s">
        <v>720</v>
      </c>
      <c r="P520" s="226" t="s">
        <v>720</v>
      </c>
      <c r="Q520" s="229">
        <v>8257.5494105054313</v>
      </c>
      <c r="R520" s="229">
        <v>0</v>
      </c>
      <c r="S520" s="229">
        <v>4529.1271820892462</v>
      </c>
      <c r="T520" s="229">
        <v>0</v>
      </c>
      <c r="U520" s="229"/>
      <c r="V520" s="230">
        <v>0</v>
      </c>
      <c r="W520" s="229">
        <v>4552.844313974032</v>
      </c>
      <c r="X520" s="229">
        <v>17339.520906568709</v>
      </c>
      <c r="Y520" s="231">
        <v>15.505208144587598</v>
      </c>
      <c r="Z520" s="232"/>
      <c r="AA520" s="226"/>
      <c r="AB520" s="224" t="s">
        <v>696</v>
      </c>
      <c r="AC520" s="233"/>
    </row>
    <row r="521" spans="1:29" s="217" customFormat="1" ht="11.25" customHeight="1">
      <c r="A521" s="224" t="s">
        <v>305</v>
      </c>
      <c r="B521" s="225">
        <v>459</v>
      </c>
      <c r="C521" s="224" t="s">
        <v>488</v>
      </c>
      <c r="D521" s="226" t="s">
        <v>18</v>
      </c>
      <c r="E521" s="224" t="s">
        <v>392</v>
      </c>
      <c r="F521" s="224" t="s">
        <v>16</v>
      </c>
      <c r="G521" s="227" t="s">
        <v>436</v>
      </c>
      <c r="H521" s="224" t="s">
        <v>19</v>
      </c>
      <c r="I521" s="301">
        <v>713</v>
      </c>
      <c r="J521" s="301">
        <v>0</v>
      </c>
      <c r="K521" s="301">
        <v>0</v>
      </c>
      <c r="L521" s="301">
        <v>713</v>
      </c>
      <c r="M521" s="301">
        <v>713</v>
      </c>
      <c r="N521" s="228">
        <v>1</v>
      </c>
      <c r="O521" s="226" t="s">
        <v>709</v>
      </c>
      <c r="P521" s="226" t="s">
        <v>709</v>
      </c>
      <c r="Q521" s="229">
        <v>0</v>
      </c>
      <c r="R521" s="229">
        <v>0</v>
      </c>
      <c r="S521" s="229">
        <v>0</v>
      </c>
      <c r="T521" s="229">
        <v>0</v>
      </c>
      <c r="U521" s="229"/>
      <c r="V521" s="230">
        <v>0</v>
      </c>
      <c r="W521" s="229">
        <v>0</v>
      </c>
      <c r="X521" s="229">
        <v>0</v>
      </c>
      <c r="Y521" s="231">
        <v>0</v>
      </c>
      <c r="Z521" s="232"/>
      <c r="AA521" s="226" t="s">
        <v>1052</v>
      </c>
      <c r="AB521" s="224" t="s">
        <v>696</v>
      </c>
      <c r="AC521" s="233"/>
    </row>
    <row r="522" spans="1:29" s="217" customFormat="1" ht="11.25" customHeight="1">
      <c r="A522" s="224" t="s">
        <v>63</v>
      </c>
      <c r="B522" s="225">
        <v>461</v>
      </c>
      <c r="C522" s="224" t="s">
        <v>490</v>
      </c>
      <c r="D522" s="226" t="s">
        <v>18</v>
      </c>
      <c r="E522" s="224" t="s">
        <v>947</v>
      </c>
      <c r="F522" s="224" t="s">
        <v>29</v>
      </c>
      <c r="G522" s="227" t="s">
        <v>192</v>
      </c>
      <c r="H522" s="224" t="s">
        <v>65</v>
      </c>
      <c r="I522" s="301">
        <v>309</v>
      </c>
      <c r="J522" s="301">
        <v>0</v>
      </c>
      <c r="K522" s="301">
        <v>0</v>
      </c>
      <c r="L522" s="301">
        <v>309</v>
      </c>
      <c r="M522" s="301">
        <v>309</v>
      </c>
      <c r="N522" s="228">
        <v>1</v>
      </c>
      <c r="O522" s="226" t="s">
        <v>709</v>
      </c>
      <c r="P522" s="226" t="s">
        <v>709</v>
      </c>
      <c r="Q522" s="229">
        <v>0</v>
      </c>
      <c r="R522" s="229">
        <v>0</v>
      </c>
      <c r="S522" s="229">
        <v>0</v>
      </c>
      <c r="T522" s="229">
        <v>0</v>
      </c>
      <c r="U522" s="229"/>
      <c r="V522" s="230">
        <v>0</v>
      </c>
      <c r="W522" s="229">
        <v>0</v>
      </c>
      <c r="X522" s="229">
        <v>0</v>
      </c>
      <c r="Y522" s="231">
        <v>0</v>
      </c>
      <c r="Z522" s="232"/>
      <c r="AA522" s="226" t="s">
        <v>846</v>
      </c>
      <c r="AB522" s="224" t="s">
        <v>700</v>
      </c>
      <c r="AC522" s="233"/>
    </row>
    <row r="523" spans="1:29" s="217" customFormat="1" ht="11.25" customHeight="1">
      <c r="A523" s="224" t="s">
        <v>63</v>
      </c>
      <c r="B523" s="225">
        <v>461</v>
      </c>
      <c r="C523" s="224" t="s">
        <v>490</v>
      </c>
      <c r="D523" s="226" t="s">
        <v>18</v>
      </c>
      <c r="E523" s="224" t="s">
        <v>947</v>
      </c>
      <c r="F523" s="224" t="s">
        <v>29</v>
      </c>
      <c r="G523" s="227" t="s">
        <v>192</v>
      </c>
      <c r="H523" s="224" t="s">
        <v>41</v>
      </c>
      <c r="I523" s="301">
        <v>972</v>
      </c>
      <c r="J523" s="301">
        <v>0</v>
      </c>
      <c r="K523" s="301">
        <v>0</v>
      </c>
      <c r="L523" s="301">
        <v>972</v>
      </c>
      <c r="M523" s="301">
        <v>972</v>
      </c>
      <c r="N523" s="228">
        <v>1</v>
      </c>
      <c r="O523" s="226" t="s">
        <v>709</v>
      </c>
      <c r="P523" s="226" t="s">
        <v>709</v>
      </c>
      <c r="Q523" s="229">
        <v>0</v>
      </c>
      <c r="R523" s="229">
        <v>0</v>
      </c>
      <c r="S523" s="229">
        <v>0</v>
      </c>
      <c r="T523" s="229">
        <v>0</v>
      </c>
      <c r="U523" s="229"/>
      <c r="V523" s="230">
        <v>0</v>
      </c>
      <c r="W523" s="229">
        <v>0</v>
      </c>
      <c r="X523" s="229">
        <v>0</v>
      </c>
      <c r="Y523" s="231">
        <v>0</v>
      </c>
      <c r="Z523" s="232"/>
      <c r="AA523" s="226" t="s">
        <v>846</v>
      </c>
      <c r="AB523" s="224" t="s">
        <v>700</v>
      </c>
      <c r="AC523" s="233"/>
    </row>
    <row r="524" spans="1:29" s="217" customFormat="1" ht="11.25" customHeight="1">
      <c r="A524" s="224" t="s">
        <v>305</v>
      </c>
      <c r="B524" s="225">
        <v>464</v>
      </c>
      <c r="C524" s="224" t="s">
        <v>492</v>
      </c>
      <c r="D524" s="226" t="s">
        <v>18</v>
      </c>
      <c r="E524" s="224" t="s">
        <v>392</v>
      </c>
      <c r="F524" s="224" t="s">
        <v>16</v>
      </c>
      <c r="G524" s="227" t="s">
        <v>426</v>
      </c>
      <c r="H524" s="224" t="s">
        <v>19</v>
      </c>
      <c r="I524" s="301">
        <v>2314</v>
      </c>
      <c r="J524" s="301">
        <v>0</v>
      </c>
      <c r="K524" s="301">
        <v>0</v>
      </c>
      <c r="L524" s="301">
        <v>2314</v>
      </c>
      <c r="M524" s="301">
        <v>2314</v>
      </c>
      <c r="N524" s="228">
        <v>1</v>
      </c>
      <c r="O524" s="226" t="s">
        <v>709</v>
      </c>
      <c r="P524" s="226" t="s">
        <v>709</v>
      </c>
      <c r="Q524" s="229">
        <v>0</v>
      </c>
      <c r="R524" s="229">
        <v>0</v>
      </c>
      <c r="S524" s="229">
        <v>0</v>
      </c>
      <c r="T524" s="229">
        <v>0</v>
      </c>
      <c r="U524" s="229"/>
      <c r="V524" s="230">
        <v>0</v>
      </c>
      <c r="W524" s="229">
        <v>0</v>
      </c>
      <c r="X524" s="229">
        <v>0</v>
      </c>
      <c r="Y524" s="231">
        <v>0</v>
      </c>
      <c r="Z524" s="232"/>
      <c r="AA524" s="226" t="s">
        <v>1052</v>
      </c>
      <c r="AB524" s="224" t="s">
        <v>696</v>
      </c>
      <c r="AC524" s="233"/>
    </row>
    <row r="525" spans="1:29" s="217" customFormat="1" ht="11.25" customHeight="1">
      <c r="A525" s="224" t="s">
        <v>305</v>
      </c>
      <c r="B525" s="225">
        <v>466</v>
      </c>
      <c r="C525" s="224" t="s">
        <v>494</v>
      </c>
      <c r="D525" s="226" t="s">
        <v>18</v>
      </c>
      <c r="E525" s="224" t="s">
        <v>392</v>
      </c>
      <c r="F525" s="224" t="s">
        <v>16</v>
      </c>
      <c r="G525" s="227" t="s">
        <v>393</v>
      </c>
      <c r="H525" s="224" t="s">
        <v>19</v>
      </c>
      <c r="I525" s="301">
        <v>2122</v>
      </c>
      <c r="J525" s="301">
        <v>0</v>
      </c>
      <c r="K525" s="301">
        <v>0</v>
      </c>
      <c r="L525" s="301">
        <v>2122</v>
      </c>
      <c r="M525" s="301">
        <v>2122</v>
      </c>
      <c r="N525" s="228">
        <v>1</v>
      </c>
      <c r="O525" s="226" t="s">
        <v>709</v>
      </c>
      <c r="P525" s="226" t="s">
        <v>709</v>
      </c>
      <c r="Q525" s="229">
        <v>0</v>
      </c>
      <c r="R525" s="229">
        <v>0</v>
      </c>
      <c r="S525" s="229">
        <v>0</v>
      </c>
      <c r="T525" s="229">
        <v>0</v>
      </c>
      <c r="U525" s="229"/>
      <c r="V525" s="230">
        <v>0</v>
      </c>
      <c r="W525" s="229">
        <v>0</v>
      </c>
      <c r="X525" s="229">
        <v>0</v>
      </c>
      <c r="Y525" s="231">
        <v>0</v>
      </c>
      <c r="Z525" s="232"/>
      <c r="AA525" s="226" t="s">
        <v>1052</v>
      </c>
      <c r="AB525" s="224" t="s">
        <v>696</v>
      </c>
      <c r="AC525" s="233"/>
    </row>
    <row r="526" spans="1:29" s="217" customFormat="1" ht="11.25" customHeight="1">
      <c r="A526" s="224" t="s">
        <v>305</v>
      </c>
      <c r="B526" s="225">
        <v>467</v>
      </c>
      <c r="C526" s="224" t="s">
        <v>496</v>
      </c>
      <c r="D526" s="226" t="s">
        <v>18</v>
      </c>
      <c r="E526" s="224" t="s">
        <v>392</v>
      </c>
      <c r="F526" s="224" t="s">
        <v>16</v>
      </c>
      <c r="G526" s="227" t="s">
        <v>393</v>
      </c>
      <c r="H526" s="224" t="s">
        <v>19</v>
      </c>
      <c r="I526" s="301">
        <v>264</v>
      </c>
      <c r="J526" s="301">
        <v>0</v>
      </c>
      <c r="K526" s="301">
        <v>0</v>
      </c>
      <c r="L526" s="301">
        <v>264</v>
      </c>
      <c r="M526" s="301">
        <v>264</v>
      </c>
      <c r="N526" s="228">
        <v>1</v>
      </c>
      <c r="O526" s="226" t="s">
        <v>709</v>
      </c>
      <c r="P526" s="226" t="s">
        <v>709</v>
      </c>
      <c r="Q526" s="229">
        <v>0</v>
      </c>
      <c r="R526" s="229">
        <v>0</v>
      </c>
      <c r="S526" s="229">
        <v>0</v>
      </c>
      <c r="T526" s="229">
        <v>0</v>
      </c>
      <c r="U526" s="229"/>
      <c r="V526" s="230">
        <v>0</v>
      </c>
      <c r="W526" s="229">
        <v>0</v>
      </c>
      <c r="X526" s="229">
        <v>0</v>
      </c>
      <c r="Y526" s="231">
        <v>0</v>
      </c>
      <c r="Z526" s="232"/>
      <c r="AA526" s="226" t="s">
        <v>1052</v>
      </c>
      <c r="AB526" s="224" t="s">
        <v>696</v>
      </c>
      <c r="AC526" s="233"/>
    </row>
    <row r="527" spans="1:29" s="217" customFormat="1" ht="11.25" customHeight="1">
      <c r="A527" s="224" t="s">
        <v>305</v>
      </c>
      <c r="B527" s="225" t="s">
        <v>497</v>
      </c>
      <c r="C527" s="224" t="s">
        <v>498</v>
      </c>
      <c r="D527" s="226" t="s">
        <v>18</v>
      </c>
      <c r="E527" s="224" t="s">
        <v>465</v>
      </c>
      <c r="F527" s="224" t="s">
        <v>29</v>
      </c>
      <c r="G527" s="227" t="s">
        <v>466</v>
      </c>
      <c r="H527" s="224" t="s">
        <v>41</v>
      </c>
      <c r="I527" s="301">
        <v>444</v>
      </c>
      <c r="J527" s="301"/>
      <c r="K527" s="301"/>
      <c r="L527" s="301">
        <v>444</v>
      </c>
      <c r="M527" s="301">
        <v>444</v>
      </c>
      <c r="N527" s="228">
        <v>1</v>
      </c>
      <c r="O527" s="226" t="s">
        <v>709</v>
      </c>
      <c r="P527" s="226" t="s">
        <v>709</v>
      </c>
      <c r="Q527" s="229">
        <v>0</v>
      </c>
      <c r="R527" s="229">
        <v>0</v>
      </c>
      <c r="S527" s="229">
        <v>0</v>
      </c>
      <c r="T527" s="229">
        <v>0</v>
      </c>
      <c r="U527" s="229"/>
      <c r="V527" s="230">
        <v>0</v>
      </c>
      <c r="W527" s="229">
        <v>0</v>
      </c>
      <c r="X527" s="229">
        <v>0</v>
      </c>
      <c r="Y527" s="231">
        <v>0</v>
      </c>
      <c r="Z527" s="232"/>
      <c r="AA527" s="226" t="s">
        <v>1052</v>
      </c>
      <c r="AB527" s="224" t="s">
        <v>696</v>
      </c>
      <c r="AC527" s="233"/>
    </row>
    <row r="528" spans="1:29" s="217" customFormat="1" ht="11.25" customHeight="1">
      <c r="A528" s="224" t="s">
        <v>305</v>
      </c>
      <c r="B528" s="225" t="s">
        <v>497</v>
      </c>
      <c r="C528" s="224" t="s">
        <v>498</v>
      </c>
      <c r="D528" s="226" t="s">
        <v>18</v>
      </c>
      <c r="E528" s="224" t="s">
        <v>467</v>
      </c>
      <c r="F528" s="224" t="s">
        <v>29</v>
      </c>
      <c r="G528" s="227" t="s">
        <v>468</v>
      </c>
      <c r="H528" s="224" t="s">
        <v>41</v>
      </c>
      <c r="I528" s="301">
        <v>444</v>
      </c>
      <c r="J528" s="301"/>
      <c r="K528" s="301"/>
      <c r="L528" s="301">
        <v>444</v>
      </c>
      <c r="M528" s="301">
        <v>444</v>
      </c>
      <c r="N528" s="228">
        <v>1</v>
      </c>
      <c r="O528" s="226" t="s">
        <v>709</v>
      </c>
      <c r="P528" s="226" t="s">
        <v>709</v>
      </c>
      <c r="Q528" s="229">
        <v>0</v>
      </c>
      <c r="R528" s="229">
        <v>0</v>
      </c>
      <c r="S528" s="229">
        <v>0</v>
      </c>
      <c r="T528" s="229">
        <v>0</v>
      </c>
      <c r="U528" s="229"/>
      <c r="V528" s="230">
        <v>0</v>
      </c>
      <c r="W528" s="229">
        <v>0</v>
      </c>
      <c r="X528" s="229">
        <v>0</v>
      </c>
      <c r="Y528" s="231">
        <v>0</v>
      </c>
      <c r="Z528" s="232"/>
      <c r="AA528" s="226" t="s">
        <v>1064</v>
      </c>
      <c r="AB528" s="224" t="s">
        <v>696</v>
      </c>
      <c r="AC528" s="233"/>
    </row>
    <row r="529" spans="1:29" s="217" customFormat="1" ht="11.25" customHeight="1">
      <c r="A529" s="224" t="s">
        <v>305</v>
      </c>
      <c r="B529" s="225" t="s">
        <v>499</v>
      </c>
      <c r="C529" s="224" t="s">
        <v>500</v>
      </c>
      <c r="D529" s="226" t="s">
        <v>18</v>
      </c>
      <c r="E529" s="224" t="s">
        <v>467</v>
      </c>
      <c r="F529" s="224" t="s">
        <v>29</v>
      </c>
      <c r="G529" s="227" t="s">
        <v>468</v>
      </c>
      <c r="H529" s="224" t="s">
        <v>41</v>
      </c>
      <c r="I529" s="301">
        <v>846</v>
      </c>
      <c r="J529" s="301"/>
      <c r="K529" s="301"/>
      <c r="L529" s="301">
        <v>846</v>
      </c>
      <c r="M529" s="301">
        <v>846</v>
      </c>
      <c r="N529" s="228">
        <v>1</v>
      </c>
      <c r="O529" s="226" t="s">
        <v>709</v>
      </c>
      <c r="P529" s="226" t="s">
        <v>709</v>
      </c>
      <c r="Q529" s="229">
        <v>0</v>
      </c>
      <c r="R529" s="229">
        <v>0</v>
      </c>
      <c r="S529" s="229">
        <v>0</v>
      </c>
      <c r="T529" s="229">
        <v>0</v>
      </c>
      <c r="U529" s="229"/>
      <c r="V529" s="230">
        <v>0</v>
      </c>
      <c r="W529" s="229">
        <v>0</v>
      </c>
      <c r="X529" s="229">
        <v>0</v>
      </c>
      <c r="Y529" s="231">
        <v>0</v>
      </c>
      <c r="Z529" s="232"/>
      <c r="AA529" s="226" t="s">
        <v>1064</v>
      </c>
      <c r="AB529" s="224" t="s">
        <v>696</v>
      </c>
      <c r="AC529" s="233"/>
    </row>
    <row r="530" spans="1:29" s="217" customFormat="1" ht="11.25" customHeight="1">
      <c r="A530" s="224" t="s">
        <v>305</v>
      </c>
      <c r="B530" s="225">
        <v>476</v>
      </c>
      <c r="C530" s="224" t="s">
        <v>502</v>
      </c>
      <c r="D530" s="226" t="s">
        <v>18</v>
      </c>
      <c r="E530" s="224" t="s">
        <v>392</v>
      </c>
      <c r="F530" s="224" t="s">
        <v>16</v>
      </c>
      <c r="G530" s="227" t="s">
        <v>436</v>
      </c>
      <c r="H530" s="224" t="s">
        <v>19</v>
      </c>
      <c r="I530" s="301">
        <v>2270</v>
      </c>
      <c r="J530" s="301">
        <v>0</v>
      </c>
      <c r="K530" s="301">
        <v>0</v>
      </c>
      <c r="L530" s="301">
        <v>2270</v>
      </c>
      <c r="M530" s="301">
        <v>2270</v>
      </c>
      <c r="N530" s="228">
        <v>1</v>
      </c>
      <c r="O530" s="226" t="s">
        <v>709</v>
      </c>
      <c r="P530" s="226" t="s">
        <v>709</v>
      </c>
      <c r="Q530" s="229">
        <v>0</v>
      </c>
      <c r="R530" s="229">
        <v>0</v>
      </c>
      <c r="S530" s="229">
        <v>0</v>
      </c>
      <c r="T530" s="229">
        <v>0</v>
      </c>
      <c r="U530" s="229"/>
      <c r="V530" s="230">
        <v>0</v>
      </c>
      <c r="W530" s="229">
        <v>0</v>
      </c>
      <c r="X530" s="229">
        <v>0</v>
      </c>
      <c r="Y530" s="231">
        <v>0</v>
      </c>
      <c r="Z530" s="232"/>
      <c r="AA530" s="226" t="s">
        <v>1052</v>
      </c>
      <c r="AB530" s="224" t="s">
        <v>696</v>
      </c>
      <c r="AC530" s="233"/>
    </row>
    <row r="531" spans="1:29" s="217" customFormat="1" ht="11.25" customHeight="1">
      <c r="A531" s="224" t="s">
        <v>305</v>
      </c>
      <c r="B531" s="225">
        <v>478</v>
      </c>
      <c r="C531" s="224" t="s">
        <v>506</v>
      </c>
      <c r="D531" s="226" t="s">
        <v>18</v>
      </c>
      <c r="E531" s="224" t="s">
        <v>392</v>
      </c>
      <c r="F531" s="224" t="s">
        <v>16</v>
      </c>
      <c r="G531" s="227" t="s">
        <v>426</v>
      </c>
      <c r="H531" s="224" t="s">
        <v>19</v>
      </c>
      <c r="I531" s="301">
        <v>268</v>
      </c>
      <c r="J531" s="301">
        <v>0</v>
      </c>
      <c r="K531" s="301">
        <v>0</v>
      </c>
      <c r="L531" s="301">
        <v>268</v>
      </c>
      <c r="M531" s="301">
        <v>268</v>
      </c>
      <c r="N531" s="228">
        <v>1</v>
      </c>
      <c r="O531" s="226" t="s">
        <v>709</v>
      </c>
      <c r="P531" s="226" t="s">
        <v>709</v>
      </c>
      <c r="Q531" s="229">
        <v>0</v>
      </c>
      <c r="R531" s="229">
        <v>0</v>
      </c>
      <c r="S531" s="229">
        <v>0</v>
      </c>
      <c r="T531" s="229">
        <v>0</v>
      </c>
      <c r="U531" s="229"/>
      <c r="V531" s="230">
        <v>0</v>
      </c>
      <c r="W531" s="229">
        <v>0</v>
      </c>
      <c r="X531" s="229">
        <v>0</v>
      </c>
      <c r="Y531" s="231">
        <v>0</v>
      </c>
      <c r="Z531" s="232"/>
      <c r="AA531" s="226" t="s">
        <v>1052</v>
      </c>
      <c r="AB531" s="224" t="s">
        <v>696</v>
      </c>
      <c r="AC531" s="233"/>
    </row>
    <row r="532" spans="1:29" s="217" customFormat="1" ht="11.25" customHeight="1">
      <c r="A532" s="224" t="s">
        <v>305</v>
      </c>
      <c r="B532" s="225">
        <v>479</v>
      </c>
      <c r="C532" s="224" t="s">
        <v>508</v>
      </c>
      <c r="D532" s="226" t="s">
        <v>18</v>
      </c>
      <c r="E532" s="224" t="s">
        <v>392</v>
      </c>
      <c r="F532" s="224" t="s">
        <v>16</v>
      </c>
      <c r="G532" s="227" t="s">
        <v>426</v>
      </c>
      <c r="H532" s="224" t="s">
        <v>19</v>
      </c>
      <c r="I532" s="301">
        <v>2268</v>
      </c>
      <c r="J532" s="301">
        <v>0</v>
      </c>
      <c r="K532" s="301">
        <v>0</v>
      </c>
      <c r="L532" s="301">
        <v>2268</v>
      </c>
      <c r="M532" s="301">
        <v>2268</v>
      </c>
      <c r="N532" s="228">
        <v>1</v>
      </c>
      <c r="O532" s="226" t="s">
        <v>709</v>
      </c>
      <c r="P532" s="226" t="s">
        <v>709</v>
      </c>
      <c r="Q532" s="229">
        <v>0</v>
      </c>
      <c r="R532" s="229">
        <v>0</v>
      </c>
      <c r="S532" s="229">
        <v>0</v>
      </c>
      <c r="T532" s="229">
        <v>0</v>
      </c>
      <c r="U532" s="229"/>
      <c r="V532" s="230">
        <v>0</v>
      </c>
      <c r="W532" s="229">
        <v>0</v>
      </c>
      <c r="X532" s="229">
        <v>0</v>
      </c>
      <c r="Y532" s="231">
        <v>0</v>
      </c>
      <c r="Z532" s="232"/>
      <c r="AA532" s="226" t="s">
        <v>1052</v>
      </c>
      <c r="AB532" s="224" t="s">
        <v>696</v>
      </c>
      <c r="AC532" s="233"/>
    </row>
    <row r="533" spans="1:29" s="217" customFormat="1" ht="11.25" customHeight="1">
      <c r="A533" s="224" t="s">
        <v>47</v>
      </c>
      <c r="B533" s="225">
        <v>481</v>
      </c>
      <c r="C533" s="224" t="s">
        <v>510</v>
      </c>
      <c r="D533" s="226" t="s">
        <v>18</v>
      </c>
      <c r="E533" s="224" t="s">
        <v>511</v>
      </c>
      <c r="F533" s="224" t="s">
        <v>29</v>
      </c>
      <c r="G533" s="227" t="s">
        <v>512</v>
      </c>
      <c r="H533" s="224" t="s">
        <v>41</v>
      </c>
      <c r="I533" s="301">
        <v>2782</v>
      </c>
      <c r="J533" s="301">
        <v>1062</v>
      </c>
      <c r="K533" s="301">
        <v>2076.0647538826006</v>
      </c>
      <c r="L533" s="301">
        <v>5920.0647538826006</v>
      </c>
      <c r="M533" s="301">
        <v>7696</v>
      </c>
      <c r="N533" s="228">
        <v>0.76923918319680362</v>
      </c>
      <c r="O533" s="226" t="s">
        <v>720</v>
      </c>
      <c r="P533" s="226" t="s">
        <v>720</v>
      </c>
      <c r="Q533" s="229">
        <v>43713.758142669118</v>
      </c>
      <c r="R533" s="229">
        <v>0</v>
      </c>
      <c r="S533" s="229">
        <v>0</v>
      </c>
      <c r="T533" s="229">
        <v>23976.262253224537</v>
      </c>
      <c r="U533" s="229"/>
      <c r="V533" s="230">
        <v>0</v>
      </c>
      <c r="W533" s="229">
        <v>14769.39231737863</v>
      </c>
      <c r="X533" s="229">
        <v>82459.412713272293</v>
      </c>
      <c r="Y533" s="231">
        <v>13.928802494802497</v>
      </c>
      <c r="Z533" s="232"/>
      <c r="AA533" s="226" t="s">
        <v>957</v>
      </c>
      <c r="AB533" s="224" t="s">
        <v>698</v>
      </c>
      <c r="AC533" s="233"/>
    </row>
    <row r="534" spans="1:29" s="217" customFormat="1" ht="11.25" customHeight="1">
      <c r="A534" s="224" t="s">
        <v>47</v>
      </c>
      <c r="B534" s="225">
        <v>481</v>
      </c>
      <c r="C534" s="224" t="s">
        <v>510</v>
      </c>
      <c r="D534" s="226" t="s">
        <v>40</v>
      </c>
      <c r="E534" s="224" t="s">
        <v>511</v>
      </c>
      <c r="F534" s="224" t="s">
        <v>29</v>
      </c>
      <c r="G534" s="227" t="s">
        <v>512</v>
      </c>
      <c r="H534" s="224" t="s">
        <v>41</v>
      </c>
      <c r="I534" s="301">
        <v>1017</v>
      </c>
      <c r="J534" s="301">
        <v>0</v>
      </c>
      <c r="K534" s="301">
        <v>758.93524611739929</v>
      </c>
      <c r="L534" s="301">
        <v>1775.9352461173994</v>
      </c>
      <c r="M534" s="301">
        <v>7696</v>
      </c>
      <c r="N534" s="228">
        <v>0.23076081680319638</v>
      </c>
      <c r="O534" s="226" t="s">
        <v>720</v>
      </c>
      <c r="P534" s="226" t="s">
        <v>720</v>
      </c>
      <c r="Q534" s="229">
        <v>13113.505857330876</v>
      </c>
      <c r="R534" s="229">
        <v>0</v>
      </c>
      <c r="S534" s="229">
        <v>0</v>
      </c>
      <c r="T534" s="229">
        <v>7192.5377467754688</v>
      </c>
      <c r="U534" s="229"/>
      <c r="V534" s="230">
        <v>0</v>
      </c>
      <c r="W534" s="229">
        <v>4430.6076826213703</v>
      </c>
      <c r="X534" s="229">
        <v>24736.651286727712</v>
      </c>
      <c r="Y534" s="231">
        <v>13.928802494802493</v>
      </c>
      <c r="Z534" s="232"/>
      <c r="AA534" s="226" t="s">
        <v>957</v>
      </c>
      <c r="AB534" s="224" t="s">
        <v>698</v>
      </c>
      <c r="AC534" s="233"/>
    </row>
    <row r="535" spans="1:29" s="217" customFormat="1" ht="11.25" customHeight="1">
      <c r="A535" s="224" t="s">
        <v>24</v>
      </c>
      <c r="B535" s="225">
        <v>488</v>
      </c>
      <c r="C535" s="224" t="s">
        <v>514</v>
      </c>
      <c r="D535" s="226" t="s">
        <v>18</v>
      </c>
      <c r="E535" s="224" t="s">
        <v>803</v>
      </c>
      <c r="F535" s="224" t="s">
        <v>23</v>
      </c>
      <c r="G535" s="227" t="s">
        <v>50</v>
      </c>
      <c r="H535" s="224" t="s">
        <v>41</v>
      </c>
      <c r="I535" s="301">
        <v>469</v>
      </c>
      <c r="J535" s="301">
        <v>34.46774434964825</v>
      </c>
      <c r="K535" s="301">
        <v>228.95241906794737</v>
      </c>
      <c r="L535" s="301">
        <v>732.42016341759563</v>
      </c>
      <c r="M535" s="301">
        <v>38821</v>
      </c>
      <c r="N535" s="228">
        <v>1.8866597032987188E-2</v>
      </c>
      <c r="O535" s="226" t="s">
        <v>720</v>
      </c>
      <c r="P535" s="226" t="s">
        <v>720</v>
      </c>
      <c r="Q535" s="229">
        <v>5408.1904866755258</v>
      </c>
      <c r="R535" s="229">
        <v>0</v>
      </c>
      <c r="S535" s="229">
        <v>2966.3016618412621</v>
      </c>
      <c r="T535" s="229">
        <v>0</v>
      </c>
      <c r="U535" s="229"/>
      <c r="V535" s="230">
        <v>0</v>
      </c>
      <c r="W535" s="229">
        <v>2377.1912261563857</v>
      </c>
      <c r="X535" s="229">
        <v>10751.683374673172</v>
      </c>
      <c r="Y535" s="231">
        <v>14.679666005512477</v>
      </c>
      <c r="Z535" s="232"/>
      <c r="AA535" s="226" t="s">
        <v>804</v>
      </c>
      <c r="AB535" s="224" t="s">
        <v>696</v>
      </c>
      <c r="AC535" s="233"/>
    </row>
    <row r="536" spans="1:29" s="217" customFormat="1" ht="11.25" customHeight="1">
      <c r="A536" s="224" t="s">
        <v>30</v>
      </c>
      <c r="B536" s="225">
        <v>488</v>
      </c>
      <c r="C536" s="224" t="s">
        <v>514</v>
      </c>
      <c r="D536" s="226" t="s">
        <v>18</v>
      </c>
      <c r="E536" s="224" t="s">
        <v>760</v>
      </c>
      <c r="F536" s="224" t="s">
        <v>23</v>
      </c>
      <c r="G536" s="227" t="s">
        <v>33</v>
      </c>
      <c r="H536" s="224" t="s">
        <v>41</v>
      </c>
      <c r="I536" s="301">
        <v>6212</v>
      </c>
      <c r="J536" s="301">
        <v>456.53225565035177</v>
      </c>
      <c r="K536" s="301">
        <v>3032.5211668445395</v>
      </c>
      <c r="L536" s="301">
        <v>9701.0534224948915</v>
      </c>
      <c r="M536" s="301">
        <v>38821</v>
      </c>
      <c r="N536" s="228">
        <v>0.24989189929406486</v>
      </c>
      <c r="O536" s="226" t="s">
        <v>720</v>
      </c>
      <c r="P536" s="226" t="s">
        <v>720</v>
      </c>
      <c r="Q536" s="229">
        <v>71632.578471702276</v>
      </c>
      <c r="R536" s="229">
        <v>0</v>
      </c>
      <c r="S536" s="229">
        <v>39289.26636110431</v>
      </c>
      <c r="T536" s="229">
        <v>0</v>
      </c>
      <c r="U536" s="229"/>
      <c r="V536" s="230">
        <v>0</v>
      </c>
      <c r="W536" s="229">
        <v>31486.379311052173</v>
      </c>
      <c r="X536" s="229">
        <v>142408.22414385877</v>
      </c>
      <c r="Y536" s="231">
        <v>14.67966600551248</v>
      </c>
      <c r="Z536" s="232"/>
      <c r="AA536" s="226" t="s">
        <v>802</v>
      </c>
      <c r="AB536" s="224" t="s">
        <v>696</v>
      </c>
      <c r="AC536" s="233"/>
    </row>
    <row r="537" spans="1:29" s="217" customFormat="1" ht="11.25" customHeight="1">
      <c r="A537" s="224" t="s">
        <v>30</v>
      </c>
      <c r="B537" s="225">
        <v>488</v>
      </c>
      <c r="C537" s="224" t="s">
        <v>514</v>
      </c>
      <c r="D537" s="226" t="s">
        <v>34</v>
      </c>
      <c r="E537" s="224" t="s">
        <v>760</v>
      </c>
      <c r="F537" s="224" t="s">
        <v>23</v>
      </c>
      <c r="G537" s="227" t="s">
        <v>33</v>
      </c>
      <c r="H537" s="224" t="s">
        <v>41</v>
      </c>
      <c r="I537" s="301">
        <v>5866</v>
      </c>
      <c r="J537" s="301">
        <v>3118</v>
      </c>
      <c r="K537" s="301">
        <v>2863.6138384916399</v>
      </c>
      <c r="L537" s="301">
        <v>11847.613838491639</v>
      </c>
      <c r="M537" s="301">
        <v>38821</v>
      </c>
      <c r="N537" s="228">
        <v>0.30518569430183767</v>
      </c>
      <c r="O537" s="226" t="s">
        <v>720</v>
      </c>
      <c r="P537" s="226" t="s">
        <v>720</v>
      </c>
      <c r="Q537" s="229">
        <v>87482.780583422253</v>
      </c>
      <c r="R537" s="229">
        <v>0</v>
      </c>
      <c r="S537" s="229">
        <v>47982.836045891141</v>
      </c>
      <c r="T537" s="229">
        <v>0</v>
      </c>
      <c r="U537" s="229"/>
      <c r="V537" s="230">
        <v>0</v>
      </c>
      <c r="W537" s="229">
        <v>38453.397482031549</v>
      </c>
      <c r="X537" s="229">
        <v>173919.01411134494</v>
      </c>
      <c r="Y537" s="231">
        <v>14.679666005512479</v>
      </c>
      <c r="Z537" s="232"/>
      <c r="AA537" s="226" t="s">
        <v>802</v>
      </c>
      <c r="AB537" s="224" t="s">
        <v>696</v>
      </c>
      <c r="AC537" s="233"/>
    </row>
    <row r="538" spans="1:29" s="217" customFormat="1" ht="11.25" customHeight="1">
      <c r="A538" s="224" t="s">
        <v>43</v>
      </c>
      <c r="B538" s="225">
        <v>488</v>
      </c>
      <c r="C538" s="224" t="s">
        <v>514</v>
      </c>
      <c r="D538" s="226" t="s">
        <v>35</v>
      </c>
      <c r="E538" s="224" t="s">
        <v>515</v>
      </c>
      <c r="F538" s="224" t="s">
        <v>23</v>
      </c>
      <c r="G538" s="227" t="s">
        <v>516</v>
      </c>
      <c r="H538" s="224" t="s">
        <v>41</v>
      </c>
      <c r="I538" s="301">
        <v>2859</v>
      </c>
      <c r="J538" s="301">
        <v>640.34753027622799</v>
      </c>
      <c r="K538" s="301">
        <v>1395.6822305229457</v>
      </c>
      <c r="L538" s="301">
        <v>4895.0297607991743</v>
      </c>
      <c r="M538" s="301">
        <v>38821</v>
      </c>
      <c r="N538" s="228">
        <v>0.12609231500474419</v>
      </c>
      <c r="O538" s="226" t="s">
        <v>720</v>
      </c>
      <c r="P538" s="226" t="s">
        <v>720</v>
      </c>
      <c r="Q538" s="229">
        <v>36144.899753741098</v>
      </c>
      <c r="R538" s="229">
        <v>0</v>
      </c>
      <c r="S538" s="229">
        <v>19824.870531236655</v>
      </c>
      <c r="T538" s="229">
        <v>0</v>
      </c>
      <c r="U538" s="229"/>
      <c r="V538" s="230">
        <v>0</v>
      </c>
      <c r="W538" s="229">
        <v>15887.631690597767</v>
      </c>
      <c r="X538" s="229">
        <v>71857.401975575529</v>
      </c>
      <c r="Y538" s="231">
        <v>14.67966600551248</v>
      </c>
      <c r="Z538" s="232"/>
      <c r="AA538" s="226" t="s">
        <v>1102</v>
      </c>
      <c r="AB538" s="224" t="s">
        <v>696</v>
      </c>
      <c r="AC538" s="233"/>
    </row>
    <row r="539" spans="1:29" s="217" customFormat="1" ht="11.25" customHeight="1">
      <c r="A539" s="224" t="s">
        <v>43</v>
      </c>
      <c r="B539" s="225">
        <v>488</v>
      </c>
      <c r="C539" s="224" t="s">
        <v>514</v>
      </c>
      <c r="D539" s="226" t="s">
        <v>35</v>
      </c>
      <c r="E539" s="224" t="s">
        <v>55</v>
      </c>
      <c r="F539" s="224" t="s">
        <v>23</v>
      </c>
      <c r="G539" s="227" t="s">
        <v>56</v>
      </c>
      <c r="H539" s="224" t="s">
        <v>41</v>
      </c>
      <c r="I539" s="301">
        <v>2174</v>
      </c>
      <c r="J539" s="301">
        <v>486.9239352292829</v>
      </c>
      <c r="K539" s="301">
        <v>1061.2847741017431</v>
      </c>
      <c r="L539" s="301">
        <v>3722.2087093310261</v>
      </c>
      <c r="M539" s="301">
        <v>38821</v>
      </c>
      <c r="N539" s="228">
        <v>9.5881319629350759E-2</v>
      </c>
      <c r="O539" s="226" t="s">
        <v>720</v>
      </c>
      <c r="P539" s="226" t="s">
        <v>720</v>
      </c>
      <c r="Q539" s="229">
        <v>27484.789109700294</v>
      </c>
      <c r="R539" s="229">
        <v>0</v>
      </c>
      <c r="S539" s="229">
        <v>15074.945272790654</v>
      </c>
      <c r="T539" s="229">
        <v>0</v>
      </c>
      <c r="U539" s="229"/>
      <c r="V539" s="230">
        <v>0</v>
      </c>
      <c r="W539" s="229">
        <v>12081.046273298196</v>
      </c>
      <c r="X539" s="229">
        <v>54640.780655789145</v>
      </c>
      <c r="Y539" s="231">
        <v>14.67966600551248</v>
      </c>
      <c r="Z539" s="232"/>
      <c r="AA539" s="226" t="s">
        <v>812</v>
      </c>
      <c r="AB539" s="224" t="s">
        <v>696</v>
      </c>
      <c r="AC539" s="233"/>
    </row>
    <row r="540" spans="1:29" s="217" customFormat="1" ht="11.25" customHeight="1">
      <c r="A540" s="224" t="s">
        <v>30</v>
      </c>
      <c r="B540" s="225">
        <v>488</v>
      </c>
      <c r="C540" s="224" t="s">
        <v>514</v>
      </c>
      <c r="D540" s="226" t="s">
        <v>35</v>
      </c>
      <c r="E540" s="224" t="s">
        <v>760</v>
      </c>
      <c r="F540" s="224" t="s">
        <v>23</v>
      </c>
      <c r="G540" s="227" t="s">
        <v>33</v>
      </c>
      <c r="H540" s="224" t="s">
        <v>41</v>
      </c>
      <c r="I540" s="301">
        <v>2316</v>
      </c>
      <c r="J540" s="301">
        <v>518.72853449448905</v>
      </c>
      <c r="K540" s="301">
        <v>1130.6051227321236</v>
      </c>
      <c r="L540" s="301">
        <v>3965.3336572266126</v>
      </c>
      <c r="M540" s="301">
        <v>38821</v>
      </c>
      <c r="N540" s="228">
        <v>0.10214403691884837</v>
      </c>
      <c r="O540" s="226" t="s">
        <v>720</v>
      </c>
      <c r="P540" s="226" t="s">
        <v>720</v>
      </c>
      <c r="Q540" s="229">
        <v>29280.023724961306</v>
      </c>
      <c r="R540" s="229">
        <v>0</v>
      </c>
      <c r="S540" s="229">
        <v>16059.601311767779</v>
      </c>
      <c r="T540" s="229">
        <v>0</v>
      </c>
      <c r="U540" s="229"/>
      <c r="V540" s="230">
        <v>0</v>
      </c>
      <c r="W540" s="229">
        <v>12870.148651774894</v>
      </c>
      <c r="X540" s="229">
        <v>58209.773688503978</v>
      </c>
      <c r="Y540" s="231">
        <v>14.679666005512479</v>
      </c>
      <c r="Z540" s="232"/>
      <c r="AA540" s="226" t="s">
        <v>802</v>
      </c>
      <c r="AB540" s="224" t="s">
        <v>696</v>
      </c>
      <c r="AC540" s="233"/>
    </row>
    <row r="541" spans="1:29" s="217" customFormat="1" ht="11.25" customHeight="1">
      <c r="A541" s="224" t="s">
        <v>17</v>
      </c>
      <c r="B541" s="225">
        <v>488</v>
      </c>
      <c r="C541" s="224" t="s">
        <v>514</v>
      </c>
      <c r="D541" s="226" t="s">
        <v>40</v>
      </c>
      <c r="E541" s="224" t="s">
        <v>810</v>
      </c>
      <c r="F541" s="224" t="s">
        <v>23</v>
      </c>
      <c r="G541" s="227" t="s">
        <v>757</v>
      </c>
      <c r="H541" s="224" t="s">
        <v>41</v>
      </c>
      <c r="I541" s="301">
        <v>2592</v>
      </c>
      <c r="J541" s="301">
        <v>100</v>
      </c>
      <c r="K541" s="301">
        <v>1265.3404482390608</v>
      </c>
      <c r="L541" s="301">
        <v>3957.3404482390606</v>
      </c>
      <c r="M541" s="301">
        <v>38821</v>
      </c>
      <c r="N541" s="228">
        <v>0.10193813781816699</v>
      </c>
      <c r="O541" s="226" t="s">
        <v>720</v>
      </c>
      <c r="P541" s="226" t="s">
        <v>720</v>
      </c>
      <c r="Q541" s="229">
        <v>29221.001869797223</v>
      </c>
      <c r="R541" s="229">
        <v>0</v>
      </c>
      <c r="S541" s="229">
        <v>16027.228815368195</v>
      </c>
      <c r="T541" s="229">
        <v>0</v>
      </c>
      <c r="U541" s="229"/>
      <c r="V541" s="230">
        <v>0</v>
      </c>
      <c r="W541" s="229">
        <v>12844.205365089041</v>
      </c>
      <c r="X541" s="229">
        <v>58092.436050254459</v>
      </c>
      <c r="Y541" s="231">
        <v>14.67966600551248</v>
      </c>
      <c r="Z541" s="232"/>
      <c r="AA541" s="226" t="s">
        <v>811</v>
      </c>
      <c r="AB541" s="224" t="s">
        <v>696</v>
      </c>
      <c r="AC541" s="233"/>
    </row>
    <row r="542" spans="1:29" s="217" customFormat="1" ht="11.25" customHeight="1">
      <c r="A542" s="224" t="s">
        <v>24</v>
      </c>
      <c r="B542" s="225">
        <v>490</v>
      </c>
      <c r="C542" s="224" t="s">
        <v>518</v>
      </c>
      <c r="D542" s="226" t="s">
        <v>18</v>
      </c>
      <c r="E542" s="224" t="s">
        <v>987</v>
      </c>
      <c r="F542" s="224" t="s">
        <v>16</v>
      </c>
      <c r="G542" s="227" t="s">
        <v>257</v>
      </c>
      <c r="H542" s="224" t="s">
        <v>41</v>
      </c>
      <c r="I542" s="301">
        <v>2513.663</v>
      </c>
      <c r="J542" s="301">
        <v>82.171183001295262</v>
      </c>
      <c r="K542" s="301">
        <v>100.00077931289707</v>
      </c>
      <c r="L542" s="301">
        <v>2695.8349623141921</v>
      </c>
      <c r="M542" s="301">
        <v>17388</v>
      </c>
      <c r="N542" s="228">
        <v>0.15503996792697217</v>
      </c>
      <c r="O542" s="226" t="s">
        <v>709</v>
      </c>
      <c r="P542" s="226" t="s">
        <v>709</v>
      </c>
      <c r="Q542" s="229">
        <v>0</v>
      </c>
      <c r="R542" s="229">
        <v>1550.3996792697217</v>
      </c>
      <c r="S542" s="229">
        <v>0</v>
      </c>
      <c r="T542" s="229">
        <v>0</v>
      </c>
      <c r="U542" s="229">
        <v>20724.967712638005</v>
      </c>
      <c r="V542" s="230">
        <v>27594.494251538876</v>
      </c>
      <c r="W542" s="229">
        <v>2883.7434034416824</v>
      </c>
      <c r="X542" s="229">
        <v>52753.605046888282</v>
      </c>
      <c r="Y542" s="231">
        <v>19.568558826614105</v>
      </c>
      <c r="Z542" s="232" t="s">
        <v>743</v>
      </c>
      <c r="AA542" s="226" t="s">
        <v>988</v>
      </c>
      <c r="AB542" s="224" t="s">
        <v>697</v>
      </c>
      <c r="AC542" s="233"/>
    </row>
    <row r="543" spans="1:29" s="217" customFormat="1" ht="11.25" customHeight="1">
      <c r="A543" s="224" t="s">
        <v>24</v>
      </c>
      <c r="B543" s="225">
        <v>490</v>
      </c>
      <c r="C543" s="224" t="s">
        <v>518</v>
      </c>
      <c r="D543" s="226" t="s">
        <v>18</v>
      </c>
      <c r="E543" s="224" t="s">
        <v>1103</v>
      </c>
      <c r="F543" s="224" t="s">
        <v>16</v>
      </c>
      <c r="G543" s="227" t="s">
        <v>519</v>
      </c>
      <c r="H543" s="224" t="s">
        <v>41</v>
      </c>
      <c r="I543" s="301">
        <v>2440.337</v>
      </c>
      <c r="J543" s="301">
        <v>79.774169493616228</v>
      </c>
      <c r="K543" s="301">
        <v>97.083659100721633</v>
      </c>
      <c r="L543" s="301">
        <v>2617.1948285943377</v>
      </c>
      <c r="M543" s="301">
        <v>17388</v>
      </c>
      <c r="N543" s="228">
        <v>0.15051730093135138</v>
      </c>
      <c r="O543" s="226" t="s">
        <v>709</v>
      </c>
      <c r="P543" s="226" t="s">
        <v>709</v>
      </c>
      <c r="Q543" s="229">
        <v>0</v>
      </c>
      <c r="R543" s="229">
        <v>1505.1730093135138</v>
      </c>
      <c r="S543" s="229">
        <v>0</v>
      </c>
      <c r="T543" s="229">
        <v>0</v>
      </c>
      <c r="U543" s="229">
        <v>20120.400201998396</v>
      </c>
      <c r="V543" s="230">
        <v>26789.535955423471</v>
      </c>
      <c r="W543" s="229">
        <v>2799.6217973231355</v>
      </c>
      <c r="X543" s="229">
        <v>51214.730964058508</v>
      </c>
      <c r="Y543" s="231">
        <v>19.568558826614101</v>
      </c>
      <c r="Z543" s="232" t="s">
        <v>743</v>
      </c>
      <c r="AA543" s="226" t="s">
        <v>1104</v>
      </c>
      <c r="AB543" s="224" t="s">
        <v>697</v>
      </c>
      <c r="AC543" s="233"/>
    </row>
    <row r="544" spans="1:29" s="217" customFormat="1" ht="11.25" customHeight="1">
      <c r="A544" s="224" t="s">
        <v>24</v>
      </c>
      <c r="B544" s="225">
        <v>490</v>
      </c>
      <c r="C544" s="224" t="s">
        <v>518</v>
      </c>
      <c r="D544" s="226" t="s">
        <v>18</v>
      </c>
      <c r="E544" s="224" t="s">
        <v>987</v>
      </c>
      <c r="F544" s="224" t="s">
        <v>16</v>
      </c>
      <c r="G544" s="227" t="s">
        <v>257</v>
      </c>
      <c r="H544" s="224" t="s">
        <v>42</v>
      </c>
      <c r="I544" s="301">
        <v>5765.8724999999995</v>
      </c>
      <c r="J544" s="301">
        <v>188.48531579596619</v>
      </c>
      <c r="K544" s="301">
        <v>229.38307299697772</v>
      </c>
      <c r="L544" s="301">
        <v>6183.7408887929432</v>
      </c>
      <c r="M544" s="301">
        <v>17388</v>
      </c>
      <c r="N544" s="228">
        <v>0.35563267131314374</v>
      </c>
      <c r="O544" s="226" t="s">
        <v>709</v>
      </c>
      <c r="P544" s="226" t="s">
        <v>709</v>
      </c>
      <c r="Q544" s="229">
        <v>0</v>
      </c>
      <c r="R544" s="229">
        <v>3556.3267131314374</v>
      </c>
      <c r="S544" s="229">
        <v>0</v>
      </c>
      <c r="T544" s="229">
        <v>0</v>
      </c>
      <c r="U544" s="229">
        <v>47539.197337784492</v>
      </c>
      <c r="V544" s="230">
        <v>63296.605613543303</v>
      </c>
      <c r="W544" s="229">
        <v>6614.767686424474</v>
      </c>
      <c r="X544" s="229">
        <v>121006.89735088371</v>
      </c>
      <c r="Y544" s="231">
        <v>19.568558826614105</v>
      </c>
      <c r="Z544" s="232" t="s">
        <v>743</v>
      </c>
      <c r="AA544" s="226" t="s">
        <v>988</v>
      </c>
      <c r="AB544" s="224" t="s">
        <v>697</v>
      </c>
      <c r="AC544" s="233"/>
    </row>
    <row r="545" spans="1:29" s="217" customFormat="1" ht="11.25" customHeight="1">
      <c r="A545" s="224" t="s">
        <v>24</v>
      </c>
      <c r="B545" s="225">
        <v>490</v>
      </c>
      <c r="C545" s="224" t="s">
        <v>518</v>
      </c>
      <c r="D545" s="226" t="s">
        <v>18</v>
      </c>
      <c r="E545" s="224" t="s">
        <v>1103</v>
      </c>
      <c r="F545" s="224" t="s">
        <v>16</v>
      </c>
      <c r="G545" s="227" t="s">
        <v>519</v>
      </c>
      <c r="H545" s="224" t="s">
        <v>42</v>
      </c>
      <c r="I545" s="301">
        <v>5493.1275000000005</v>
      </c>
      <c r="J545" s="301">
        <v>179.56933170912231</v>
      </c>
      <c r="K545" s="301">
        <v>218.53248858940358</v>
      </c>
      <c r="L545" s="301">
        <v>5891.2293202985265</v>
      </c>
      <c r="M545" s="301">
        <v>17388</v>
      </c>
      <c r="N545" s="228">
        <v>0.33881005982853268</v>
      </c>
      <c r="O545" s="226" t="s">
        <v>709</v>
      </c>
      <c r="P545" s="226" t="s">
        <v>709</v>
      </c>
      <c r="Q545" s="229">
        <v>0</v>
      </c>
      <c r="R545" s="229">
        <v>3388.1005982853267</v>
      </c>
      <c r="S545" s="229">
        <v>0</v>
      </c>
      <c r="T545" s="229">
        <v>0</v>
      </c>
      <c r="U545" s="229">
        <v>45290.434747579107</v>
      </c>
      <c r="V545" s="230">
        <v>60302.465056660396</v>
      </c>
      <c r="W545" s="229">
        <v>6301.867112810708</v>
      </c>
      <c r="X545" s="229">
        <v>115282.86751533554</v>
      </c>
      <c r="Y545" s="231">
        <v>19.568558826614105</v>
      </c>
      <c r="Z545" s="232" t="s">
        <v>743</v>
      </c>
      <c r="AA545" s="226" t="s">
        <v>1104</v>
      </c>
      <c r="AB545" s="224" t="s">
        <v>697</v>
      </c>
      <c r="AC545" s="233"/>
    </row>
    <row r="546" spans="1:29" s="217" customFormat="1" ht="11.25" customHeight="1">
      <c r="A546" s="224" t="s">
        <v>1262</v>
      </c>
      <c r="B546" s="225">
        <v>491</v>
      </c>
      <c r="C546" s="224" t="s">
        <v>521</v>
      </c>
      <c r="D546" s="226" t="s">
        <v>18</v>
      </c>
      <c r="E546" s="224" t="s">
        <v>797</v>
      </c>
      <c r="F546" s="224" t="s">
        <v>29</v>
      </c>
      <c r="G546" s="227" t="s">
        <v>763</v>
      </c>
      <c r="H546" s="224" t="s">
        <v>19</v>
      </c>
      <c r="I546" s="301">
        <v>173</v>
      </c>
      <c r="J546" s="301">
        <v>0</v>
      </c>
      <c r="K546" s="301">
        <v>0</v>
      </c>
      <c r="L546" s="301">
        <v>173</v>
      </c>
      <c r="M546" s="301">
        <v>173</v>
      </c>
      <c r="N546" s="228">
        <v>1</v>
      </c>
      <c r="O546" s="226" t="s">
        <v>709</v>
      </c>
      <c r="P546" s="226" t="s">
        <v>709</v>
      </c>
      <c r="Q546" s="229">
        <v>0</v>
      </c>
      <c r="R546" s="229">
        <v>0</v>
      </c>
      <c r="S546" s="229">
        <v>0</v>
      </c>
      <c r="T546" s="229">
        <v>0</v>
      </c>
      <c r="U546" s="229"/>
      <c r="V546" s="230">
        <v>0</v>
      </c>
      <c r="W546" s="229">
        <v>0</v>
      </c>
      <c r="X546" s="229">
        <v>0</v>
      </c>
      <c r="Y546" s="231">
        <v>0</v>
      </c>
      <c r="Z546" s="232"/>
      <c r="AA546" s="226" t="s">
        <v>798</v>
      </c>
      <c r="AB546" s="224" t="s">
        <v>696</v>
      </c>
      <c r="AC546" s="233"/>
    </row>
    <row r="547" spans="1:29" s="217" customFormat="1" ht="11.25" customHeight="1">
      <c r="A547" s="224" t="s">
        <v>1262</v>
      </c>
      <c r="B547" s="225">
        <v>492</v>
      </c>
      <c r="C547" s="224" t="s">
        <v>523</v>
      </c>
      <c r="D547" s="226" t="s">
        <v>18</v>
      </c>
      <c r="E547" s="224" t="s">
        <v>797</v>
      </c>
      <c r="F547" s="224" t="s">
        <v>29</v>
      </c>
      <c r="G547" s="227" t="s">
        <v>763</v>
      </c>
      <c r="H547" s="224" t="s">
        <v>19</v>
      </c>
      <c r="I547" s="301">
        <v>556</v>
      </c>
      <c r="J547" s="301">
        <v>0</v>
      </c>
      <c r="K547" s="301">
        <v>0</v>
      </c>
      <c r="L547" s="301">
        <v>556</v>
      </c>
      <c r="M547" s="301">
        <v>556</v>
      </c>
      <c r="N547" s="228">
        <v>1</v>
      </c>
      <c r="O547" s="226" t="s">
        <v>709</v>
      </c>
      <c r="P547" s="226" t="s">
        <v>709</v>
      </c>
      <c r="Q547" s="229">
        <v>0</v>
      </c>
      <c r="R547" s="229">
        <v>0</v>
      </c>
      <c r="S547" s="229">
        <v>0</v>
      </c>
      <c r="T547" s="229">
        <v>0</v>
      </c>
      <c r="U547" s="229"/>
      <c r="V547" s="230">
        <v>0</v>
      </c>
      <c r="W547" s="229">
        <v>0</v>
      </c>
      <c r="X547" s="229">
        <v>0</v>
      </c>
      <c r="Y547" s="231">
        <v>0</v>
      </c>
      <c r="Z547" s="232"/>
      <c r="AA547" s="226" t="s">
        <v>798</v>
      </c>
      <c r="AB547" s="224" t="s">
        <v>696</v>
      </c>
      <c r="AC547" s="233"/>
    </row>
    <row r="548" spans="1:29" s="217" customFormat="1" ht="11.25" customHeight="1">
      <c r="A548" s="224" t="s">
        <v>24</v>
      </c>
      <c r="B548" s="225">
        <v>493</v>
      </c>
      <c r="C548" s="224" t="s">
        <v>525</v>
      </c>
      <c r="D548" s="226" t="s">
        <v>18</v>
      </c>
      <c r="E548" s="224" t="s">
        <v>958</v>
      </c>
      <c r="F548" s="224" t="s">
        <v>16</v>
      </c>
      <c r="G548" s="227" t="s">
        <v>229</v>
      </c>
      <c r="H548" s="224" t="s">
        <v>228</v>
      </c>
      <c r="I548" s="301">
        <v>433</v>
      </c>
      <c r="J548" s="301">
        <v>0</v>
      </c>
      <c r="K548" s="301">
        <v>0</v>
      </c>
      <c r="L548" s="301">
        <v>433</v>
      </c>
      <c r="M548" s="301">
        <v>433</v>
      </c>
      <c r="N548" s="228">
        <v>1</v>
      </c>
      <c r="O548" s="226" t="s">
        <v>709</v>
      </c>
      <c r="P548" s="226" t="s">
        <v>709</v>
      </c>
      <c r="Q548" s="229">
        <v>0</v>
      </c>
      <c r="R548" s="229">
        <v>0</v>
      </c>
      <c r="S548" s="229">
        <v>0</v>
      </c>
      <c r="T548" s="229">
        <v>0</v>
      </c>
      <c r="U548" s="229"/>
      <c r="V548" s="230">
        <v>0</v>
      </c>
      <c r="W548" s="229">
        <v>0</v>
      </c>
      <c r="X548" s="229">
        <v>0</v>
      </c>
      <c r="Y548" s="231">
        <v>0</v>
      </c>
      <c r="Z548" s="232"/>
      <c r="AA548" s="226" t="s">
        <v>959</v>
      </c>
      <c r="AB548" s="224" t="s">
        <v>697</v>
      </c>
      <c r="AC548" s="233"/>
    </row>
    <row r="549" spans="1:29" s="217" customFormat="1" ht="11.25" customHeight="1">
      <c r="A549" s="224" t="s">
        <v>24</v>
      </c>
      <c r="B549" s="225">
        <v>494</v>
      </c>
      <c r="C549" s="224" t="s">
        <v>527</v>
      </c>
      <c r="D549" s="226" t="s">
        <v>18</v>
      </c>
      <c r="E549" s="224" t="s">
        <v>958</v>
      </c>
      <c r="F549" s="224" t="s">
        <v>16</v>
      </c>
      <c r="G549" s="227" t="s">
        <v>229</v>
      </c>
      <c r="H549" s="224" t="s">
        <v>228</v>
      </c>
      <c r="I549" s="301">
        <v>480</v>
      </c>
      <c r="J549" s="301">
        <v>0</v>
      </c>
      <c r="K549" s="301">
        <v>0</v>
      </c>
      <c r="L549" s="301">
        <v>480</v>
      </c>
      <c r="M549" s="301">
        <v>480</v>
      </c>
      <c r="N549" s="228">
        <v>1</v>
      </c>
      <c r="O549" s="226" t="s">
        <v>709</v>
      </c>
      <c r="P549" s="226" t="s">
        <v>709</v>
      </c>
      <c r="Q549" s="229">
        <v>0</v>
      </c>
      <c r="R549" s="229">
        <v>0</v>
      </c>
      <c r="S549" s="229">
        <v>0</v>
      </c>
      <c r="T549" s="229">
        <v>0</v>
      </c>
      <c r="U549" s="229"/>
      <c r="V549" s="230">
        <v>0</v>
      </c>
      <c r="W549" s="229">
        <v>0</v>
      </c>
      <c r="X549" s="229">
        <v>0</v>
      </c>
      <c r="Y549" s="231">
        <v>0</v>
      </c>
      <c r="Z549" s="232"/>
      <c r="AA549" s="226" t="s">
        <v>959</v>
      </c>
      <c r="AB549" s="224" t="s">
        <v>697</v>
      </c>
      <c r="AC549" s="233"/>
    </row>
    <row r="550" spans="1:29" s="217" customFormat="1" ht="11.25" customHeight="1">
      <c r="A550" s="224" t="s">
        <v>24</v>
      </c>
      <c r="B550" s="225">
        <v>495</v>
      </c>
      <c r="C550" s="224" t="s">
        <v>529</v>
      </c>
      <c r="D550" s="226" t="s">
        <v>18</v>
      </c>
      <c r="E550" s="224" t="s">
        <v>958</v>
      </c>
      <c r="F550" s="224" t="s">
        <v>23</v>
      </c>
      <c r="G550" s="227" t="s">
        <v>229</v>
      </c>
      <c r="H550" s="224" t="s">
        <v>228</v>
      </c>
      <c r="I550" s="301">
        <v>650</v>
      </c>
      <c r="J550" s="301">
        <v>0</v>
      </c>
      <c r="K550" s="301">
        <v>0</v>
      </c>
      <c r="L550" s="301">
        <v>650</v>
      </c>
      <c r="M550" s="301">
        <v>919</v>
      </c>
      <c r="N550" s="228">
        <v>0.70729053318824808</v>
      </c>
      <c r="O550" s="226" t="s">
        <v>709</v>
      </c>
      <c r="P550" s="226" t="s">
        <v>709</v>
      </c>
      <c r="Q550" s="229">
        <v>0</v>
      </c>
      <c r="R550" s="229">
        <v>0</v>
      </c>
      <c r="S550" s="229">
        <v>0</v>
      </c>
      <c r="T550" s="229">
        <v>0</v>
      </c>
      <c r="U550" s="229"/>
      <c r="V550" s="230">
        <v>0</v>
      </c>
      <c r="W550" s="229">
        <v>0</v>
      </c>
      <c r="X550" s="229">
        <v>0</v>
      </c>
      <c r="Y550" s="231">
        <v>0</v>
      </c>
      <c r="Z550" s="232"/>
      <c r="AA550" s="226" t="s">
        <v>959</v>
      </c>
      <c r="AB550" s="224" t="s">
        <v>697</v>
      </c>
      <c r="AC550" s="233"/>
    </row>
    <row r="551" spans="1:29" s="217" customFormat="1" ht="11.25" customHeight="1">
      <c r="A551" s="224" t="s">
        <v>24</v>
      </c>
      <c r="B551" s="225">
        <v>495</v>
      </c>
      <c r="C551" s="224" t="s">
        <v>529</v>
      </c>
      <c r="D551" s="226" t="s">
        <v>134</v>
      </c>
      <c r="E551" s="224" t="s">
        <v>958</v>
      </c>
      <c r="F551" s="224" t="s">
        <v>23</v>
      </c>
      <c r="G551" s="227" t="s">
        <v>229</v>
      </c>
      <c r="H551" s="224" t="s">
        <v>228</v>
      </c>
      <c r="I551" s="301">
        <v>269</v>
      </c>
      <c r="J551" s="301">
        <v>0</v>
      </c>
      <c r="K551" s="301">
        <v>0</v>
      </c>
      <c r="L551" s="301">
        <v>269</v>
      </c>
      <c r="M551" s="301">
        <v>919</v>
      </c>
      <c r="N551" s="228">
        <v>0.29270946681175192</v>
      </c>
      <c r="O551" s="226" t="s">
        <v>709</v>
      </c>
      <c r="P551" s="226" t="s">
        <v>709</v>
      </c>
      <c r="Q551" s="229">
        <v>0</v>
      </c>
      <c r="R551" s="229">
        <v>0</v>
      </c>
      <c r="S551" s="229">
        <v>0</v>
      </c>
      <c r="T551" s="229">
        <v>0</v>
      </c>
      <c r="U551" s="229"/>
      <c r="V551" s="230">
        <v>0</v>
      </c>
      <c r="W551" s="229">
        <v>0</v>
      </c>
      <c r="X551" s="229">
        <v>0</v>
      </c>
      <c r="Y551" s="231">
        <v>0</v>
      </c>
      <c r="Z551" s="232"/>
      <c r="AA551" s="226" t="s">
        <v>959</v>
      </c>
      <c r="AB551" s="224" t="s">
        <v>697</v>
      </c>
      <c r="AC551" s="233"/>
    </row>
    <row r="552" spans="1:29" s="217" customFormat="1" ht="11.25" customHeight="1">
      <c r="A552" s="224" t="s">
        <v>24</v>
      </c>
      <c r="B552" s="225">
        <v>496</v>
      </c>
      <c r="C552" s="224" t="s">
        <v>531</v>
      </c>
      <c r="D552" s="226" t="s">
        <v>18</v>
      </c>
      <c r="E552" s="224" t="s">
        <v>958</v>
      </c>
      <c r="F552" s="224" t="s">
        <v>23</v>
      </c>
      <c r="G552" s="227" t="s">
        <v>229</v>
      </c>
      <c r="H552" s="224" t="s">
        <v>228</v>
      </c>
      <c r="I552" s="301">
        <v>799</v>
      </c>
      <c r="J552" s="301">
        <v>0</v>
      </c>
      <c r="K552" s="301">
        <v>0</v>
      </c>
      <c r="L552" s="301">
        <v>799</v>
      </c>
      <c r="M552" s="301">
        <v>799</v>
      </c>
      <c r="N552" s="228">
        <v>1</v>
      </c>
      <c r="O552" s="226" t="s">
        <v>709</v>
      </c>
      <c r="P552" s="226" t="s">
        <v>709</v>
      </c>
      <c r="Q552" s="229">
        <v>0</v>
      </c>
      <c r="R552" s="229">
        <v>0</v>
      </c>
      <c r="S552" s="229">
        <v>0</v>
      </c>
      <c r="T552" s="229">
        <v>0</v>
      </c>
      <c r="U552" s="229"/>
      <c r="V552" s="230">
        <v>0</v>
      </c>
      <c r="W552" s="229">
        <v>0</v>
      </c>
      <c r="X552" s="229">
        <v>0</v>
      </c>
      <c r="Y552" s="231">
        <v>0</v>
      </c>
      <c r="Z552" s="232"/>
      <c r="AA552" s="226" t="s">
        <v>959</v>
      </c>
      <c r="AB552" s="224" t="s">
        <v>697</v>
      </c>
      <c r="AC552" s="233"/>
    </row>
    <row r="553" spans="1:29" s="217" customFormat="1" ht="11.25" customHeight="1">
      <c r="A553" s="224" t="s">
        <v>24</v>
      </c>
      <c r="B553" s="225">
        <v>497</v>
      </c>
      <c r="C553" s="224" t="s">
        <v>533</v>
      </c>
      <c r="D553" s="226" t="s">
        <v>18</v>
      </c>
      <c r="E553" s="224" t="s">
        <v>958</v>
      </c>
      <c r="F553" s="224" t="s">
        <v>29</v>
      </c>
      <c r="G553" s="227" t="s">
        <v>229</v>
      </c>
      <c r="H553" s="224" t="s">
        <v>228</v>
      </c>
      <c r="I553" s="301">
        <v>328</v>
      </c>
      <c r="J553" s="301">
        <v>0</v>
      </c>
      <c r="K553" s="301">
        <v>0</v>
      </c>
      <c r="L553" s="301">
        <v>328</v>
      </c>
      <c r="M553" s="301">
        <v>328</v>
      </c>
      <c r="N553" s="228">
        <v>1</v>
      </c>
      <c r="O553" s="226" t="s">
        <v>709</v>
      </c>
      <c r="P553" s="226" t="s">
        <v>709</v>
      </c>
      <c r="Q553" s="229">
        <v>0</v>
      </c>
      <c r="R553" s="229">
        <v>0</v>
      </c>
      <c r="S553" s="229">
        <v>0</v>
      </c>
      <c r="T553" s="229">
        <v>0</v>
      </c>
      <c r="U553" s="229"/>
      <c r="V553" s="230">
        <v>0</v>
      </c>
      <c r="W553" s="229">
        <v>0</v>
      </c>
      <c r="X553" s="229">
        <v>0</v>
      </c>
      <c r="Y553" s="231">
        <v>0</v>
      </c>
      <c r="Z553" s="232"/>
      <c r="AA553" s="226" t="s">
        <v>959</v>
      </c>
      <c r="AB553" s="224" t="s">
        <v>697</v>
      </c>
      <c r="AC553" s="233"/>
    </row>
    <row r="554" spans="1:29" s="217" customFormat="1" ht="11.25" customHeight="1">
      <c r="A554" s="224" t="s">
        <v>24</v>
      </c>
      <c r="B554" s="225">
        <v>498</v>
      </c>
      <c r="C554" s="224" t="s">
        <v>535</v>
      </c>
      <c r="D554" s="226" t="s">
        <v>18</v>
      </c>
      <c r="E554" s="224" t="s">
        <v>958</v>
      </c>
      <c r="F554" s="224" t="s">
        <v>23</v>
      </c>
      <c r="G554" s="227" t="s">
        <v>229</v>
      </c>
      <c r="H554" s="224" t="s">
        <v>42</v>
      </c>
      <c r="I554" s="301">
        <v>818</v>
      </c>
      <c r="J554" s="301">
        <v>0</v>
      </c>
      <c r="K554" s="301">
        <v>0</v>
      </c>
      <c r="L554" s="301">
        <v>818</v>
      </c>
      <c r="M554" s="301">
        <v>818</v>
      </c>
      <c r="N554" s="228">
        <v>1</v>
      </c>
      <c r="O554" s="226" t="s">
        <v>709</v>
      </c>
      <c r="P554" s="226" t="s">
        <v>709</v>
      </c>
      <c r="Q554" s="229">
        <v>0</v>
      </c>
      <c r="R554" s="229">
        <v>0</v>
      </c>
      <c r="S554" s="229">
        <v>0</v>
      </c>
      <c r="T554" s="229">
        <v>0</v>
      </c>
      <c r="U554" s="229"/>
      <c r="V554" s="230">
        <v>0</v>
      </c>
      <c r="W554" s="229">
        <v>0</v>
      </c>
      <c r="X554" s="229">
        <v>0</v>
      </c>
      <c r="Y554" s="231">
        <v>0</v>
      </c>
      <c r="Z554" s="232"/>
      <c r="AA554" s="226" t="s">
        <v>959</v>
      </c>
      <c r="AB554" s="224" t="s">
        <v>697</v>
      </c>
      <c r="AC554" s="233"/>
    </row>
    <row r="555" spans="1:29" s="217" customFormat="1" ht="11.25" customHeight="1">
      <c r="A555" s="224" t="s">
        <v>24</v>
      </c>
      <c r="B555" s="225">
        <v>499</v>
      </c>
      <c r="C555" s="224" t="s">
        <v>537</v>
      </c>
      <c r="D555" s="226" t="s">
        <v>18</v>
      </c>
      <c r="E555" s="224" t="s">
        <v>958</v>
      </c>
      <c r="F555" s="224" t="s">
        <v>23</v>
      </c>
      <c r="G555" s="227" t="s">
        <v>229</v>
      </c>
      <c r="H555" s="224" t="s">
        <v>228</v>
      </c>
      <c r="I555" s="301">
        <v>507</v>
      </c>
      <c r="J555" s="301">
        <v>0</v>
      </c>
      <c r="K555" s="301">
        <v>0</v>
      </c>
      <c r="L555" s="301">
        <v>507</v>
      </c>
      <c r="M555" s="301">
        <v>507</v>
      </c>
      <c r="N555" s="228">
        <v>1</v>
      </c>
      <c r="O555" s="226" t="s">
        <v>709</v>
      </c>
      <c r="P555" s="226" t="s">
        <v>709</v>
      </c>
      <c r="Q555" s="229">
        <v>0</v>
      </c>
      <c r="R555" s="229">
        <v>0</v>
      </c>
      <c r="S555" s="229">
        <v>0</v>
      </c>
      <c r="T555" s="229">
        <v>0</v>
      </c>
      <c r="U555" s="229"/>
      <c r="V555" s="230">
        <v>0</v>
      </c>
      <c r="W555" s="229">
        <v>0</v>
      </c>
      <c r="X555" s="229">
        <v>0</v>
      </c>
      <c r="Y555" s="231">
        <v>0</v>
      </c>
      <c r="Z555" s="232"/>
      <c r="AA555" s="226" t="s">
        <v>959</v>
      </c>
      <c r="AB555" s="224" t="s">
        <v>697</v>
      </c>
      <c r="AC555" s="233"/>
    </row>
    <row r="556" spans="1:29" s="217" customFormat="1" ht="11.25" customHeight="1">
      <c r="A556" s="224" t="s">
        <v>135</v>
      </c>
      <c r="B556" s="225">
        <v>503</v>
      </c>
      <c r="C556" s="224" t="s">
        <v>539</v>
      </c>
      <c r="D556" s="226" t="s">
        <v>18</v>
      </c>
      <c r="E556" s="224" t="s">
        <v>1108</v>
      </c>
      <c r="F556" s="224" t="s">
        <v>23</v>
      </c>
      <c r="G556" s="227" t="s">
        <v>567</v>
      </c>
      <c r="H556" s="224" t="s">
        <v>41</v>
      </c>
      <c r="I556" s="301">
        <v>3132</v>
      </c>
      <c r="J556" s="301">
        <v>154.70683792973176</v>
      </c>
      <c r="K556" s="301">
        <v>905.65118710074125</v>
      </c>
      <c r="L556" s="301">
        <v>4192.3580250304731</v>
      </c>
      <c r="M556" s="301">
        <v>201111</v>
      </c>
      <c r="N556" s="228">
        <v>2.0845990647107682E-2</v>
      </c>
      <c r="O556" s="226" t="s">
        <v>720</v>
      </c>
      <c r="P556" s="226" t="s">
        <v>720</v>
      </c>
      <c r="Q556" s="229">
        <v>30956.371656825009</v>
      </c>
      <c r="R556" s="229">
        <v>3126.8985970661524</v>
      </c>
      <c r="S556" s="229">
        <v>16979.050001373413</v>
      </c>
      <c r="T556" s="229">
        <v>0</v>
      </c>
      <c r="U556" s="229">
        <v>58368.773811901512</v>
      </c>
      <c r="V556" s="230">
        <v>76.092496837835128</v>
      </c>
      <c r="W556" s="229">
        <v>6827.0619369277656</v>
      </c>
      <c r="X556" s="229">
        <v>116334.2485009317</v>
      </c>
      <c r="Y556" s="231">
        <v>27.749120615738942</v>
      </c>
      <c r="Z556" s="232" t="s">
        <v>730</v>
      </c>
      <c r="AA556" s="226" t="s">
        <v>1109</v>
      </c>
      <c r="AB556" s="224" t="s">
        <v>697</v>
      </c>
      <c r="AC556" s="233"/>
    </row>
    <row r="557" spans="1:29" s="217" customFormat="1" ht="11.25" customHeight="1">
      <c r="A557" s="224" t="s">
        <v>135</v>
      </c>
      <c r="B557" s="225">
        <v>503</v>
      </c>
      <c r="C557" s="224" t="s">
        <v>539</v>
      </c>
      <c r="D557" s="226" t="s">
        <v>18</v>
      </c>
      <c r="E557" s="224" t="s">
        <v>1110</v>
      </c>
      <c r="F557" s="224" t="s">
        <v>23</v>
      </c>
      <c r="G557" s="227" t="s">
        <v>573</v>
      </c>
      <c r="H557" s="224" t="s">
        <v>41</v>
      </c>
      <c r="I557" s="301">
        <v>11389</v>
      </c>
      <c r="J557" s="301">
        <v>562.5658292406498</v>
      </c>
      <c r="K557" s="301">
        <v>3293.2507566699687</v>
      </c>
      <c r="L557" s="301">
        <v>15244.816585910619</v>
      </c>
      <c r="M557" s="301">
        <v>201111</v>
      </c>
      <c r="N557" s="228">
        <v>7.5802997279664566E-2</v>
      </c>
      <c r="O557" s="226" t="s">
        <v>720</v>
      </c>
      <c r="P557" s="226" t="s">
        <v>720</v>
      </c>
      <c r="Q557" s="229">
        <v>112567.725670364</v>
      </c>
      <c r="R557" s="229">
        <v>11370.449591949686</v>
      </c>
      <c r="S557" s="229">
        <v>61741.507172938007</v>
      </c>
      <c r="T557" s="229">
        <v>0</v>
      </c>
      <c r="U557" s="229">
        <v>212248.3923830608</v>
      </c>
      <c r="V557" s="230">
        <v>276.69777984869233</v>
      </c>
      <c r="W557" s="229">
        <v>24825.481609090144</v>
      </c>
      <c r="X557" s="229">
        <v>423030.25420725136</v>
      </c>
      <c r="Y557" s="231">
        <v>27.749120615738946</v>
      </c>
      <c r="Z557" s="232" t="s">
        <v>730</v>
      </c>
      <c r="AA557" s="226" t="s">
        <v>1111</v>
      </c>
      <c r="AB557" s="224" t="s">
        <v>697</v>
      </c>
      <c r="AC557" s="233"/>
    </row>
    <row r="558" spans="1:29" s="217" customFormat="1" ht="11.25" customHeight="1">
      <c r="A558" s="224" t="s">
        <v>135</v>
      </c>
      <c r="B558" s="225">
        <v>503</v>
      </c>
      <c r="C558" s="224" t="s">
        <v>539</v>
      </c>
      <c r="D558" s="226" t="s">
        <v>18</v>
      </c>
      <c r="E558" s="224" t="s">
        <v>1099</v>
      </c>
      <c r="F558" s="224" t="s">
        <v>23</v>
      </c>
      <c r="G558" s="227" t="s">
        <v>484</v>
      </c>
      <c r="H558" s="224" t="s">
        <v>41</v>
      </c>
      <c r="I558" s="301">
        <v>1173</v>
      </c>
      <c r="J558" s="301">
        <v>57.940970910464678</v>
      </c>
      <c r="K558" s="301">
        <v>339.18545417278716</v>
      </c>
      <c r="L558" s="301">
        <v>1570.1264250832519</v>
      </c>
      <c r="M558" s="301">
        <v>201111</v>
      </c>
      <c r="N558" s="228">
        <v>7.8072627806696398E-3</v>
      </c>
      <c r="O558" s="226" t="s">
        <v>720</v>
      </c>
      <c r="P558" s="226" t="s">
        <v>720</v>
      </c>
      <c r="Q558" s="229">
        <v>11593.813522814731</v>
      </c>
      <c r="R558" s="229">
        <v>1171.0894171004459</v>
      </c>
      <c r="S558" s="229">
        <v>6359.0120215871693</v>
      </c>
      <c r="T558" s="229">
        <v>0</v>
      </c>
      <c r="U558" s="229">
        <v>21860.335785874991</v>
      </c>
      <c r="V558" s="230">
        <v>28.498243547503389</v>
      </c>
      <c r="W558" s="229">
        <v>2556.8785606693068</v>
      </c>
      <c r="X558" s="229">
        <v>43569.627551594145</v>
      </c>
      <c r="Y558" s="231">
        <v>27.749120615738939</v>
      </c>
      <c r="Z558" s="232" t="s">
        <v>730</v>
      </c>
      <c r="AA558" s="226" t="s">
        <v>1100</v>
      </c>
      <c r="AB558" s="224" t="s">
        <v>697</v>
      </c>
      <c r="AC558" s="233"/>
    </row>
    <row r="559" spans="1:29" s="217" customFormat="1" ht="11.25" customHeight="1">
      <c r="A559" s="224" t="s">
        <v>1216</v>
      </c>
      <c r="B559" s="225">
        <v>503</v>
      </c>
      <c r="C559" s="224" t="s">
        <v>539</v>
      </c>
      <c r="D559" s="226" t="s">
        <v>18</v>
      </c>
      <c r="E559" s="224" t="s">
        <v>827</v>
      </c>
      <c r="F559" s="224" t="s">
        <v>23</v>
      </c>
      <c r="G559" s="227" t="s">
        <v>828</v>
      </c>
      <c r="H559" s="224" t="s">
        <v>41</v>
      </c>
      <c r="I559" s="301">
        <v>98</v>
      </c>
      <c r="J559" s="301">
        <v>4.8407631280695131</v>
      </c>
      <c r="K559" s="301">
        <v>28.337744679397396</v>
      </c>
      <c r="L559" s="301">
        <v>131.1785078074669</v>
      </c>
      <c r="M559" s="301">
        <v>201111</v>
      </c>
      <c r="N559" s="228">
        <v>6.5226918372176016E-4</v>
      </c>
      <c r="O559" s="226" t="s">
        <v>709</v>
      </c>
      <c r="P559" s="226" t="s">
        <v>720</v>
      </c>
      <c r="Q559" s="229">
        <v>0</v>
      </c>
      <c r="R559" s="229">
        <v>97.840377558264024</v>
      </c>
      <c r="S559" s="229">
        <v>531.27295662024096</v>
      </c>
      <c r="T559" s="229">
        <v>0</v>
      </c>
      <c r="U559" s="229">
        <v>0</v>
      </c>
      <c r="V559" s="230">
        <v>2.3809274234060802</v>
      </c>
      <c r="W559" s="229">
        <v>0</v>
      </c>
      <c r="X559" s="229">
        <v>631.49426160191103</v>
      </c>
      <c r="Y559" s="231">
        <v>4.8140070515878008</v>
      </c>
      <c r="Z559" s="232" t="s">
        <v>730</v>
      </c>
      <c r="AA559" s="226" t="s">
        <v>806</v>
      </c>
      <c r="AB559" s="224" t="s">
        <v>697</v>
      </c>
      <c r="AC559" s="233"/>
    </row>
    <row r="560" spans="1:29" s="217" customFormat="1" ht="11.25" customHeight="1">
      <c r="A560" s="224" t="s">
        <v>17</v>
      </c>
      <c r="B560" s="225">
        <v>503</v>
      </c>
      <c r="C560" s="224" t="s">
        <v>539</v>
      </c>
      <c r="D560" s="226" t="s">
        <v>18</v>
      </c>
      <c r="E560" s="224" t="s">
        <v>1054</v>
      </c>
      <c r="F560" s="224" t="s">
        <v>23</v>
      </c>
      <c r="G560" s="227" t="s">
        <v>408</v>
      </c>
      <c r="H560" s="224" t="s">
        <v>41</v>
      </c>
      <c r="I560" s="301">
        <v>336</v>
      </c>
      <c r="J560" s="301">
        <v>16.596902153381187</v>
      </c>
      <c r="K560" s="301">
        <v>97.157981757933939</v>
      </c>
      <c r="L560" s="301">
        <v>449.75488391131512</v>
      </c>
      <c r="M560" s="301">
        <v>201111</v>
      </c>
      <c r="N560" s="228">
        <v>2.2363514870460347E-3</v>
      </c>
      <c r="O560" s="226" t="s">
        <v>720</v>
      </c>
      <c r="P560" s="226" t="s">
        <v>720</v>
      </c>
      <c r="Q560" s="229">
        <v>3320.9900628011505</v>
      </c>
      <c r="R560" s="229">
        <v>335.4527230569052</v>
      </c>
      <c r="S560" s="229">
        <v>1821.507279840826</v>
      </c>
      <c r="T560" s="229">
        <v>0</v>
      </c>
      <c r="U560" s="229">
        <v>6261.7841637288975</v>
      </c>
      <c r="V560" s="230">
        <v>8.1631797373922748</v>
      </c>
      <c r="W560" s="229">
        <v>741.30072065544164</v>
      </c>
      <c r="X560" s="229">
        <v>12489.198129820614</v>
      </c>
      <c r="Y560" s="231">
        <v>27.768899408512695</v>
      </c>
      <c r="Z560" s="232" t="s">
        <v>730</v>
      </c>
      <c r="AA560" s="226" t="s">
        <v>798</v>
      </c>
      <c r="AB560" s="224" t="s">
        <v>697</v>
      </c>
      <c r="AC560" s="233"/>
    </row>
    <row r="561" spans="1:29" s="217" customFormat="1" ht="11.25" customHeight="1">
      <c r="A561" s="224" t="s">
        <v>30</v>
      </c>
      <c r="B561" s="225">
        <v>503</v>
      </c>
      <c r="C561" s="224" t="s">
        <v>539</v>
      </c>
      <c r="D561" s="226" t="s">
        <v>18</v>
      </c>
      <c r="E561" s="224" t="s">
        <v>1105</v>
      </c>
      <c r="F561" s="224" t="s">
        <v>23</v>
      </c>
      <c r="G561" s="227" t="s">
        <v>543</v>
      </c>
      <c r="H561" s="224" t="s">
        <v>41</v>
      </c>
      <c r="I561" s="301">
        <v>499</v>
      </c>
      <c r="J561" s="301">
        <v>24.648375519455985</v>
      </c>
      <c r="K561" s="301">
        <v>144.29116933693163</v>
      </c>
      <c r="L561" s="301">
        <v>667.93954485638756</v>
      </c>
      <c r="M561" s="301">
        <v>201111</v>
      </c>
      <c r="N561" s="228">
        <v>3.3212481905832477E-3</v>
      </c>
      <c r="O561" s="226" t="s">
        <v>720</v>
      </c>
      <c r="P561" s="226" t="s">
        <v>720</v>
      </c>
      <c r="Q561" s="229">
        <v>4932.0655992195652</v>
      </c>
      <c r="R561" s="229">
        <v>498.18722858748714</v>
      </c>
      <c r="S561" s="229">
        <v>2705.1551566683693</v>
      </c>
      <c r="T561" s="229">
        <v>0</v>
      </c>
      <c r="U561" s="229">
        <v>9299.4949336330938</v>
      </c>
      <c r="V561" s="230">
        <v>12.12329371713912</v>
      </c>
      <c r="W561" s="229">
        <v>1100.9198202591233</v>
      </c>
      <c r="X561" s="229">
        <v>18547.946032084779</v>
      </c>
      <c r="Y561" s="231">
        <v>27.768899408512695</v>
      </c>
      <c r="Z561" s="232" t="s">
        <v>730</v>
      </c>
      <c r="AA561" s="226" t="s">
        <v>1106</v>
      </c>
      <c r="AB561" s="224" t="s">
        <v>697</v>
      </c>
      <c r="AC561" s="233"/>
    </row>
    <row r="562" spans="1:29" s="217" customFormat="1" ht="11.25" customHeight="1">
      <c r="A562" s="224" t="s">
        <v>30</v>
      </c>
      <c r="B562" s="225">
        <v>503</v>
      </c>
      <c r="C562" s="224" t="s">
        <v>539</v>
      </c>
      <c r="D562" s="226" t="s">
        <v>18</v>
      </c>
      <c r="E562" s="224" t="s">
        <v>1107</v>
      </c>
      <c r="F562" s="224" t="s">
        <v>23</v>
      </c>
      <c r="G562" s="227" t="s">
        <v>547</v>
      </c>
      <c r="H562" s="224" t="s">
        <v>41</v>
      </c>
      <c r="I562" s="301">
        <v>4549</v>
      </c>
      <c r="J562" s="301">
        <v>224.70032111824707</v>
      </c>
      <c r="K562" s="301">
        <v>1315.3918423120281</v>
      </c>
      <c r="L562" s="301">
        <v>6089.0921634302758</v>
      </c>
      <c r="M562" s="301">
        <v>201111</v>
      </c>
      <c r="N562" s="228">
        <v>3.0277270579084564E-2</v>
      </c>
      <c r="O562" s="226" t="s">
        <v>720</v>
      </c>
      <c r="P562" s="226" t="s">
        <v>720</v>
      </c>
      <c r="Q562" s="229">
        <v>44961.856534769155</v>
      </c>
      <c r="R562" s="229">
        <v>4541.5905868626842</v>
      </c>
      <c r="S562" s="229">
        <v>24660.823261892616</v>
      </c>
      <c r="T562" s="229">
        <v>0</v>
      </c>
      <c r="U562" s="229">
        <v>84776.357621436779</v>
      </c>
      <c r="V562" s="230">
        <v>110.51876376606387</v>
      </c>
      <c r="W562" s="229">
        <v>10036.241006730967</v>
      </c>
      <c r="X562" s="229">
        <v>169087.38777545828</v>
      </c>
      <c r="Y562" s="231">
        <v>27.768899408512695</v>
      </c>
      <c r="Z562" s="232" t="s">
        <v>730</v>
      </c>
      <c r="AA562" s="226" t="s">
        <v>1062</v>
      </c>
      <c r="AB562" s="224" t="s">
        <v>697</v>
      </c>
      <c r="AC562" s="233"/>
    </row>
    <row r="563" spans="1:29" s="217" customFormat="1" ht="11.25" customHeight="1">
      <c r="A563" s="224" t="s">
        <v>47</v>
      </c>
      <c r="B563" s="225">
        <v>503</v>
      </c>
      <c r="C563" s="224" t="s">
        <v>539</v>
      </c>
      <c r="D563" s="226" t="s">
        <v>34</v>
      </c>
      <c r="E563" s="224" t="s">
        <v>549</v>
      </c>
      <c r="F563" s="224" t="s">
        <v>23</v>
      </c>
      <c r="G563" s="227" t="s">
        <v>550</v>
      </c>
      <c r="H563" s="224" t="s">
        <v>41</v>
      </c>
      <c r="I563" s="301">
        <v>543</v>
      </c>
      <c r="J563" s="301">
        <v>9.3005342399222926</v>
      </c>
      <c r="K563" s="301">
        <v>157.0142383766611</v>
      </c>
      <c r="L563" s="301">
        <v>709.31477261658335</v>
      </c>
      <c r="M563" s="301">
        <v>201111</v>
      </c>
      <c r="N563" s="228">
        <v>3.5269814809562052E-3</v>
      </c>
      <c r="O563" s="226" t="s">
        <v>720</v>
      </c>
      <c r="P563" s="226" t="s">
        <v>720</v>
      </c>
      <c r="Q563" s="229">
        <v>5237.5802810008508</v>
      </c>
      <c r="R563" s="229">
        <v>529.04722214343076</v>
      </c>
      <c r="S563" s="229">
        <v>2872.7248290971625</v>
      </c>
      <c r="T563" s="229">
        <v>0</v>
      </c>
      <c r="U563" s="229">
        <v>9875.5481466773745</v>
      </c>
      <c r="V563" s="230">
        <v>12.87426593103646</v>
      </c>
      <c r="W563" s="229">
        <v>1169.1158249121024</v>
      </c>
      <c r="X563" s="229">
        <v>19696.890569761959</v>
      </c>
      <c r="Y563" s="231">
        <v>27.768899408512695</v>
      </c>
      <c r="Z563" s="232" t="s">
        <v>730</v>
      </c>
      <c r="AA563" s="226" t="s">
        <v>932</v>
      </c>
      <c r="AB563" s="224" t="s">
        <v>697</v>
      </c>
      <c r="AC563" s="233"/>
    </row>
    <row r="564" spans="1:29" s="217" customFormat="1" ht="11.25" customHeight="1">
      <c r="A564" s="224" t="s">
        <v>47</v>
      </c>
      <c r="B564" s="225">
        <v>503</v>
      </c>
      <c r="C564" s="224" t="s">
        <v>539</v>
      </c>
      <c r="D564" s="226" t="s">
        <v>34</v>
      </c>
      <c r="E564" s="224" t="s">
        <v>551</v>
      </c>
      <c r="F564" s="224" t="s">
        <v>23</v>
      </c>
      <c r="G564" s="227" t="s">
        <v>552</v>
      </c>
      <c r="H564" s="224" t="s">
        <v>41</v>
      </c>
      <c r="I564" s="301">
        <v>16593</v>
      </c>
      <c r="J564" s="301">
        <v>284.20582807187952</v>
      </c>
      <c r="K564" s="301">
        <v>4798.0428312779695</v>
      </c>
      <c r="L564" s="301">
        <v>21675.248659349851</v>
      </c>
      <c r="M564" s="301">
        <v>201111</v>
      </c>
      <c r="N564" s="228">
        <v>0.10777753906723078</v>
      </c>
      <c r="O564" s="226" t="s">
        <v>720</v>
      </c>
      <c r="P564" s="226" t="s">
        <v>720</v>
      </c>
      <c r="Q564" s="229">
        <v>160050.03610063929</v>
      </c>
      <c r="R564" s="229">
        <v>16166.630860084617</v>
      </c>
      <c r="S564" s="229">
        <v>87784.75707036689</v>
      </c>
      <c r="T564" s="229">
        <v>0</v>
      </c>
      <c r="U564" s="229">
        <v>301777.1093882462</v>
      </c>
      <c r="V564" s="230">
        <v>393.41196057769429</v>
      </c>
      <c r="W564" s="229">
        <v>35725.854296070931</v>
      </c>
      <c r="X564" s="229">
        <v>601897.79967598571</v>
      </c>
      <c r="Y564" s="231">
        <v>27.768899408512699</v>
      </c>
      <c r="Z564" s="232" t="s">
        <v>730</v>
      </c>
      <c r="AA564" s="226" t="s">
        <v>1112</v>
      </c>
      <c r="AB564" s="224" t="s">
        <v>697</v>
      </c>
      <c r="AC564" s="233"/>
    </row>
    <row r="565" spans="1:29" s="217" customFormat="1" ht="11.25" customHeight="1">
      <c r="A565" s="224" t="s">
        <v>135</v>
      </c>
      <c r="B565" s="225">
        <v>503</v>
      </c>
      <c r="C565" s="224" t="s">
        <v>539</v>
      </c>
      <c r="D565" s="226" t="s">
        <v>34</v>
      </c>
      <c r="E565" s="224" t="s">
        <v>1110</v>
      </c>
      <c r="F565" s="224" t="s">
        <v>23</v>
      </c>
      <c r="G565" s="227" t="s">
        <v>573</v>
      </c>
      <c r="H565" s="224" t="s">
        <v>41</v>
      </c>
      <c r="I565" s="301">
        <v>13749</v>
      </c>
      <c r="J565" s="301">
        <v>235.49363768819816</v>
      </c>
      <c r="K565" s="301">
        <v>3975.6699142554576</v>
      </c>
      <c r="L565" s="301">
        <v>17960.163551943657</v>
      </c>
      <c r="M565" s="301">
        <v>201111</v>
      </c>
      <c r="N565" s="228">
        <v>8.9304729984653539E-2</v>
      </c>
      <c r="O565" s="226" t="s">
        <v>720</v>
      </c>
      <c r="P565" s="226" t="s">
        <v>720</v>
      </c>
      <c r="Q565" s="229">
        <v>132617.84766755195</v>
      </c>
      <c r="R565" s="229">
        <v>13395.709497698032</v>
      </c>
      <c r="S565" s="229">
        <v>72738.662385371805</v>
      </c>
      <c r="T565" s="229">
        <v>0</v>
      </c>
      <c r="U565" s="229">
        <v>250053.24395702992</v>
      </c>
      <c r="V565" s="230">
        <v>325.98210365712765</v>
      </c>
      <c r="W565" s="229">
        <v>29602.529423050641</v>
      </c>
      <c r="X565" s="229">
        <v>498733.97503435949</v>
      </c>
      <c r="Y565" s="231">
        <v>27.768899408512695</v>
      </c>
      <c r="Z565" s="232" t="s">
        <v>730</v>
      </c>
      <c r="AA565" s="226" t="s">
        <v>1111</v>
      </c>
      <c r="AB565" s="224" t="s">
        <v>697</v>
      </c>
      <c r="AC565" s="233"/>
    </row>
    <row r="566" spans="1:29" s="217" customFormat="1" ht="11.25" customHeight="1">
      <c r="A566" s="224" t="s">
        <v>47</v>
      </c>
      <c r="B566" s="225">
        <v>503</v>
      </c>
      <c r="C566" s="224" t="s">
        <v>539</v>
      </c>
      <c r="D566" s="226" t="s">
        <v>35</v>
      </c>
      <c r="E566" s="224" t="s">
        <v>551</v>
      </c>
      <c r="F566" s="224" t="s">
        <v>23</v>
      </c>
      <c r="G566" s="227" t="s">
        <v>552</v>
      </c>
      <c r="H566" s="224" t="s">
        <v>41</v>
      </c>
      <c r="I566" s="301">
        <v>1777</v>
      </c>
      <c r="J566" s="301">
        <v>33.570736224726041</v>
      </c>
      <c r="K566" s="301">
        <v>513.83849280907316</v>
      </c>
      <c r="L566" s="301">
        <v>2324.4092290337994</v>
      </c>
      <c r="M566" s="301">
        <v>201111</v>
      </c>
      <c r="N566" s="228">
        <v>1.155784233102018E-2</v>
      </c>
      <c r="O566" s="226" t="s">
        <v>720</v>
      </c>
      <c r="P566" s="226" t="s">
        <v>720</v>
      </c>
      <c r="Q566" s="229">
        <v>17163.437747185573</v>
      </c>
      <c r="R566" s="229">
        <v>1733.676349653027</v>
      </c>
      <c r="S566" s="229">
        <v>9413.8573775868881</v>
      </c>
      <c r="T566" s="229">
        <v>0</v>
      </c>
      <c r="U566" s="229">
        <v>32361.958526856506</v>
      </c>
      <c r="V566" s="230">
        <v>42.188692104559358</v>
      </c>
      <c r="W566" s="229">
        <v>3831.1673718715679</v>
      </c>
      <c r="X566" s="229">
        <v>64546.286065258122</v>
      </c>
      <c r="Y566" s="231">
        <v>27.768899408512695</v>
      </c>
      <c r="Z566" s="232" t="s">
        <v>730</v>
      </c>
      <c r="AA566" s="226" t="s">
        <v>1112</v>
      </c>
      <c r="AB566" s="224" t="s">
        <v>697</v>
      </c>
      <c r="AC566" s="233"/>
    </row>
    <row r="567" spans="1:29" s="217" customFormat="1" ht="11.25" customHeight="1">
      <c r="A567" s="224" t="s">
        <v>24</v>
      </c>
      <c r="B567" s="225">
        <v>503</v>
      </c>
      <c r="C567" s="224" t="s">
        <v>539</v>
      </c>
      <c r="D567" s="226" t="s">
        <v>35</v>
      </c>
      <c r="E567" s="224" t="s">
        <v>968</v>
      </c>
      <c r="F567" s="224" t="s">
        <v>23</v>
      </c>
      <c r="G567" s="227" t="s">
        <v>256</v>
      </c>
      <c r="H567" s="224" t="s">
        <v>41</v>
      </c>
      <c r="I567" s="301">
        <v>7375</v>
      </c>
      <c r="J567" s="301">
        <v>139.32705664454392</v>
      </c>
      <c r="K567" s="301">
        <v>2132.5598674546513</v>
      </c>
      <c r="L567" s="301">
        <v>9646.8869240991953</v>
      </c>
      <c r="M567" s="301">
        <v>201111</v>
      </c>
      <c r="N567" s="228">
        <v>4.7967972533074749E-2</v>
      </c>
      <c r="O567" s="226" t="s">
        <v>720</v>
      </c>
      <c r="P567" s="226" t="s">
        <v>720</v>
      </c>
      <c r="Q567" s="229">
        <v>71232.613047548453</v>
      </c>
      <c r="R567" s="229">
        <v>7195.1958799612121</v>
      </c>
      <c r="S567" s="229">
        <v>39069.892042601743</v>
      </c>
      <c r="T567" s="229">
        <v>0</v>
      </c>
      <c r="U567" s="229">
        <v>134310.32309260929</v>
      </c>
      <c r="V567" s="230">
        <v>175.09375592072328</v>
      </c>
      <c r="W567" s="229">
        <v>15900.314781965568</v>
      </c>
      <c r="X567" s="229">
        <v>267883.43260060699</v>
      </c>
      <c r="Y567" s="231">
        <v>27.768899408512695</v>
      </c>
      <c r="Z567" s="232" t="s">
        <v>730</v>
      </c>
      <c r="AA567" s="226" t="s">
        <v>969</v>
      </c>
      <c r="AB567" s="224" t="s">
        <v>697</v>
      </c>
      <c r="AC567" s="233"/>
    </row>
    <row r="568" spans="1:29" s="217" customFormat="1" ht="11.25" customHeight="1">
      <c r="A568" s="224" t="s">
        <v>24</v>
      </c>
      <c r="B568" s="225">
        <v>503</v>
      </c>
      <c r="C568" s="224" t="s">
        <v>539</v>
      </c>
      <c r="D568" s="226" t="s">
        <v>35</v>
      </c>
      <c r="E568" s="224" t="s">
        <v>1113</v>
      </c>
      <c r="F568" s="224" t="s">
        <v>23</v>
      </c>
      <c r="G568" s="227" t="s">
        <v>553</v>
      </c>
      <c r="H568" s="224" t="s">
        <v>41</v>
      </c>
      <c r="I568" s="301">
        <v>1994</v>
      </c>
      <c r="J568" s="301">
        <v>37.670257755826512</v>
      </c>
      <c r="K568" s="301">
        <v>576.58635602773893</v>
      </c>
      <c r="L568" s="301">
        <v>2608.2566137835656</v>
      </c>
      <c r="M568" s="301">
        <v>201111</v>
      </c>
      <c r="N568" s="228">
        <v>1.2969238946569634E-2</v>
      </c>
      <c r="O568" s="226" t="s">
        <v>720</v>
      </c>
      <c r="P568" s="226" t="s">
        <v>720</v>
      </c>
      <c r="Q568" s="229">
        <v>19259.366836177847</v>
      </c>
      <c r="R568" s="229">
        <v>1945.3858419854453</v>
      </c>
      <c r="S568" s="229">
        <v>10563.439285823441</v>
      </c>
      <c r="T568" s="229">
        <v>0</v>
      </c>
      <c r="U568" s="229">
        <v>36313.869050394977</v>
      </c>
      <c r="V568" s="230">
        <v>47.340603295718267</v>
      </c>
      <c r="W568" s="229">
        <v>4299.0139220663514</v>
      </c>
      <c r="X568" s="229">
        <v>72428.415539743772</v>
      </c>
      <c r="Y568" s="231">
        <v>27.768899408512691</v>
      </c>
      <c r="Z568" s="232" t="s">
        <v>730</v>
      </c>
      <c r="AA568" s="226" t="s">
        <v>1114</v>
      </c>
      <c r="AB568" s="224" t="s">
        <v>697</v>
      </c>
      <c r="AC568" s="233"/>
    </row>
    <row r="569" spans="1:29" s="217" customFormat="1" ht="11.25" customHeight="1">
      <c r="A569" s="224" t="s">
        <v>24</v>
      </c>
      <c r="B569" s="225">
        <v>503</v>
      </c>
      <c r="C569" s="224" t="s">
        <v>539</v>
      </c>
      <c r="D569" s="226" t="s">
        <v>35</v>
      </c>
      <c r="E569" s="224" t="s">
        <v>1261</v>
      </c>
      <c r="F569" s="224" t="s">
        <v>23</v>
      </c>
      <c r="G569" s="227" t="s">
        <v>554</v>
      </c>
      <c r="H569" s="224" t="s">
        <v>41</v>
      </c>
      <c r="I569" s="301">
        <v>1489</v>
      </c>
      <c r="J569" s="301">
        <v>28.129896588979783</v>
      </c>
      <c r="K569" s="301">
        <v>430.56022273084409</v>
      </c>
      <c r="L569" s="301">
        <v>1947.6901193198239</v>
      </c>
      <c r="M569" s="301">
        <v>201111</v>
      </c>
      <c r="N569" s="228">
        <v>9.6846523527794291E-3</v>
      </c>
      <c r="O569" s="226" t="s">
        <v>720</v>
      </c>
      <c r="P569" s="226" t="s">
        <v>720</v>
      </c>
      <c r="Q569" s="229">
        <v>14381.743841057578</v>
      </c>
      <c r="R569" s="229">
        <v>1452.6978529169144</v>
      </c>
      <c r="S569" s="229">
        <v>7888.1449832452854</v>
      </c>
      <c r="T569" s="229">
        <v>0</v>
      </c>
      <c r="U569" s="229">
        <v>27117.026587782402</v>
      </c>
      <c r="V569" s="230">
        <v>35.351132551316191</v>
      </c>
      <c r="W569" s="229">
        <v>3210.2466047927765</v>
      </c>
      <c r="X569" s="229">
        <v>54085.211002346266</v>
      </c>
      <c r="Y569" s="231">
        <v>27.768899408512688</v>
      </c>
      <c r="Z569" s="232" t="s">
        <v>730</v>
      </c>
      <c r="AA569" s="226" t="s">
        <v>1114</v>
      </c>
      <c r="AB569" s="224" t="s">
        <v>697</v>
      </c>
      <c r="AC569" s="233"/>
    </row>
    <row r="570" spans="1:29" s="217" customFormat="1" ht="11.25" customHeight="1">
      <c r="A570" s="224" t="s">
        <v>24</v>
      </c>
      <c r="B570" s="225">
        <v>503</v>
      </c>
      <c r="C570" s="224" t="s">
        <v>539</v>
      </c>
      <c r="D570" s="226" t="s">
        <v>35</v>
      </c>
      <c r="E570" s="224" t="s">
        <v>987</v>
      </c>
      <c r="F570" s="224" t="s">
        <v>23</v>
      </c>
      <c r="G570" s="227" t="s">
        <v>257</v>
      </c>
      <c r="H570" s="224" t="s">
        <v>41</v>
      </c>
      <c r="I570" s="301">
        <v>101</v>
      </c>
      <c r="J570" s="301">
        <v>1.9080722333693472</v>
      </c>
      <c r="K570" s="301">
        <v>29.205226659378951</v>
      </c>
      <c r="L570" s="301">
        <v>132.1132988927483</v>
      </c>
      <c r="M570" s="301">
        <v>201111</v>
      </c>
      <c r="N570" s="228">
        <v>6.5691731875804061E-4</v>
      </c>
      <c r="O570" s="226" t="s">
        <v>720</v>
      </c>
      <c r="P570" s="226" t="s">
        <v>720</v>
      </c>
      <c r="Q570" s="229">
        <v>975.52459902405337</v>
      </c>
      <c r="R570" s="229">
        <v>98.537597813706086</v>
      </c>
      <c r="S570" s="229">
        <v>535.05886051563061</v>
      </c>
      <c r="T570" s="229">
        <v>0</v>
      </c>
      <c r="U570" s="229">
        <v>1839.3684925225136</v>
      </c>
      <c r="V570" s="230">
        <v>2.3978941488804137</v>
      </c>
      <c r="W570" s="229">
        <v>217.75346345471488</v>
      </c>
      <c r="X570" s="229">
        <v>3668.6409074794992</v>
      </c>
      <c r="Y570" s="231">
        <v>27.768899408512695</v>
      </c>
      <c r="Z570" s="232" t="s">
        <v>730</v>
      </c>
      <c r="AA570" s="226" t="s">
        <v>988</v>
      </c>
      <c r="AB570" s="224" t="s">
        <v>697</v>
      </c>
      <c r="AC570" s="233"/>
    </row>
    <row r="571" spans="1:29" s="217" customFormat="1" ht="11.25" customHeight="1">
      <c r="A571" s="224" t="s">
        <v>24</v>
      </c>
      <c r="B571" s="225">
        <v>503</v>
      </c>
      <c r="C571" s="224" t="s">
        <v>539</v>
      </c>
      <c r="D571" s="226" t="s">
        <v>35</v>
      </c>
      <c r="E571" s="224" t="s">
        <v>1192</v>
      </c>
      <c r="F571" s="224" t="s">
        <v>23</v>
      </c>
      <c r="G571" s="227" t="s">
        <v>555</v>
      </c>
      <c r="H571" s="224" t="s">
        <v>41</v>
      </c>
      <c r="I571" s="301">
        <v>1825</v>
      </c>
      <c r="J571" s="301">
        <v>34.477542830683745</v>
      </c>
      <c r="K571" s="301">
        <v>527.71820448877804</v>
      </c>
      <c r="L571" s="301">
        <v>2387.1957473194616</v>
      </c>
      <c r="M571" s="301">
        <v>201111</v>
      </c>
      <c r="N571" s="228">
        <v>1.187004066072697E-2</v>
      </c>
      <c r="O571" s="226" t="s">
        <v>720</v>
      </c>
      <c r="P571" s="226" t="s">
        <v>720</v>
      </c>
      <c r="Q571" s="229">
        <v>17627.053398206903</v>
      </c>
      <c r="R571" s="229">
        <v>1780.5060991090454</v>
      </c>
      <c r="S571" s="229">
        <v>9668.1427766438192</v>
      </c>
      <c r="T571" s="229">
        <v>0</v>
      </c>
      <c r="U571" s="229">
        <v>33236.113850035515</v>
      </c>
      <c r="V571" s="230">
        <v>43.32828536343321</v>
      </c>
      <c r="W571" s="229">
        <v>3934.6541663846988</v>
      </c>
      <c r="X571" s="229">
        <v>66289.798575743407</v>
      </c>
      <c r="Y571" s="231">
        <v>27.768899408512691</v>
      </c>
      <c r="Z571" s="232" t="s">
        <v>730</v>
      </c>
      <c r="AA571" s="226" t="s">
        <v>988</v>
      </c>
      <c r="AB571" s="224" t="s">
        <v>697</v>
      </c>
      <c r="AC571" s="233"/>
    </row>
    <row r="572" spans="1:29" s="217" customFormat="1" ht="11.25" customHeight="1">
      <c r="A572" s="224" t="s">
        <v>24</v>
      </c>
      <c r="B572" s="225">
        <v>503</v>
      </c>
      <c r="C572" s="224" t="s">
        <v>539</v>
      </c>
      <c r="D572" s="226" t="s">
        <v>35</v>
      </c>
      <c r="E572" s="224" t="s">
        <v>1115</v>
      </c>
      <c r="F572" s="224" t="s">
        <v>23</v>
      </c>
      <c r="G572" s="227" t="s">
        <v>556</v>
      </c>
      <c r="H572" s="224" t="s">
        <v>41</v>
      </c>
      <c r="I572" s="301">
        <v>77</v>
      </c>
      <c r="J572" s="301">
        <v>1.4546689303904923</v>
      </c>
      <c r="K572" s="301">
        <v>22.265370819526527</v>
      </c>
      <c r="L572" s="301">
        <v>100.72003974991702</v>
      </c>
      <c r="M572" s="301">
        <v>201111</v>
      </c>
      <c r="N572" s="228">
        <v>5.0081815390464477E-4</v>
      </c>
      <c r="O572" s="226" t="s">
        <v>720</v>
      </c>
      <c r="P572" s="226" t="s">
        <v>720</v>
      </c>
      <c r="Q572" s="229">
        <v>743.71677351338724</v>
      </c>
      <c r="R572" s="229">
        <v>75.12272308569672</v>
      </c>
      <c r="S572" s="229">
        <v>407.91616098716389</v>
      </c>
      <c r="T572" s="229">
        <v>0</v>
      </c>
      <c r="U572" s="229">
        <v>1402.2908309330053</v>
      </c>
      <c r="V572" s="230">
        <v>1.8280975194434834</v>
      </c>
      <c r="W572" s="229">
        <v>166.01006619814896</v>
      </c>
      <c r="X572" s="229">
        <v>2796.8846522368458</v>
      </c>
      <c r="Y572" s="231">
        <v>27.768899408512695</v>
      </c>
      <c r="Z572" s="232" t="s">
        <v>730</v>
      </c>
      <c r="AA572" s="226" t="s">
        <v>988</v>
      </c>
      <c r="AB572" s="224" t="s">
        <v>697</v>
      </c>
      <c r="AC572" s="233"/>
    </row>
    <row r="573" spans="1:29" s="217" customFormat="1" ht="11.25" customHeight="1">
      <c r="A573" s="224" t="s">
        <v>24</v>
      </c>
      <c r="B573" s="225">
        <v>503</v>
      </c>
      <c r="C573" s="224" t="s">
        <v>539</v>
      </c>
      <c r="D573" s="226" t="s">
        <v>35</v>
      </c>
      <c r="E573" s="224" t="s">
        <v>1116</v>
      </c>
      <c r="F573" s="224" t="s">
        <v>23</v>
      </c>
      <c r="G573" s="227" t="s">
        <v>557</v>
      </c>
      <c r="H573" s="224" t="s">
        <v>41</v>
      </c>
      <c r="I573" s="301">
        <v>234</v>
      </c>
      <c r="J573" s="301">
        <v>4.4206822040438336</v>
      </c>
      <c r="K573" s="301">
        <v>67.663594438561134</v>
      </c>
      <c r="L573" s="301">
        <v>306.08427664260495</v>
      </c>
      <c r="M573" s="301">
        <v>201111</v>
      </c>
      <c r="N573" s="228">
        <v>1.5219668573206088E-3</v>
      </c>
      <c r="O573" s="226" t="s">
        <v>720</v>
      </c>
      <c r="P573" s="226" t="s">
        <v>720</v>
      </c>
      <c r="Q573" s="229">
        <v>2260.1262987289947</v>
      </c>
      <c r="R573" s="229">
        <v>228.29502859809133</v>
      </c>
      <c r="S573" s="229">
        <v>1239.64132040255</v>
      </c>
      <c r="T573" s="229">
        <v>0</v>
      </c>
      <c r="U573" s="229">
        <v>4261.5072004977046</v>
      </c>
      <c r="V573" s="230">
        <v>5.5555171370100673</v>
      </c>
      <c r="W573" s="229">
        <v>504.4981232515176</v>
      </c>
      <c r="X573" s="229">
        <v>8499.6234886158691</v>
      </c>
      <c r="Y573" s="231">
        <v>27.768899408512695</v>
      </c>
      <c r="Z573" s="232" t="s">
        <v>730</v>
      </c>
      <c r="AA573" s="226" t="s">
        <v>1117</v>
      </c>
      <c r="AB573" s="224" t="s">
        <v>697</v>
      </c>
      <c r="AC573" s="233"/>
    </row>
    <row r="574" spans="1:29" s="217" customFormat="1" ht="11.25" customHeight="1">
      <c r="A574" s="224" t="s">
        <v>24</v>
      </c>
      <c r="B574" s="225">
        <v>503</v>
      </c>
      <c r="C574" s="224" t="s">
        <v>539</v>
      </c>
      <c r="D574" s="226" t="s">
        <v>35</v>
      </c>
      <c r="E574" s="224" t="s">
        <v>1118</v>
      </c>
      <c r="F574" s="224" t="s">
        <v>23</v>
      </c>
      <c r="G574" s="227" t="s">
        <v>558</v>
      </c>
      <c r="H574" s="224" t="s">
        <v>41</v>
      </c>
      <c r="I574" s="301">
        <v>170</v>
      </c>
      <c r="J574" s="301">
        <v>3.2116067294335546</v>
      </c>
      <c r="K574" s="301">
        <v>49.157312198954671</v>
      </c>
      <c r="L574" s="301">
        <v>222.36891892838821</v>
      </c>
      <c r="M574" s="301">
        <v>201111</v>
      </c>
      <c r="N574" s="228">
        <v>1.1057024177115534E-3</v>
      </c>
      <c r="O574" s="226" t="s">
        <v>720</v>
      </c>
      <c r="P574" s="226" t="s">
        <v>720</v>
      </c>
      <c r="Q574" s="229">
        <v>1641.9720973672183</v>
      </c>
      <c r="R574" s="229">
        <v>165.85536265673301</v>
      </c>
      <c r="S574" s="229">
        <v>900.59412165997219</v>
      </c>
      <c r="T574" s="229">
        <v>0</v>
      </c>
      <c r="U574" s="229">
        <v>3095.9667695923495</v>
      </c>
      <c r="V574" s="230">
        <v>4.0360594585115868</v>
      </c>
      <c r="W574" s="229">
        <v>366.51573056734185</v>
      </c>
      <c r="X574" s="229">
        <v>6174.9401413021269</v>
      </c>
      <c r="Y574" s="231">
        <v>27.768899408512695</v>
      </c>
      <c r="Z574" s="232" t="s">
        <v>730</v>
      </c>
      <c r="AA574" s="226" t="s">
        <v>1114</v>
      </c>
      <c r="AB574" s="224" t="s">
        <v>697</v>
      </c>
      <c r="AC574" s="233"/>
    </row>
    <row r="575" spans="1:29" s="217" customFormat="1" ht="11.25" customHeight="1">
      <c r="A575" s="224" t="s">
        <v>24</v>
      </c>
      <c r="B575" s="225">
        <v>503</v>
      </c>
      <c r="C575" s="224" t="s">
        <v>539</v>
      </c>
      <c r="D575" s="226" t="s">
        <v>35</v>
      </c>
      <c r="E575" s="224" t="s">
        <v>1119</v>
      </c>
      <c r="F575" s="224" t="s">
        <v>23</v>
      </c>
      <c r="G575" s="227" t="s">
        <v>559</v>
      </c>
      <c r="H575" s="224" t="s">
        <v>41</v>
      </c>
      <c r="I575" s="301">
        <v>439</v>
      </c>
      <c r="J575" s="301">
        <v>8.2935020836548841</v>
      </c>
      <c r="K575" s="301">
        <v>126.94152973730058</v>
      </c>
      <c r="L575" s="301">
        <v>574.23503182095544</v>
      </c>
      <c r="M575" s="301">
        <v>201111</v>
      </c>
      <c r="N575" s="228">
        <v>2.8553138904433644E-3</v>
      </c>
      <c r="O575" s="226" t="s">
        <v>720</v>
      </c>
      <c r="P575" s="226" t="s">
        <v>720</v>
      </c>
      <c r="Q575" s="229">
        <v>4240.1514749659345</v>
      </c>
      <c r="R575" s="229">
        <v>428.29708356650468</v>
      </c>
      <c r="S575" s="229">
        <v>2325.6518788748695</v>
      </c>
      <c r="T575" s="229">
        <v>0</v>
      </c>
      <c r="U575" s="229">
        <v>7994.87889324142</v>
      </c>
      <c r="V575" s="230">
        <v>10.42253001345051</v>
      </c>
      <c r="W575" s="229">
        <v>946.47297481801809</v>
      </c>
      <c r="X575" s="229">
        <v>15945.874835480199</v>
      </c>
      <c r="Y575" s="231">
        <v>27.768899408512699</v>
      </c>
      <c r="Z575" s="232" t="s">
        <v>730</v>
      </c>
      <c r="AA575" s="226" t="s">
        <v>1120</v>
      </c>
      <c r="AB575" s="224" t="s">
        <v>697</v>
      </c>
      <c r="AC575" s="233"/>
    </row>
    <row r="576" spans="1:29" s="217" customFormat="1" ht="11.25" customHeight="1">
      <c r="A576" s="224" t="s">
        <v>24</v>
      </c>
      <c r="B576" s="225">
        <v>503</v>
      </c>
      <c r="C576" s="224" t="s">
        <v>539</v>
      </c>
      <c r="D576" s="226" t="s">
        <v>35</v>
      </c>
      <c r="E576" s="224" t="s">
        <v>769</v>
      </c>
      <c r="F576" s="224" t="s">
        <v>23</v>
      </c>
      <c r="G576" s="227" t="s">
        <v>67</v>
      </c>
      <c r="H576" s="224" t="s">
        <v>41</v>
      </c>
      <c r="I576" s="301">
        <v>86</v>
      </c>
      <c r="J576" s="301">
        <v>1.6246951690075631</v>
      </c>
      <c r="K576" s="301">
        <v>24.867816759471186</v>
      </c>
      <c r="L576" s="301">
        <v>112.49251192847875</v>
      </c>
      <c r="M576" s="301">
        <v>201111</v>
      </c>
      <c r="N576" s="228">
        <v>5.5935534072466819E-4</v>
      </c>
      <c r="O576" s="226" t="s">
        <v>720</v>
      </c>
      <c r="P576" s="226" t="s">
        <v>720</v>
      </c>
      <c r="Q576" s="229">
        <v>830.64470807988698</v>
      </c>
      <c r="R576" s="229">
        <v>83.903301108700234</v>
      </c>
      <c r="S576" s="229">
        <v>455.59467331033886</v>
      </c>
      <c r="T576" s="229">
        <v>0</v>
      </c>
      <c r="U576" s="229">
        <v>1566.1949540290709</v>
      </c>
      <c r="V576" s="230">
        <v>2.0417712554823324</v>
      </c>
      <c r="W576" s="229">
        <v>185.41384016936115</v>
      </c>
      <c r="X576" s="229">
        <v>3123.7932479528408</v>
      </c>
      <c r="Y576" s="231">
        <v>27.768899408512695</v>
      </c>
      <c r="Z576" s="232" t="s">
        <v>730</v>
      </c>
      <c r="AA576" s="226" t="s">
        <v>815</v>
      </c>
      <c r="AB576" s="224" t="s">
        <v>697</v>
      </c>
      <c r="AC576" s="233"/>
    </row>
    <row r="577" spans="1:29" s="217" customFormat="1" ht="11.25" customHeight="1">
      <c r="A577" s="224" t="s">
        <v>24</v>
      </c>
      <c r="B577" s="225">
        <v>503</v>
      </c>
      <c r="C577" s="224" t="s">
        <v>539</v>
      </c>
      <c r="D577" s="226" t="s">
        <v>35</v>
      </c>
      <c r="E577" s="224" t="s">
        <v>983</v>
      </c>
      <c r="F577" s="224" t="s">
        <v>23</v>
      </c>
      <c r="G577" s="227" t="s">
        <v>262</v>
      </c>
      <c r="H577" s="224" t="s">
        <v>41</v>
      </c>
      <c r="I577" s="301">
        <v>75</v>
      </c>
      <c r="J577" s="301">
        <v>1.4168853218089212</v>
      </c>
      <c r="K577" s="301">
        <v>21.687049499538823</v>
      </c>
      <c r="L577" s="301">
        <v>98.103934821347735</v>
      </c>
      <c r="M577" s="301">
        <v>201111</v>
      </c>
      <c r="N577" s="228">
        <v>4.8780989016686174E-4</v>
      </c>
      <c r="O577" s="226" t="s">
        <v>720</v>
      </c>
      <c r="P577" s="226" t="s">
        <v>720</v>
      </c>
      <c r="Q577" s="229">
        <v>724.39945472083161</v>
      </c>
      <c r="R577" s="229">
        <v>73.171483525029259</v>
      </c>
      <c r="S577" s="229">
        <v>397.3209360264583</v>
      </c>
      <c r="T577" s="229">
        <v>0</v>
      </c>
      <c r="U577" s="229">
        <v>1365.8676924672129</v>
      </c>
      <c r="V577" s="230">
        <v>1.7806144669904058</v>
      </c>
      <c r="W577" s="229">
        <v>161.69811642676842</v>
      </c>
      <c r="X577" s="229">
        <v>2724.2382976332906</v>
      </c>
      <c r="Y577" s="231">
        <v>27.768899408512688</v>
      </c>
      <c r="Z577" s="232" t="s">
        <v>730</v>
      </c>
      <c r="AA577" s="226" t="s">
        <v>982</v>
      </c>
      <c r="AB577" s="224" t="s">
        <v>697</v>
      </c>
      <c r="AC577" s="233"/>
    </row>
    <row r="578" spans="1:29" s="217" customFormat="1" ht="11.25" customHeight="1">
      <c r="A578" s="224" t="s">
        <v>24</v>
      </c>
      <c r="B578" s="225">
        <v>503</v>
      </c>
      <c r="C578" s="224" t="s">
        <v>539</v>
      </c>
      <c r="D578" s="226" t="s">
        <v>35</v>
      </c>
      <c r="E578" s="224" t="s">
        <v>985</v>
      </c>
      <c r="F578" s="224" t="s">
        <v>23</v>
      </c>
      <c r="G578" s="227" t="s">
        <v>265</v>
      </c>
      <c r="H578" s="224" t="s">
        <v>41</v>
      </c>
      <c r="I578" s="301">
        <v>127</v>
      </c>
      <c r="J578" s="301">
        <v>2.3992591449297733</v>
      </c>
      <c r="K578" s="301">
        <v>36.723403819219072</v>
      </c>
      <c r="L578" s="301">
        <v>166.12266296414884</v>
      </c>
      <c r="M578" s="301">
        <v>201111</v>
      </c>
      <c r="N578" s="228">
        <v>8.2602474734921926E-4</v>
      </c>
      <c r="O578" s="226" t="s">
        <v>720</v>
      </c>
      <c r="P578" s="226" t="s">
        <v>720</v>
      </c>
      <c r="Q578" s="229">
        <v>1226.649743327275</v>
      </c>
      <c r="R578" s="229">
        <v>123.90371210238288</v>
      </c>
      <c r="S578" s="229">
        <v>672.7967850048027</v>
      </c>
      <c r="T578" s="229">
        <v>0</v>
      </c>
      <c r="U578" s="229">
        <v>2312.8692925778141</v>
      </c>
      <c r="V578" s="230">
        <v>3.0151738307704208</v>
      </c>
      <c r="W578" s="229">
        <v>273.80881048266127</v>
      </c>
      <c r="X578" s="229">
        <v>4613.0435173257056</v>
      </c>
      <c r="Y578" s="231">
        <v>27.768899408512688</v>
      </c>
      <c r="Z578" s="232" t="s">
        <v>730</v>
      </c>
      <c r="AA578" s="226" t="s">
        <v>986</v>
      </c>
      <c r="AB578" s="224" t="s">
        <v>697</v>
      </c>
      <c r="AC578" s="233"/>
    </row>
    <row r="579" spans="1:29" s="217" customFormat="1" ht="11.25" customHeight="1">
      <c r="A579" s="224" t="s">
        <v>24</v>
      </c>
      <c r="B579" s="225">
        <v>503</v>
      </c>
      <c r="C579" s="224" t="s">
        <v>539</v>
      </c>
      <c r="D579" s="226" t="s">
        <v>35</v>
      </c>
      <c r="E579" s="224" t="s">
        <v>1121</v>
      </c>
      <c r="F579" s="224" t="s">
        <v>23</v>
      </c>
      <c r="G579" s="227" t="s">
        <v>560</v>
      </c>
      <c r="H579" s="224" t="s">
        <v>41</v>
      </c>
      <c r="I579" s="301">
        <v>1136</v>
      </c>
      <c r="J579" s="301">
        <v>21.46108967433246</v>
      </c>
      <c r="K579" s="301">
        <v>328.48650975301473</v>
      </c>
      <c r="L579" s="301">
        <v>1485.9475994273471</v>
      </c>
      <c r="M579" s="301">
        <v>201111</v>
      </c>
      <c r="N579" s="228">
        <v>7.3886938030607334E-3</v>
      </c>
      <c r="O579" s="226" t="s">
        <v>720</v>
      </c>
      <c r="P579" s="226" t="s">
        <v>720</v>
      </c>
      <c r="Q579" s="229">
        <v>10972.237074171529</v>
      </c>
      <c r="R579" s="229">
        <v>1108.3040704591101</v>
      </c>
      <c r="S579" s="229">
        <v>6018.0877776807556</v>
      </c>
      <c r="T579" s="229">
        <v>0</v>
      </c>
      <c r="U579" s="229">
        <v>20688.342648570055</v>
      </c>
      <c r="V579" s="230">
        <v>26.970373793348017</v>
      </c>
      <c r="W579" s="229">
        <v>2449.1874701441197</v>
      </c>
      <c r="X579" s="229">
        <v>41263.129414818912</v>
      </c>
      <c r="Y579" s="231">
        <v>27.768899408512691</v>
      </c>
      <c r="Z579" s="232" t="s">
        <v>730</v>
      </c>
      <c r="AA579" s="226" t="s">
        <v>1117</v>
      </c>
      <c r="AB579" s="224" t="s">
        <v>697</v>
      </c>
      <c r="AC579" s="233"/>
    </row>
    <row r="580" spans="1:29" s="217" customFormat="1" ht="11.25" customHeight="1">
      <c r="A580" s="224" t="s">
        <v>24</v>
      </c>
      <c r="B580" s="225">
        <v>503</v>
      </c>
      <c r="C580" s="224" t="s">
        <v>539</v>
      </c>
      <c r="D580" s="226" t="s">
        <v>35</v>
      </c>
      <c r="E580" s="224" t="s">
        <v>1122</v>
      </c>
      <c r="F580" s="224" t="s">
        <v>23</v>
      </c>
      <c r="G580" s="227" t="s">
        <v>561</v>
      </c>
      <c r="H580" s="224" t="s">
        <v>41</v>
      </c>
      <c r="I580" s="301">
        <v>1506</v>
      </c>
      <c r="J580" s="301">
        <v>28.451057261923133</v>
      </c>
      <c r="K580" s="301">
        <v>435.47595395073955</v>
      </c>
      <c r="L580" s="301">
        <v>1969.9270112126626</v>
      </c>
      <c r="M580" s="301">
        <v>201111</v>
      </c>
      <c r="N580" s="228">
        <v>9.7952225945505851E-3</v>
      </c>
      <c r="O580" s="226" t="s">
        <v>720</v>
      </c>
      <c r="P580" s="226" t="s">
        <v>720</v>
      </c>
      <c r="Q580" s="229">
        <v>14545.941050794299</v>
      </c>
      <c r="R580" s="229">
        <v>1469.2833891825878</v>
      </c>
      <c r="S580" s="229">
        <v>7978.2043954112833</v>
      </c>
      <c r="T580" s="229">
        <v>0</v>
      </c>
      <c r="U580" s="229">
        <v>27426.62326474164</v>
      </c>
      <c r="V580" s="230">
        <v>35.754738497167352</v>
      </c>
      <c r="W580" s="229">
        <v>3246.8981778495108</v>
      </c>
      <c r="X580" s="229">
        <v>54702.705016476495</v>
      </c>
      <c r="Y580" s="231">
        <v>27.768899408512699</v>
      </c>
      <c r="Z580" s="232" t="s">
        <v>730</v>
      </c>
      <c r="AA580" s="226" t="s">
        <v>1123</v>
      </c>
      <c r="AB580" s="224" t="s">
        <v>697</v>
      </c>
      <c r="AC580" s="233"/>
    </row>
    <row r="581" spans="1:29" s="217" customFormat="1" ht="11.25" customHeight="1">
      <c r="A581" s="224" t="s">
        <v>135</v>
      </c>
      <c r="B581" s="225">
        <v>503</v>
      </c>
      <c r="C581" s="224" t="s">
        <v>539</v>
      </c>
      <c r="D581" s="226" t="s">
        <v>35</v>
      </c>
      <c r="E581" s="224" t="s">
        <v>1259</v>
      </c>
      <c r="F581" s="224" t="s">
        <v>23</v>
      </c>
      <c r="G581" s="227" t="s">
        <v>571</v>
      </c>
      <c r="H581" s="224" t="s">
        <v>41</v>
      </c>
      <c r="I581" s="301">
        <v>6377</v>
      </c>
      <c r="J581" s="301">
        <v>120.47303596233988</v>
      </c>
      <c r="K581" s="301">
        <v>1843.9775287807877</v>
      </c>
      <c r="L581" s="301">
        <v>8341.450564743127</v>
      </c>
      <c r="M581" s="301">
        <v>201111</v>
      </c>
      <c r="N581" s="228">
        <v>4.1476848927921035E-2</v>
      </c>
      <c r="O581" s="226" t="s">
        <v>720</v>
      </c>
      <c r="P581" s="226" t="s">
        <v>720</v>
      </c>
      <c r="Q581" s="229">
        <v>61593.270970063248</v>
      </c>
      <c r="R581" s="229">
        <v>6221.5273391881556</v>
      </c>
      <c r="S581" s="229">
        <v>33782.874787209665</v>
      </c>
      <c r="T581" s="229">
        <v>0</v>
      </c>
      <c r="U581" s="229">
        <v>116135.1769981789</v>
      </c>
      <c r="V581" s="230">
        <v>151.39971274663759</v>
      </c>
      <c r="W581" s="229">
        <v>13748.6518460467</v>
      </c>
      <c r="X581" s="229">
        <v>231632.90165343334</v>
      </c>
      <c r="Y581" s="231">
        <v>27.768899408512699</v>
      </c>
      <c r="Z581" s="232" t="s">
        <v>730</v>
      </c>
      <c r="AA581" s="226" t="s">
        <v>1125</v>
      </c>
      <c r="AB581" s="224" t="s">
        <v>697</v>
      </c>
      <c r="AC581" s="233"/>
    </row>
    <row r="582" spans="1:29" s="217" customFormat="1" ht="11.25" customHeight="1">
      <c r="A582" s="224" t="s">
        <v>135</v>
      </c>
      <c r="B582" s="225">
        <v>503</v>
      </c>
      <c r="C582" s="224" t="s">
        <v>539</v>
      </c>
      <c r="D582" s="226" t="s">
        <v>35</v>
      </c>
      <c r="E582" s="224" t="s">
        <v>1126</v>
      </c>
      <c r="F582" s="224" t="s">
        <v>23</v>
      </c>
      <c r="G582" s="227" t="s">
        <v>572</v>
      </c>
      <c r="H582" s="224" t="s">
        <v>41</v>
      </c>
      <c r="I582" s="301">
        <v>3033</v>
      </c>
      <c r="J582" s="301">
        <v>57.298842413952769</v>
      </c>
      <c r="K582" s="301">
        <v>877.02428176135015</v>
      </c>
      <c r="L582" s="301">
        <v>3967.3231241753028</v>
      </c>
      <c r="M582" s="301">
        <v>201111</v>
      </c>
      <c r="N582" s="228">
        <v>1.9727031958347893E-2</v>
      </c>
      <c r="O582" s="226" t="s">
        <v>720</v>
      </c>
      <c r="P582" s="226" t="s">
        <v>720</v>
      </c>
      <c r="Q582" s="229">
        <v>29294.713948910434</v>
      </c>
      <c r="R582" s="229">
        <v>2959.0547937521842</v>
      </c>
      <c r="S582" s="229">
        <v>16067.658652909977</v>
      </c>
      <c r="T582" s="229">
        <v>0</v>
      </c>
      <c r="U582" s="229">
        <v>55235.689483374103</v>
      </c>
      <c r="V582" s="230">
        <v>72.008049045092022</v>
      </c>
      <c r="W582" s="229">
        <v>6539.0718282985172</v>
      </c>
      <c r="X582" s="229">
        <v>110168.1967562903</v>
      </c>
      <c r="Y582" s="231">
        <v>27.768899408512695</v>
      </c>
      <c r="Z582" s="232" t="s">
        <v>730</v>
      </c>
      <c r="AA582" s="226" t="s">
        <v>910</v>
      </c>
      <c r="AB582" s="224" t="s">
        <v>697</v>
      </c>
      <c r="AC582" s="233"/>
    </row>
    <row r="583" spans="1:29" s="217" customFormat="1" ht="11.25" customHeight="1">
      <c r="A583" s="224" t="s">
        <v>17</v>
      </c>
      <c r="B583" s="225">
        <v>503</v>
      </c>
      <c r="C583" s="224" t="s">
        <v>539</v>
      </c>
      <c r="D583" s="226" t="s">
        <v>35</v>
      </c>
      <c r="E583" s="224" t="s">
        <v>810</v>
      </c>
      <c r="F583" s="224" t="s">
        <v>23</v>
      </c>
      <c r="G583" s="227" t="s">
        <v>757</v>
      </c>
      <c r="H583" s="224" t="s">
        <v>41</v>
      </c>
      <c r="I583" s="301">
        <v>3011</v>
      </c>
      <c r="J583" s="301">
        <v>56.883222719555484</v>
      </c>
      <c r="K583" s="301">
        <v>870.66274724148536</v>
      </c>
      <c r="L583" s="301">
        <v>3938.5459699610406</v>
      </c>
      <c r="M583" s="301">
        <v>201111</v>
      </c>
      <c r="N583" s="228">
        <v>1.9583941057232278E-2</v>
      </c>
      <c r="O583" s="226" t="s">
        <v>720</v>
      </c>
      <c r="P583" s="226" t="s">
        <v>720</v>
      </c>
      <c r="Q583" s="229">
        <v>29082.22344219232</v>
      </c>
      <c r="R583" s="229">
        <v>2937.5911585848417</v>
      </c>
      <c r="S583" s="229">
        <v>15951.111178342213</v>
      </c>
      <c r="T583" s="229">
        <v>0</v>
      </c>
      <c r="U583" s="229">
        <v>54835.034960250377</v>
      </c>
      <c r="V583" s="230">
        <v>71.485735468108174</v>
      </c>
      <c r="W583" s="229">
        <v>6491.6403808133318</v>
      </c>
      <c r="X583" s="229">
        <v>109369.0868556512</v>
      </c>
      <c r="Y583" s="231">
        <v>27.768899408512695</v>
      </c>
      <c r="Z583" s="232" t="s">
        <v>730</v>
      </c>
      <c r="AA583" s="226" t="s">
        <v>811</v>
      </c>
      <c r="AB583" s="224" t="s">
        <v>697</v>
      </c>
      <c r="AC583" s="233"/>
    </row>
    <row r="584" spans="1:29" s="217" customFormat="1" ht="11.25" customHeight="1">
      <c r="A584" s="224" t="s">
        <v>135</v>
      </c>
      <c r="B584" s="225">
        <v>503</v>
      </c>
      <c r="C584" s="224" t="s">
        <v>539</v>
      </c>
      <c r="D584" s="226" t="s">
        <v>36</v>
      </c>
      <c r="E584" s="224" t="s">
        <v>1097</v>
      </c>
      <c r="F584" s="224" t="s">
        <v>23</v>
      </c>
      <c r="G584" s="227" t="s">
        <v>563</v>
      </c>
      <c r="H584" s="224" t="s">
        <v>41</v>
      </c>
      <c r="I584" s="301">
        <v>199</v>
      </c>
      <c r="J584" s="301">
        <v>61.934668655444284</v>
      </c>
      <c r="K584" s="301">
        <v>57.542971338776347</v>
      </c>
      <c r="L584" s="301">
        <v>318.47763999422062</v>
      </c>
      <c r="M584" s="301">
        <v>201111</v>
      </c>
      <c r="N584" s="228">
        <v>1.5835913500217324E-3</v>
      </c>
      <c r="O584" s="226" t="s">
        <v>720</v>
      </c>
      <c r="P584" s="226" t="s">
        <v>720</v>
      </c>
      <c r="Q584" s="229">
        <v>2351.6388937173251</v>
      </c>
      <c r="R584" s="229">
        <v>237.53870250325986</v>
      </c>
      <c r="S584" s="229">
        <v>1289.8344419765933</v>
      </c>
      <c r="T584" s="229">
        <v>0</v>
      </c>
      <c r="U584" s="229">
        <v>4434.0557800608503</v>
      </c>
      <c r="V584" s="230">
        <v>5.7804602253657187</v>
      </c>
      <c r="W584" s="229">
        <v>524.92527037663695</v>
      </c>
      <c r="X584" s="229">
        <v>8843.7735488600301</v>
      </c>
      <c r="Y584" s="231">
        <v>27.768899408512688</v>
      </c>
      <c r="Z584" s="232" t="s">
        <v>730</v>
      </c>
      <c r="AA584" s="226" t="s">
        <v>1098</v>
      </c>
      <c r="AB584" s="224" t="s">
        <v>697</v>
      </c>
      <c r="AC584" s="233"/>
    </row>
    <row r="585" spans="1:29" s="217" customFormat="1" ht="11.25" customHeight="1">
      <c r="A585" s="224" t="s">
        <v>135</v>
      </c>
      <c r="B585" s="225">
        <v>503</v>
      </c>
      <c r="C585" s="224" t="s">
        <v>539</v>
      </c>
      <c r="D585" s="226" t="s">
        <v>36</v>
      </c>
      <c r="E585" s="224" t="s">
        <v>1108</v>
      </c>
      <c r="F585" s="224" t="s">
        <v>23</v>
      </c>
      <c r="G585" s="227" t="s">
        <v>567</v>
      </c>
      <c r="H585" s="224" t="s">
        <v>41</v>
      </c>
      <c r="I585" s="301">
        <v>3253</v>
      </c>
      <c r="J585" s="301">
        <v>1012.4295333475388</v>
      </c>
      <c r="K585" s="301">
        <v>940.63962695999726</v>
      </c>
      <c r="L585" s="301">
        <v>5206.0691603075356</v>
      </c>
      <c r="M585" s="301">
        <v>201111</v>
      </c>
      <c r="N585" s="228">
        <v>2.588654603829495E-2</v>
      </c>
      <c r="O585" s="226" t="s">
        <v>720</v>
      </c>
      <c r="P585" s="226" t="s">
        <v>720</v>
      </c>
      <c r="Q585" s="229">
        <v>38441.614679710838</v>
      </c>
      <c r="R585" s="229">
        <v>3882.9819057442423</v>
      </c>
      <c r="S585" s="229">
        <v>21084.580099245519</v>
      </c>
      <c r="T585" s="229">
        <v>0</v>
      </c>
      <c r="U585" s="229">
        <v>72482.328907225863</v>
      </c>
      <c r="V585" s="230">
        <v>94.491643784495892</v>
      </c>
      <c r="W585" s="229">
        <v>8580.8135906291463</v>
      </c>
      <c r="X585" s="229">
        <v>144566.81082634011</v>
      </c>
      <c r="Y585" s="231">
        <v>27.768899408512695</v>
      </c>
      <c r="Z585" s="232" t="s">
        <v>730</v>
      </c>
      <c r="AA585" s="226" t="s">
        <v>1109</v>
      </c>
      <c r="AB585" s="224" t="s">
        <v>697</v>
      </c>
      <c r="AC585" s="233"/>
    </row>
    <row r="586" spans="1:29" s="217" customFormat="1" ht="11.25" customHeight="1">
      <c r="A586" s="224" t="s">
        <v>135</v>
      </c>
      <c r="B586" s="225">
        <v>503</v>
      </c>
      <c r="C586" s="224" t="s">
        <v>539</v>
      </c>
      <c r="D586" s="226" t="s">
        <v>36</v>
      </c>
      <c r="E586" s="224" t="s">
        <v>1099</v>
      </c>
      <c r="F586" s="224" t="s">
        <v>23</v>
      </c>
      <c r="G586" s="227" t="s">
        <v>484</v>
      </c>
      <c r="H586" s="224" t="s">
        <v>41</v>
      </c>
      <c r="I586" s="301">
        <v>185</v>
      </c>
      <c r="J586" s="301">
        <v>57.577455785212017</v>
      </c>
      <c r="K586" s="301">
        <v>53.494722098862432</v>
      </c>
      <c r="L586" s="301">
        <v>296.07217788407445</v>
      </c>
      <c r="M586" s="301">
        <v>201111</v>
      </c>
      <c r="N586" s="228">
        <v>1.4721829133367865E-3</v>
      </c>
      <c r="O586" s="226" t="s">
        <v>720</v>
      </c>
      <c r="P586" s="226" t="s">
        <v>720</v>
      </c>
      <c r="Q586" s="229">
        <v>2186.1969614960058</v>
      </c>
      <c r="R586" s="229">
        <v>220.82743700051796</v>
      </c>
      <c r="S586" s="229">
        <v>1199.0923204305016</v>
      </c>
      <c r="T586" s="229">
        <v>0</v>
      </c>
      <c r="U586" s="229">
        <v>4122.1121573430019</v>
      </c>
      <c r="V586" s="230">
        <v>5.3737946818726536</v>
      </c>
      <c r="W586" s="229">
        <v>487.99585437024047</v>
      </c>
      <c r="X586" s="229">
        <v>8221.5985253221406</v>
      </c>
      <c r="Y586" s="231">
        <v>27.768899408512695</v>
      </c>
      <c r="Z586" s="232" t="s">
        <v>730</v>
      </c>
      <c r="AA586" s="226" t="s">
        <v>1100</v>
      </c>
      <c r="AB586" s="224" t="s">
        <v>697</v>
      </c>
      <c r="AC586" s="233"/>
    </row>
    <row r="587" spans="1:29" s="217" customFormat="1" ht="11.25" customHeight="1">
      <c r="A587" s="224" t="s">
        <v>305</v>
      </c>
      <c r="B587" s="225">
        <v>503</v>
      </c>
      <c r="C587" s="224" t="s">
        <v>539</v>
      </c>
      <c r="D587" s="226" t="s">
        <v>36</v>
      </c>
      <c r="E587" s="224" t="s">
        <v>482</v>
      </c>
      <c r="F587" s="224" t="s">
        <v>23</v>
      </c>
      <c r="G587" s="227" t="s">
        <v>483</v>
      </c>
      <c r="H587" s="224" t="s">
        <v>41</v>
      </c>
      <c r="I587" s="301">
        <v>156</v>
      </c>
      <c r="J587" s="301">
        <v>48.551800554016616</v>
      </c>
      <c r="K587" s="301">
        <v>45.109062959040756</v>
      </c>
      <c r="L587" s="301">
        <v>249.66086351305736</v>
      </c>
      <c r="M587" s="301">
        <v>201111</v>
      </c>
      <c r="N587" s="228">
        <v>1.2414082944893982E-3</v>
      </c>
      <c r="O587" s="226" t="s">
        <v>720</v>
      </c>
      <c r="P587" s="226" t="s">
        <v>720</v>
      </c>
      <c r="Q587" s="229">
        <v>1843.4958161804154</v>
      </c>
      <c r="R587" s="229">
        <v>186.21124417340974</v>
      </c>
      <c r="S587" s="229">
        <v>1011.1264972278822</v>
      </c>
      <c r="T587" s="229">
        <v>0</v>
      </c>
      <c r="U587" s="229">
        <v>3475.9432245703151</v>
      </c>
      <c r="V587" s="230">
        <v>4.5314160560655887</v>
      </c>
      <c r="W587" s="229">
        <v>411.49920692841897</v>
      </c>
      <c r="X587" s="229">
        <v>6932.8074051365074</v>
      </c>
      <c r="Y587" s="231">
        <v>27.768899408512695</v>
      </c>
      <c r="Z587" s="232" t="s">
        <v>730</v>
      </c>
      <c r="AA587" s="226" t="s">
        <v>1101</v>
      </c>
      <c r="AB587" s="224" t="s">
        <v>697</v>
      </c>
      <c r="AC587" s="233"/>
    </row>
    <row r="588" spans="1:29" s="217" customFormat="1" ht="11.25" customHeight="1">
      <c r="A588" s="224" t="s">
        <v>1216</v>
      </c>
      <c r="B588" s="225">
        <v>503</v>
      </c>
      <c r="C588" s="224" t="s">
        <v>539</v>
      </c>
      <c r="D588" s="226" t="s">
        <v>36</v>
      </c>
      <c r="E588" s="224" t="s">
        <v>1127</v>
      </c>
      <c r="F588" s="224" t="s">
        <v>23</v>
      </c>
      <c r="G588" s="227" t="s">
        <v>1128</v>
      </c>
      <c r="H588" s="224" t="s">
        <v>41</v>
      </c>
      <c r="I588" s="301">
        <v>116</v>
      </c>
      <c r="J588" s="301">
        <v>36.10262092478159</v>
      </c>
      <c r="K588" s="301">
        <v>33.54263655928672</v>
      </c>
      <c r="L588" s="301">
        <v>185.64525748406834</v>
      </c>
      <c r="M588" s="301">
        <v>201111</v>
      </c>
      <c r="N588" s="228">
        <v>9.2309847538955272E-4</v>
      </c>
      <c r="O588" s="226" t="s">
        <v>709</v>
      </c>
      <c r="P588" s="226" t="s">
        <v>720</v>
      </c>
      <c r="Q588" s="229">
        <v>0</v>
      </c>
      <c r="R588" s="229">
        <v>138.46477130843292</v>
      </c>
      <c r="S588" s="229">
        <v>751.86329281047665</v>
      </c>
      <c r="T588" s="229">
        <v>0</v>
      </c>
      <c r="U588" s="229">
        <v>0</v>
      </c>
      <c r="V588" s="230">
        <v>3.3695145032282587</v>
      </c>
      <c r="W588" s="229">
        <v>0</v>
      </c>
      <c r="X588" s="229">
        <v>893.69757862213783</v>
      </c>
      <c r="Y588" s="231">
        <v>4.8140070515878</v>
      </c>
      <c r="Z588" s="232" t="s">
        <v>730</v>
      </c>
      <c r="AA588" s="226" t="s">
        <v>806</v>
      </c>
      <c r="AB588" s="224" t="s">
        <v>697</v>
      </c>
      <c r="AC588" s="233"/>
    </row>
    <row r="589" spans="1:29" s="217" customFormat="1" ht="11.25" customHeight="1">
      <c r="A589" s="224" t="s">
        <v>17</v>
      </c>
      <c r="B589" s="225">
        <v>503</v>
      </c>
      <c r="C589" s="224" t="s">
        <v>539</v>
      </c>
      <c r="D589" s="226" t="s">
        <v>36</v>
      </c>
      <c r="E589" s="224" t="s">
        <v>810</v>
      </c>
      <c r="F589" s="224" t="s">
        <v>23</v>
      </c>
      <c r="G589" s="227" t="s">
        <v>757</v>
      </c>
      <c r="H589" s="224" t="s">
        <v>41</v>
      </c>
      <c r="I589" s="301">
        <v>12990</v>
      </c>
      <c r="J589" s="301">
        <v>4042.8710845940764</v>
      </c>
      <c r="K589" s="301">
        <v>3756.1969733201245</v>
      </c>
      <c r="L589" s="301">
        <v>20789.068057914203</v>
      </c>
      <c r="M589" s="301">
        <v>201111</v>
      </c>
      <c r="N589" s="228">
        <v>0.10337111375267491</v>
      </c>
      <c r="O589" s="226" t="s">
        <v>720</v>
      </c>
      <c r="P589" s="226" t="s">
        <v>720</v>
      </c>
      <c r="Q589" s="229">
        <v>153506.47853963845</v>
      </c>
      <c r="R589" s="229">
        <v>15505.667062901237</v>
      </c>
      <c r="S589" s="229">
        <v>84195.725634552524</v>
      </c>
      <c r="T589" s="229">
        <v>0</v>
      </c>
      <c r="U589" s="229">
        <v>289439.11850748974</v>
      </c>
      <c r="V589" s="230">
        <v>377.32752928392313</v>
      </c>
      <c r="W589" s="229">
        <v>34265.222423077968</v>
      </c>
      <c r="X589" s="229">
        <v>577289.53969694395</v>
      </c>
      <c r="Y589" s="231">
        <v>27.768899408512699</v>
      </c>
      <c r="Z589" s="232" t="s">
        <v>730</v>
      </c>
      <c r="AA589" s="226" t="s">
        <v>811</v>
      </c>
      <c r="AB589" s="224" t="s">
        <v>697</v>
      </c>
      <c r="AC589" s="233"/>
    </row>
    <row r="590" spans="1:29" s="217" customFormat="1" ht="11.25" customHeight="1">
      <c r="A590" s="224" t="s">
        <v>17</v>
      </c>
      <c r="B590" s="225">
        <v>503</v>
      </c>
      <c r="C590" s="224" t="s">
        <v>539</v>
      </c>
      <c r="D590" s="226" t="s">
        <v>36</v>
      </c>
      <c r="E590" s="224" t="s">
        <v>1129</v>
      </c>
      <c r="F590" s="224" t="s">
        <v>23</v>
      </c>
      <c r="G590" s="227" t="s">
        <v>1130</v>
      </c>
      <c r="H590" s="224" t="s">
        <v>41</v>
      </c>
      <c r="I590" s="301">
        <v>638</v>
      </c>
      <c r="J590" s="301">
        <v>198.56441508629874</v>
      </c>
      <c r="K590" s="301">
        <v>184.48450107607692</v>
      </c>
      <c r="L590" s="301">
        <v>1021.0489161623757</v>
      </c>
      <c r="M590" s="301">
        <v>201111</v>
      </c>
      <c r="N590" s="228">
        <v>5.0770416146425391E-3</v>
      </c>
      <c r="O590" s="226" t="s">
        <v>720</v>
      </c>
      <c r="P590" s="226" t="s">
        <v>720</v>
      </c>
      <c r="Q590" s="229">
        <v>7539.4251969429815</v>
      </c>
      <c r="R590" s="229">
        <v>761.55624219638082</v>
      </c>
      <c r="S590" s="229">
        <v>4135.2481104576209</v>
      </c>
      <c r="T590" s="229">
        <v>0</v>
      </c>
      <c r="U590" s="229">
        <v>14215.716520999109</v>
      </c>
      <c r="V590" s="230">
        <v>18.532329767755421</v>
      </c>
      <c r="W590" s="229">
        <v>1682.9262437200723</v>
      </c>
      <c r="X590" s="229">
        <v>28353.404644083923</v>
      </c>
      <c r="Y590" s="231">
        <v>27.768899408512695</v>
      </c>
      <c r="Z590" s="232" t="s">
        <v>730</v>
      </c>
      <c r="AA590" s="226" t="s">
        <v>1131</v>
      </c>
      <c r="AB590" s="224" t="s">
        <v>697</v>
      </c>
      <c r="AC590" s="233"/>
    </row>
    <row r="591" spans="1:29" s="217" customFormat="1" ht="11.25" customHeight="1">
      <c r="A591" s="224" t="s">
        <v>17</v>
      </c>
      <c r="B591" s="225">
        <v>503</v>
      </c>
      <c r="C591" s="224" t="s">
        <v>539</v>
      </c>
      <c r="D591" s="226" t="s">
        <v>36</v>
      </c>
      <c r="E591" s="224" t="s">
        <v>1135</v>
      </c>
      <c r="F591" s="224" t="s">
        <v>23</v>
      </c>
      <c r="G591" s="227" t="s">
        <v>1136</v>
      </c>
      <c r="H591" s="224" t="s">
        <v>41</v>
      </c>
      <c r="I591" s="301">
        <v>986</v>
      </c>
      <c r="J591" s="301">
        <v>306.87227786064352</v>
      </c>
      <c r="K591" s="301">
        <v>285.11241075393707</v>
      </c>
      <c r="L591" s="301">
        <v>1577.9846886145806</v>
      </c>
      <c r="M591" s="301">
        <v>201111</v>
      </c>
      <c r="N591" s="228">
        <v>7.8463370408111965E-3</v>
      </c>
      <c r="O591" s="226" t="s">
        <v>720</v>
      </c>
      <c r="P591" s="226" t="s">
        <v>720</v>
      </c>
      <c r="Q591" s="229">
        <v>11651.838940730062</v>
      </c>
      <c r="R591" s="229">
        <v>1176.9505561216795</v>
      </c>
      <c r="S591" s="229">
        <v>6390.8379888890504</v>
      </c>
      <c r="T591" s="229">
        <v>0</v>
      </c>
      <c r="U591" s="229">
        <v>21969.74371427135</v>
      </c>
      <c r="V591" s="230">
        <v>28.640873277440196</v>
      </c>
      <c r="W591" s="229">
        <v>2600.88601302193</v>
      </c>
      <c r="X591" s="229">
        <v>43818.898086311521</v>
      </c>
      <c r="Y591" s="231">
        <v>27.768899408512699</v>
      </c>
      <c r="Z591" s="232" t="s">
        <v>730</v>
      </c>
      <c r="AA591" s="226" t="s">
        <v>1137</v>
      </c>
      <c r="AB591" s="224" t="s">
        <v>697</v>
      </c>
      <c r="AC591" s="233"/>
    </row>
    <row r="592" spans="1:29" s="217" customFormat="1" ht="11.25" customHeight="1">
      <c r="A592" s="224" t="s">
        <v>17</v>
      </c>
      <c r="B592" s="225">
        <v>503</v>
      </c>
      <c r="C592" s="224" t="s">
        <v>539</v>
      </c>
      <c r="D592" s="226" t="s">
        <v>36</v>
      </c>
      <c r="E592" s="224" t="s">
        <v>1141</v>
      </c>
      <c r="F592" s="224" t="s">
        <v>23</v>
      </c>
      <c r="G592" s="227" t="s">
        <v>1142</v>
      </c>
      <c r="H592" s="224" t="s">
        <v>41</v>
      </c>
      <c r="I592" s="301">
        <v>969</v>
      </c>
      <c r="J592" s="301">
        <v>301.58137651821863</v>
      </c>
      <c r="K592" s="301">
        <v>280.19667953404161</v>
      </c>
      <c r="L592" s="301">
        <v>1550.7780560522601</v>
      </c>
      <c r="M592" s="301">
        <v>201111</v>
      </c>
      <c r="N592" s="228">
        <v>7.7110553676937614E-3</v>
      </c>
      <c r="O592" s="226" t="s">
        <v>720</v>
      </c>
      <c r="P592" s="226" t="s">
        <v>720</v>
      </c>
      <c r="Q592" s="229">
        <v>11450.945165889889</v>
      </c>
      <c r="R592" s="229">
        <v>1156.6583051540642</v>
      </c>
      <c r="S592" s="229">
        <v>6280.6511270116525</v>
      </c>
      <c r="T592" s="229">
        <v>0</v>
      </c>
      <c r="U592" s="229">
        <v>21590.955029542532</v>
      </c>
      <c r="V592" s="230">
        <v>28.147065117484328</v>
      </c>
      <c r="W592" s="229">
        <v>2556.0431507284479</v>
      </c>
      <c r="X592" s="229">
        <v>43063.399843444065</v>
      </c>
      <c r="Y592" s="231">
        <v>27.768899408512691</v>
      </c>
      <c r="Z592" s="232" t="s">
        <v>730</v>
      </c>
      <c r="AA592" s="226" t="s">
        <v>1143</v>
      </c>
      <c r="AB592" s="224" t="s">
        <v>697</v>
      </c>
      <c r="AC592" s="233"/>
    </row>
    <row r="593" spans="1:29" s="217" customFormat="1" ht="11.25" customHeight="1">
      <c r="A593" s="224" t="s">
        <v>30</v>
      </c>
      <c r="B593" s="225">
        <v>503</v>
      </c>
      <c r="C593" s="224" t="s">
        <v>539</v>
      </c>
      <c r="D593" s="226" t="s">
        <v>36</v>
      </c>
      <c r="E593" s="224" t="s">
        <v>900</v>
      </c>
      <c r="F593" s="224" t="s">
        <v>23</v>
      </c>
      <c r="G593" s="227" t="s">
        <v>85</v>
      </c>
      <c r="H593" s="224" t="s">
        <v>41</v>
      </c>
      <c r="I593" s="301">
        <v>1354</v>
      </c>
      <c r="J593" s="301">
        <v>421.40473044960578</v>
      </c>
      <c r="K593" s="301">
        <v>391.52353363167424</v>
      </c>
      <c r="L593" s="301">
        <v>2166.9282640812798</v>
      </c>
      <c r="M593" s="301">
        <v>201111</v>
      </c>
      <c r="N593" s="228">
        <v>1.0774787376529777E-2</v>
      </c>
      <c r="O593" s="226" t="s">
        <v>720</v>
      </c>
      <c r="P593" s="226" t="s">
        <v>720</v>
      </c>
      <c r="Q593" s="229">
        <v>16000.59830197617</v>
      </c>
      <c r="R593" s="229">
        <v>1616.2181064794665</v>
      </c>
      <c r="S593" s="229">
        <v>8776.0594695291838</v>
      </c>
      <c r="T593" s="229">
        <v>0</v>
      </c>
      <c r="U593" s="229">
        <v>30169.404654283375</v>
      </c>
      <c r="V593" s="230">
        <v>39.330367563543632</v>
      </c>
      <c r="W593" s="229">
        <v>3571.6020909043541</v>
      </c>
      <c r="X593" s="229">
        <v>60173.212990736094</v>
      </c>
      <c r="Y593" s="231">
        <v>27.768899408512695</v>
      </c>
      <c r="Z593" s="232" t="s">
        <v>730</v>
      </c>
      <c r="AA593" s="226" t="s">
        <v>901</v>
      </c>
      <c r="AB593" s="224" t="s">
        <v>697</v>
      </c>
      <c r="AC593" s="233"/>
    </row>
    <row r="594" spans="1:29" s="217" customFormat="1" ht="11.25" customHeight="1">
      <c r="A594" s="224" t="s">
        <v>17</v>
      </c>
      <c r="B594" s="225">
        <v>503</v>
      </c>
      <c r="C594" s="224" t="s">
        <v>539</v>
      </c>
      <c r="D594" s="226" t="s">
        <v>36</v>
      </c>
      <c r="E594" s="224" t="s">
        <v>1144</v>
      </c>
      <c r="F594" s="224" t="s">
        <v>23</v>
      </c>
      <c r="G594" s="227" t="s">
        <v>1145</v>
      </c>
      <c r="H594" s="224" t="s">
        <v>41</v>
      </c>
      <c r="I594" s="301">
        <v>1600</v>
      </c>
      <c r="J594" s="301">
        <v>497.96718516940126</v>
      </c>
      <c r="K594" s="301">
        <v>462.65705599016161</v>
      </c>
      <c r="L594" s="301">
        <v>2560.6242411595626</v>
      </c>
      <c r="M594" s="301">
        <v>201111</v>
      </c>
      <c r="N594" s="228">
        <v>1.2732392763993827E-2</v>
      </c>
      <c r="O594" s="226" t="s">
        <v>720</v>
      </c>
      <c r="P594" s="226" t="s">
        <v>720</v>
      </c>
      <c r="Q594" s="229">
        <v>18907.649396722209</v>
      </c>
      <c r="R594" s="229">
        <v>1909.8589145990741</v>
      </c>
      <c r="S594" s="229">
        <v>10370.528176696227</v>
      </c>
      <c r="T594" s="229">
        <v>0</v>
      </c>
      <c r="U594" s="229">
        <v>35650.699739182717</v>
      </c>
      <c r="V594" s="230">
        <v>46.476062113493214</v>
      </c>
      <c r="W594" s="229">
        <v>4220.5046864453225</v>
      </c>
      <c r="X594" s="229">
        <v>71105.716975759031</v>
      </c>
      <c r="Y594" s="231">
        <v>27.768899408512688</v>
      </c>
      <c r="Z594" s="232" t="s">
        <v>730</v>
      </c>
      <c r="AA594" s="226" t="s">
        <v>1146</v>
      </c>
      <c r="AB594" s="224" t="s">
        <v>697</v>
      </c>
      <c r="AC594" s="233"/>
    </row>
    <row r="595" spans="1:29" s="217" customFormat="1" ht="11.25" customHeight="1">
      <c r="A595" s="224" t="s">
        <v>30</v>
      </c>
      <c r="B595" s="225">
        <v>503</v>
      </c>
      <c r="C595" s="224" t="s">
        <v>539</v>
      </c>
      <c r="D595" s="226" t="s">
        <v>36</v>
      </c>
      <c r="E595" s="224" t="s">
        <v>1140</v>
      </c>
      <c r="F595" s="224" t="s">
        <v>23</v>
      </c>
      <c r="G595" s="227" t="s">
        <v>574</v>
      </c>
      <c r="H595" s="224" t="s">
        <v>41</v>
      </c>
      <c r="I595" s="301">
        <v>128</v>
      </c>
      <c r="J595" s="301">
        <v>39.837374813552103</v>
      </c>
      <c r="K595" s="301">
        <v>37.012564479212926</v>
      </c>
      <c r="L595" s="301">
        <v>204.84993929276504</v>
      </c>
      <c r="M595" s="301">
        <v>201111</v>
      </c>
      <c r="N595" s="228">
        <v>1.0185914211195064E-3</v>
      </c>
      <c r="O595" s="226" t="s">
        <v>720</v>
      </c>
      <c r="P595" s="226" t="s">
        <v>720</v>
      </c>
      <c r="Q595" s="229">
        <v>1512.611951737777</v>
      </c>
      <c r="R595" s="229">
        <v>152.78871316792595</v>
      </c>
      <c r="S595" s="229">
        <v>829.64225413569829</v>
      </c>
      <c r="T595" s="229">
        <v>0</v>
      </c>
      <c r="U595" s="229">
        <v>2852.0559791346177</v>
      </c>
      <c r="V595" s="230">
        <v>3.7180849690794577</v>
      </c>
      <c r="W595" s="229">
        <v>337.64037491562584</v>
      </c>
      <c r="X595" s="229">
        <v>5688.4573580607239</v>
      </c>
      <c r="Y595" s="231">
        <v>27.768899408512691</v>
      </c>
      <c r="Z595" s="232" t="s">
        <v>730</v>
      </c>
      <c r="AA595" s="226" t="s">
        <v>1106</v>
      </c>
      <c r="AB595" s="224" t="s">
        <v>697</v>
      </c>
      <c r="AC595" s="233"/>
    </row>
    <row r="596" spans="1:29" s="217" customFormat="1" ht="11.25" customHeight="1">
      <c r="A596" s="224" t="s">
        <v>17</v>
      </c>
      <c r="B596" s="225">
        <v>503</v>
      </c>
      <c r="C596" s="224" t="s">
        <v>539</v>
      </c>
      <c r="D596" s="226" t="s">
        <v>36</v>
      </c>
      <c r="E596" s="224" t="s">
        <v>1147</v>
      </c>
      <c r="F596" s="224" t="s">
        <v>23</v>
      </c>
      <c r="G596" s="227" t="s">
        <v>1148</v>
      </c>
      <c r="H596" s="224" t="s">
        <v>41</v>
      </c>
      <c r="I596" s="301">
        <v>731</v>
      </c>
      <c r="J596" s="301">
        <v>227.5087577242702</v>
      </c>
      <c r="K596" s="301">
        <v>211.37644245550507</v>
      </c>
      <c r="L596" s="301">
        <v>1169.8852001797754</v>
      </c>
      <c r="M596" s="301">
        <v>201111</v>
      </c>
      <c r="N596" s="228">
        <v>5.8171119440496811E-3</v>
      </c>
      <c r="O596" s="226" t="s">
        <v>720</v>
      </c>
      <c r="P596" s="226" t="s">
        <v>720</v>
      </c>
      <c r="Q596" s="229">
        <v>8638.4323181274613</v>
      </c>
      <c r="R596" s="229">
        <v>872.56679160745216</v>
      </c>
      <c r="S596" s="229">
        <v>4738.0350607280898</v>
      </c>
      <c r="T596" s="229">
        <v>0</v>
      </c>
      <c r="U596" s="229">
        <v>16287.913443339106</v>
      </c>
      <c r="V596" s="230">
        <v>21.233750878102217</v>
      </c>
      <c r="W596" s="229">
        <v>1928.2430786197071</v>
      </c>
      <c r="X596" s="229">
        <v>32486.424443299922</v>
      </c>
      <c r="Y596" s="231">
        <v>27.768899408512695</v>
      </c>
      <c r="Z596" s="232" t="s">
        <v>730</v>
      </c>
      <c r="AA596" s="226" t="s">
        <v>1149</v>
      </c>
      <c r="AB596" s="224" t="s">
        <v>697</v>
      </c>
      <c r="AC596" s="233"/>
    </row>
    <row r="597" spans="1:29" s="217" customFormat="1" ht="11.25" customHeight="1">
      <c r="A597" s="224" t="s">
        <v>135</v>
      </c>
      <c r="B597" s="225">
        <v>503</v>
      </c>
      <c r="C597" s="224" t="s">
        <v>539</v>
      </c>
      <c r="D597" s="226" t="s">
        <v>37</v>
      </c>
      <c r="E597" s="224" t="s">
        <v>1097</v>
      </c>
      <c r="F597" s="224" t="s">
        <v>23</v>
      </c>
      <c r="G597" s="227" t="s">
        <v>563</v>
      </c>
      <c r="H597" s="224" t="s">
        <v>41</v>
      </c>
      <c r="I597" s="301">
        <v>1807.33</v>
      </c>
      <c r="J597" s="301">
        <v>74.814141814228023</v>
      </c>
      <c r="K597" s="301">
        <v>522.60873562668667</v>
      </c>
      <c r="L597" s="301">
        <v>2404.7528774409147</v>
      </c>
      <c r="M597" s="301">
        <v>201111</v>
      </c>
      <c r="N597" s="228">
        <v>1.1957341355972149E-2</v>
      </c>
      <c r="O597" s="226" t="s">
        <v>720</v>
      </c>
      <c r="P597" s="226" t="s">
        <v>720</v>
      </c>
      <c r="Q597" s="229">
        <v>17756.695247023712</v>
      </c>
      <c r="R597" s="229">
        <v>1793.6012033958223</v>
      </c>
      <c r="S597" s="229">
        <v>9739.2491536357047</v>
      </c>
      <c r="T597" s="229">
        <v>0</v>
      </c>
      <c r="U597" s="229">
        <v>33480.555796722016</v>
      </c>
      <c r="V597" s="230">
        <v>43.646952295091182</v>
      </c>
      <c r="W597" s="229">
        <v>3963.5924029158696</v>
      </c>
      <c r="X597" s="229">
        <v>66777.340755988218</v>
      </c>
      <c r="Y597" s="231">
        <v>27.768899408512695</v>
      </c>
      <c r="Z597" s="232" t="s">
        <v>730</v>
      </c>
      <c r="AA597" s="226" t="s">
        <v>1098</v>
      </c>
      <c r="AB597" s="224" t="s">
        <v>697</v>
      </c>
      <c r="AC597" s="233"/>
    </row>
    <row r="598" spans="1:29" s="217" customFormat="1" ht="11.25" customHeight="1">
      <c r="A598" s="224" t="s">
        <v>135</v>
      </c>
      <c r="B598" s="225">
        <v>503</v>
      </c>
      <c r="C598" s="224" t="s">
        <v>539</v>
      </c>
      <c r="D598" s="226" t="s">
        <v>37</v>
      </c>
      <c r="E598" s="224" t="s">
        <v>1151</v>
      </c>
      <c r="F598" s="224" t="s">
        <v>23</v>
      </c>
      <c r="G598" s="227" t="s">
        <v>568</v>
      </c>
      <c r="H598" s="224" t="s">
        <v>41</v>
      </c>
      <c r="I598" s="301">
        <v>138</v>
      </c>
      <c r="J598" s="301">
        <v>5.7124883504193846</v>
      </c>
      <c r="K598" s="301">
        <v>39.904171079151439</v>
      </c>
      <c r="L598" s="301">
        <v>183.61665942957083</v>
      </c>
      <c r="M598" s="301">
        <v>201111</v>
      </c>
      <c r="N598" s="228">
        <v>9.1301151816445061E-4</v>
      </c>
      <c r="O598" s="226" t="s">
        <v>720</v>
      </c>
      <c r="P598" s="226" t="s">
        <v>720</v>
      </c>
      <c r="Q598" s="229">
        <v>1355.825413227951</v>
      </c>
      <c r="R598" s="229">
        <v>136.95172772466759</v>
      </c>
      <c r="S598" s="229">
        <v>743.6474706897618</v>
      </c>
      <c r="T598" s="229">
        <v>0</v>
      </c>
      <c r="U598" s="229">
        <v>2556.4322508604619</v>
      </c>
      <c r="V598" s="230">
        <v>3.3326948685201834</v>
      </c>
      <c r="W598" s="229">
        <v>302.64298805552386</v>
      </c>
      <c r="X598" s="229">
        <v>5098.8325454268861</v>
      </c>
      <c r="Y598" s="231">
        <v>27.768899408512695</v>
      </c>
      <c r="Z598" s="232" t="s">
        <v>730</v>
      </c>
      <c r="AA598" s="226" t="s">
        <v>1152</v>
      </c>
      <c r="AB598" s="224" t="s">
        <v>697</v>
      </c>
      <c r="AC598" s="233"/>
    </row>
    <row r="599" spans="1:29" s="217" customFormat="1" ht="11.25" customHeight="1">
      <c r="A599" s="224" t="s">
        <v>135</v>
      </c>
      <c r="B599" s="225">
        <v>503</v>
      </c>
      <c r="C599" s="224" t="s">
        <v>539</v>
      </c>
      <c r="D599" s="226" t="s">
        <v>37</v>
      </c>
      <c r="E599" s="224" t="s">
        <v>1108</v>
      </c>
      <c r="F599" s="224" t="s">
        <v>23</v>
      </c>
      <c r="G599" s="227" t="s">
        <v>567</v>
      </c>
      <c r="H599" s="224" t="s">
        <v>41</v>
      </c>
      <c r="I599" s="301">
        <v>2208.33</v>
      </c>
      <c r="J599" s="301">
        <v>91.413473904939408</v>
      </c>
      <c r="K599" s="301">
        <v>638.56216028422091</v>
      </c>
      <c r="L599" s="301">
        <v>2938.3056341891606</v>
      </c>
      <c r="M599" s="301">
        <v>201111</v>
      </c>
      <c r="N599" s="228">
        <v>1.4610367579044213E-2</v>
      </c>
      <c r="O599" s="226" t="s">
        <v>720</v>
      </c>
      <c r="P599" s="226" t="s">
        <v>720</v>
      </c>
      <c r="Q599" s="229">
        <v>21696.448802852759</v>
      </c>
      <c r="R599" s="229">
        <v>2191.5551368566321</v>
      </c>
      <c r="S599" s="229">
        <v>11900.137818466099</v>
      </c>
      <c r="T599" s="229">
        <v>0</v>
      </c>
      <c r="U599" s="229">
        <v>40909.029221323799</v>
      </c>
      <c r="V599" s="230">
        <v>53.331087384052012</v>
      </c>
      <c r="W599" s="229">
        <v>4843.0115203815585</v>
      </c>
      <c r="X599" s="229">
        <v>81593.513587264897</v>
      </c>
      <c r="Y599" s="231">
        <v>27.768899408512695</v>
      </c>
      <c r="Z599" s="232" t="s">
        <v>730</v>
      </c>
      <c r="AA599" s="226" t="s">
        <v>1109</v>
      </c>
      <c r="AB599" s="224" t="s">
        <v>697</v>
      </c>
      <c r="AC599" s="233"/>
    </row>
    <row r="600" spans="1:29" s="217" customFormat="1" ht="11.25" customHeight="1">
      <c r="A600" s="224" t="s">
        <v>135</v>
      </c>
      <c r="B600" s="225">
        <v>503</v>
      </c>
      <c r="C600" s="224" t="s">
        <v>539</v>
      </c>
      <c r="D600" s="226" t="s">
        <v>37</v>
      </c>
      <c r="E600" s="224" t="s">
        <v>1099</v>
      </c>
      <c r="F600" s="224" t="s">
        <v>23</v>
      </c>
      <c r="G600" s="227" t="s">
        <v>484</v>
      </c>
      <c r="H600" s="224" t="s">
        <v>41</v>
      </c>
      <c r="I600" s="301">
        <v>1189.33</v>
      </c>
      <c r="J600" s="301">
        <v>49.232128766697727</v>
      </c>
      <c r="K600" s="301">
        <v>343.90744775048677</v>
      </c>
      <c r="L600" s="301">
        <v>1582.4695765171846</v>
      </c>
      <c r="M600" s="301">
        <v>201111</v>
      </c>
      <c r="N600" s="228">
        <v>7.8686376007139573E-3</v>
      </c>
      <c r="O600" s="226" t="s">
        <v>720</v>
      </c>
      <c r="P600" s="226" t="s">
        <v>720</v>
      </c>
      <c r="Q600" s="229">
        <v>11684.95535300289</v>
      </c>
      <c r="R600" s="229">
        <v>1180.2956401070935</v>
      </c>
      <c r="S600" s="229">
        <v>6409.0017848945972</v>
      </c>
      <c r="T600" s="229">
        <v>0</v>
      </c>
      <c r="U600" s="229">
        <v>22032.185281999082</v>
      </c>
      <c r="V600" s="230">
        <v>28.722275275196449</v>
      </c>
      <c r="W600" s="229">
        <v>2608.2781520585236</v>
      </c>
      <c r="X600" s="229">
        <v>43943.438487337386</v>
      </c>
      <c r="Y600" s="231">
        <v>27.768899408512699</v>
      </c>
      <c r="Z600" s="232" t="s">
        <v>730</v>
      </c>
      <c r="AA600" s="226" t="s">
        <v>1100</v>
      </c>
      <c r="AB600" s="224" t="s">
        <v>697</v>
      </c>
      <c r="AC600" s="233"/>
    </row>
    <row r="601" spans="1:29" s="217" customFormat="1" ht="11.25" customHeight="1">
      <c r="A601" s="224" t="s">
        <v>30</v>
      </c>
      <c r="B601" s="225">
        <v>503</v>
      </c>
      <c r="C601" s="224" t="s">
        <v>539</v>
      </c>
      <c r="D601" s="226" t="s">
        <v>37</v>
      </c>
      <c r="E601" s="224" t="s">
        <v>1150</v>
      </c>
      <c r="F601" s="224" t="s">
        <v>23</v>
      </c>
      <c r="G601" s="227" t="s">
        <v>544</v>
      </c>
      <c r="H601" s="224" t="s">
        <v>41</v>
      </c>
      <c r="I601" s="301">
        <v>7533</v>
      </c>
      <c r="J601" s="301">
        <v>311.82735321528423</v>
      </c>
      <c r="K601" s="301">
        <v>2178.2472517336796</v>
      </c>
      <c r="L601" s="301">
        <v>10023.074604948964</v>
      </c>
      <c r="M601" s="301">
        <v>201111</v>
      </c>
      <c r="N601" s="228">
        <v>4.98385200458899E-2</v>
      </c>
      <c r="O601" s="226" t="s">
        <v>720</v>
      </c>
      <c r="P601" s="226" t="s">
        <v>720</v>
      </c>
      <c r="Q601" s="229">
        <v>74010.382882943144</v>
      </c>
      <c r="R601" s="229">
        <v>7475.7780068834854</v>
      </c>
      <c r="S601" s="229">
        <v>40593.452150043297</v>
      </c>
      <c r="T601" s="229">
        <v>0</v>
      </c>
      <c r="U601" s="229">
        <v>139547.85612849172</v>
      </c>
      <c r="V601" s="230">
        <v>181.92166988813435</v>
      </c>
      <c r="W601" s="229">
        <v>16520.359630596096</v>
      </c>
      <c r="X601" s="229">
        <v>278329.75046884589</v>
      </c>
      <c r="Y601" s="231">
        <v>27.768899408512691</v>
      </c>
      <c r="Z601" s="232" t="s">
        <v>730</v>
      </c>
      <c r="AA601" s="226" t="s">
        <v>1106</v>
      </c>
      <c r="AB601" s="224" t="s">
        <v>697</v>
      </c>
      <c r="AC601" s="233"/>
    </row>
    <row r="602" spans="1:29" s="217" customFormat="1" ht="11.25" customHeight="1">
      <c r="A602" s="224" t="s">
        <v>30</v>
      </c>
      <c r="B602" s="225">
        <v>503</v>
      </c>
      <c r="C602" s="224" t="s">
        <v>539</v>
      </c>
      <c r="D602" s="226" t="s">
        <v>38</v>
      </c>
      <c r="E602" s="224" t="s">
        <v>1153</v>
      </c>
      <c r="F602" s="224" t="s">
        <v>23</v>
      </c>
      <c r="G602" s="227" t="s">
        <v>541</v>
      </c>
      <c r="H602" s="224" t="s">
        <v>41</v>
      </c>
      <c r="I602" s="301">
        <v>3216</v>
      </c>
      <c r="J602" s="301">
        <v>88.94133949191685</v>
      </c>
      <c r="K602" s="301">
        <v>929.94068254022477</v>
      </c>
      <c r="L602" s="301">
        <v>4234.8820220321413</v>
      </c>
      <c r="M602" s="301">
        <v>201111</v>
      </c>
      <c r="N602" s="228">
        <v>2.1057436052886919E-2</v>
      </c>
      <c r="O602" s="226" t="s">
        <v>720</v>
      </c>
      <c r="P602" s="226" t="s">
        <v>720</v>
      </c>
      <c r="Q602" s="229">
        <v>31270.368850685329</v>
      </c>
      <c r="R602" s="229">
        <v>3158.6154079330381</v>
      </c>
      <c r="S602" s="229">
        <v>17151.272189230171</v>
      </c>
      <c r="T602" s="229">
        <v>0</v>
      </c>
      <c r="U602" s="229">
        <v>58960.820948083376</v>
      </c>
      <c r="V602" s="230">
        <v>76.864319541922541</v>
      </c>
      <c r="W602" s="229">
        <v>6980.0711612555324</v>
      </c>
      <c r="X602" s="229">
        <v>117598.01287672936</v>
      </c>
      <c r="Y602" s="231">
        <v>27.768899408512691</v>
      </c>
      <c r="Z602" s="232" t="s">
        <v>730</v>
      </c>
      <c r="AA602" s="226" t="s">
        <v>1062</v>
      </c>
      <c r="AB602" s="224" t="s">
        <v>697</v>
      </c>
      <c r="AC602" s="233"/>
    </row>
    <row r="603" spans="1:29" s="217" customFormat="1" ht="11.25" customHeight="1">
      <c r="A603" s="224" t="s">
        <v>30</v>
      </c>
      <c r="B603" s="225">
        <v>503</v>
      </c>
      <c r="C603" s="224" t="s">
        <v>539</v>
      </c>
      <c r="D603" s="226" t="s">
        <v>38</v>
      </c>
      <c r="E603" s="224" t="s">
        <v>1154</v>
      </c>
      <c r="F603" s="224" t="s">
        <v>23</v>
      </c>
      <c r="G603" s="227" t="s">
        <v>542</v>
      </c>
      <c r="H603" s="224" t="s">
        <v>41</v>
      </c>
      <c r="I603" s="301">
        <v>2588</v>
      </c>
      <c r="J603" s="301">
        <v>71.57344110854504</v>
      </c>
      <c r="K603" s="301">
        <v>748.34778806408644</v>
      </c>
      <c r="L603" s="301">
        <v>3407.9212291726317</v>
      </c>
      <c r="M603" s="301">
        <v>201111</v>
      </c>
      <c r="N603" s="228">
        <v>1.6945474037584379E-2</v>
      </c>
      <c r="O603" s="226" t="s">
        <v>720</v>
      </c>
      <c r="P603" s="226" t="s">
        <v>720</v>
      </c>
      <c r="Q603" s="229">
        <v>25164.090356210709</v>
      </c>
      <c r="R603" s="229">
        <v>2541.8211056376567</v>
      </c>
      <c r="S603" s="229">
        <v>13802.080978149159</v>
      </c>
      <c r="T603" s="229">
        <v>0</v>
      </c>
      <c r="U603" s="229">
        <v>47447.327305236257</v>
      </c>
      <c r="V603" s="230">
        <v>61.85474470599987</v>
      </c>
      <c r="W603" s="229">
        <v>5617.0473150899643</v>
      </c>
      <c r="X603" s="229">
        <v>94634.221805029738</v>
      </c>
      <c r="Y603" s="231">
        <v>27.768899408512691</v>
      </c>
      <c r="Z603" s="232" t="s">
        <v>730</v>
      </c>
      <c r="AA603" s="226" t="s">
        <v>1062</v>
      </c>
      <c r="AB603" s="224" t="s">
        <v>697</v>
      </c>
      <c r="AC603" s="233"/>
    </row>
    <row r="604" spans="1:29" s="217" customFormat="1" ht="11.25" customHeight="1">
      <c r="A604" s="224" t="s">
        <v>30</v>
      </c>
      <c r="B604" s="225">
        <v>503</v>
      </c>
      <c r="C604" s="224" t="s">
        <v>539</v>
      </c>
      <c r="D604" s="226" t="s">
        <v>38</v>
      </c>
      <c r="E604" s="224" t="s">
        <v>1156</v>
      </c>
      <c r="F604" s="224" t="s">
        <v>23</v>
      </c>
      <c r="G604" s="227" t="s">
        <v>546</v>
      </c>
      <c r="H604" s="224" t="s">
        <v>41</v>
      </c>
      <c r="I604" s="301">
        <v>1059</v>
      </c>
      <c r="J604" s="301">
        <v>29.287586605080829</v>
      </c>
      <c r="K604" s="301">
        <v>306.22113893348819</v>
      </c>
      <c r="L604" s="301">
        <v>1394.508725538569</v>
      </c>
      <c r="M604" s="301">
        <v>201111</v>
      </c>
      <c r="N604" s="228">
        <v>6.934025118161458E-3</v>
      </c>
      <c r="O604" s="226" t="s">
        <v>720</v>
      </c>
      <c r="P604" s="226" t="s">
        <v>720</v>
      </c>
      <c r="Q604" s="229">
        <v>10297.052429376792</v>
      </c>
      <c r="R604" s="229">
        <v>1040.1037677242186</v>
      </c>
      <c r="S604" s="229">
        <v>5647.7603384312042</v>
      </c>
      <c r="T604" s="229">
        <v>0</v>
      </c>
      <c r="U604" s="229">
        <v>19415.270330852083</v>
      </c>
      <c r="V604" s="230">
        <v>25.310732087965164</v>
      </c>
      <c r="W604" s="229">
        <v>2298.4749253014957</v>
      </c>
      <c r="X604" s="229">
        <v>38723.972523773758</v>
      </c>
      <c r="Y604" s="231">
        <v>27.768899408512691</v>
      </c>
      <c r="Z604" s="232" t="s">
        <v>730</v>
      </c>
      <c r="AA604" s="226" t="s">
        <v>1106</v>
      </c>
      <c r="AB604" s="224" t="s">
        <v>697</v>
      </c>
      <c r="AC604" s="233"/>
    </row>
    <row r="605" spans="1:29" s="217" customFormat="1" ht="11.25" customHeight="1">
      <c r="A605" s="224" t="s">
        <v>30</v>
      </c>
      <c r="B605" s="225">
        <v>503</v>
      </c>
      <c r="C605" s="224" t="s">
        <v>539</v>
      </c>
      <c r="D605" s="226" t="s">
        <v>38</v>
      </c>
      <c r="E605" s="224" t="s">
        <v>1107</v>
      </c>
      <c r="F605" s="224" t="s">
        <v>23</v>
      </c>
      <c r="G605" s="227" t="s">
        <v>547</v>
      </c>
      <c r="H605" s="224" t="s">
        <v>41</v>
      </c>
      <c r="I605" s="301">
        <v>3899</v>
      </c>
      <c r="J605" s="301">
        <v>107.83031177829099</v>
      </c>
      <c r="K605" s="301">
        <v>1127.437413316025</v>
      </c>
      <c r="L605" s="301">
        <v>5134.2677250943161</v>
      </c>
      <c r="M605" s="301">
        <v>201111</v>
      </c>
      <c r="N605" s="228">
        <v>2.5529522130039214E-2</v>
      </c>
      <c r="O605" s="226" t="s">
        <v>720</v>
      </c>
      <c r="P605" s="226" t="s">
        <v>720</v>
      </c>
      <c r="Q605" s="229">
        <v>37911.432882096429</v>
      </c>
      <c r="R605" s="229">
        <v>3829.428319505882</v>
      </c>
      <c r="S605" s="229">
        <v>20793.784286631981</v>
      </c>
      <c r="T605" s="229">
        <v>0</v>
      </c>
      <c r="U605" s="229">
        <v>71482.661964109793</v>
      </c>
      <c r="V605" s="230">
        <v>93.188427205832099</v>
      </c>
      <c r="W605" s="229">
        <v>8462.4681149674525</v>
      </c>
      <c r="X605" s="229">
        <v>142572.9639945174</v>
      </c>
      <c r="Y605" s="231">
        <v>27.768899408512699</v>
      </c>
      <c r="Z605" s="232" t="s">
        <v>730</v>
      </c>
      <c r="AA605" s="226" t="s">
        <v>1062</v>
      </c>
      <c r="AB605" s="224" t="s">
        <v>697</v>
      </c>
      <c r="AC605" s="233"/>
    </row>
    <row r="606" spans="1:29" s="217" customFormat="1" ht="11.25" customHeight="1">
      <c r="A606" s="224" t="s">
        <v>30</v>
      </c>
      <c r="B606" s="225">
        <v>503</v>
      </c>
      <c r="C606" s="224" t="s">
        <v>539</v>
      </c>
      <c r="D606" s="226" t="s">
        <v>38</v>
      </c>
      <c r="E606" s="224" t="s">
        <v>1140</v>
      </c>
      <c r="F606" s="224" t="s">
        <v>23</v>
      </c>
      <c r="G606" s="227" t="s">
        <v>574</v>
      </c>
      <c r="H606" s="224" t="s">
        <v>41</v>
      </c>
      <c r="I606" s="301">
        <v>358</v>
      </c>
      <c r="J606" s="301">
        <v>9.9008083140877599</v>
      </c>
      <c r="K606" s="301">
        <v>103.51951627779866</v>
      </c>
      <c r="L606" s="301">
        <v>471.42032459188647</v>
      </c>
      <c r="M606" s="301">
        <v>201111</v>
      </c>
      <c r="N606" s="228">
        <v>2.3440802571310692E-3</v>
      </c>
      <c r="O606" s="226" t="s">
        <v>720</v>
      </c>
      <c r="P606" s="226" t="s">
        <v>720</v>
      </c>
      <c r="Q606" s="229">
        <v>3480.9676767864894</v>
      </c>
      <c r="R606" s="229">
        <v>351.6120385696604</v>
      </c>
      <c r="S606" s="229">
        <v>1909.25231459714</v>
      </c>
      <c r="T606" s="229">
        <v>0</v>
      </c>
      <c r="U606" s="229">
        <v>6563.4247199669935</v>
      </c>
      <c r="V606" s="230">
        <v>8.5564136803508308</v>
      </c>
      <c r="W606" s="229">
        <v>777.01040911986354</v>
      </c>
      <c r="X606" s="229">
        <v>13090.823572720497</v>
      </c>
      <c r="Y606" s="231">
        <v>27.768899408512691</v>
      </c>
      <c r="Z606" s="232" t="s">
        <v>730</v>
      </c>
      <c r="AA606" s="226" t="s">
        <v>1106</v>
      </c>
      <c r="AB606" s="224" t="s">
        <v>697</v>
      </c>
      <c r="AC606" s="233"/>
    </row>
    <row r="607" spans="1:29" s="217" customFormat="1" ht="11.25" customHeight="1">
      <c r="A607" s="224" t="s">
        <v>30</v>
      </c>
      <c r="B607" s="225">
        <v>503</v>
      </c>
      <c r="C607" s="224" t="s">
        <v>539</v>
      </c>
      <c r="D607" s="226" t="s">
        <v>38</v>
      </c>
      <c r="E607" s="224" t="s">
        <v>1157</v>
      </c>
      <c r="F607" s="224" t="s">
        <v>23</v>
      </c>
      <c r="G607" s="227" t="s">
        <v>576</v>
      </c>
      <c r="H607" s="224" t="s">
        <v>41</v>
      </c>
      <c r="I607" s="301">
        <v>448</v>
      </c>
      <c r="J607" s="301">
        <v>12.389838337182448</v>
      </c>
      <c r="K607" s="301">
        <v>129.54397567724524</v>
      </c>
      <c r="L607" s="301">
        <v>589.93381401442764</v>
      </c>
      <c r="M607" s="301">
        <v>201111</v>
      </c>
      <c r="N607" s="228">
        <v>2.9333741765215611E-3</v>
      </c>
      <c r="O607" s="226" t="s">
        <v>720</v>
      </c>
      <c r="P607" s="226" t="s">
        <v>720</v>
      </c>
      <c r="Q607" s="229">
        <v>4356.0712826825338</v>
      </c>
      <c r="R607" s="229">
        <v>440.00612647823419</v>
      </c>
      <c r="S607" s="229">
        <v>2389.2319467584321</v>
      </c>
      <c r="T607" s="229">
        <v>0</v>
      </c>
      <c r="U607" s="229">
        <v>8213.4476942603706</v>
      </c>
      <c r="V607" s="230">
        <v>10.707467398874781</v>
      </c>
      <c r="W607" s="229">
        <v>972.34822146843248</v>
      </c>
      <c r="X607" s="229">
        <v>16381.812739046878</v>
      </c>
      <c r="Y607" s="231">
        <v>27.768899408512695</v>
      </c>
      <c r="Z607" s="232" t="s">
        <v>730</v>
      </c>
      <c r="AA607" s="226" t="s">
        <v>1106</v>
      </c>
      <c r="AB607" s="224" t="s">
        <v>697</v>
      </c>
      <c r="AC607" s="233"/>
    </row>
    <row r="608" spans="1:29" s="217" customFormat="1" ht="11.25" customHeight="1">
      <c r="A608" s="224" t="s">
        <v>30</v>
      </c>
      <c r="B608" s="225">
        <v>503</v>
      </c>
      <c r="C608" s="224" t="s">
        <v>539</v>
      </c>
      <c r="D608" s="226" t="s">
        <v>38</v>
      </c>
      <c r="E608" s="224" t="s">
        <v>1060</v>
      </c>
      <c r="F608" s="224" t="s">
        <v>23</v>
      </c>
      <c r="G608" s="227" t="s">
        <v>540</v>
      </c>
      <c r="H608" s="224" t="s">
        <v>41</v>
      </c>
      <c r="I608" s="301">
        <v>5405</v>
      </c>
      <c r="J608" s="301">
        <v>149.4800808314088</v>
      </c>
      <c r="K608" s="301">
        <v>1562.9133672667647</v>
      </c>
      <c r="L608" s="301">
        <v>7117.3934480981734</v>
      </c>
      <c r="M608" s="301">
        <v>201111</v>
      </c>
      <c r="N608" s="228">
        <v>3.5390373714506783E-2</v>
      </c>
      <c r="O608" s="226" t="s">
        <v>720</v>
      </c>
      <c r="P608" s="226" t="s">
        <v>720</v>
      </c>
      <c r="Q608" s="229">
        <v>52554.833220756911</v>
      </c>
      <c r="R608" s="229">
        <v>5308.556057176017</v>
      </c>
      <c r="S608" s="229">
        <v>28825.443464797601</v>
      </c>
      <c r="T608" s="229">
        <v>0</v>
      </c>
      <c r="U608" s="229">
        <v>99093.046400618987</v>
      </c>
      <c r="V608" s="230">
        <v>129.18272609579955</v>
      </c>
      <c r="W608" s="229">
        <v>11731.120841600174</v>
      </c>
      <c r="X608" s="229">
        <v>197642.18271104552</v>
      </c>
      <c r="Y608" s="231">
        <v>27.768899408512699</v>
      </c>
      <c r="Z608" s="232" t="s">
        <v>730</v>
      </c>
      <c r="AA608" s="226" t="s">
        <v>1062</v>
      </c>
      <c r="AB608" s="224" t="s">
        <v>697</v>
      </c>
      <c r="AC608" s="233"/>
    </row>
    <row r="609" spans="1:29" s="217" customFormat="1" ht="11.25" customHeight="1">
      <c r="A609" s="224" t="s">
        <v>30</v>
      </c>
      <c r="B609" s="225">
        <v>503</v>
      </c>
      <c r="C609" s="224" t="s">
        <v>539</v>
      </c>
      <c r="D609" s="226" t="s">
        <v>38</v>
      </c>
      <c r="E609" s="224" t="s">
        <v>1155</v>
      </c>
      <c r="F609" s="224" t="s">
        <v>23</v>
      </c>
      <c r="G609" s="227" t="s">
        <v>545</v>
      </c>
      <c r="H609" s="224" t="s">
        <v>41</v>
      </c>
      <c r="I609" s="301">
        <v>347</v>
      </c>
      <c r="J609" s="301">
        <v>9.5965935334872974</v>
      </c>
      <c r="K609" s="301">
        <v>100.33874901786629</v>
      </c>
      <c r="L609" s="301">
        <v>456.93534255135359</v>
      </c>
      <c r="M609" s="301">
        <v>201111</v>
      </c>
      <c r="N609" s="228">
        <v>2.2720554447611201E-3</v>
      </c>
      <c r="O609" s="226" t="s">
        <v>720</v>
      </c>
      <c r="P609" s="226" t="s">
        <v>720</v>
      </c>
      <c r="Q609" s="229">
        <v>3374.0105693991945</v>
      </c>
      <c r="R609" s="229">
        <v>340.80831671416803</v>
      </c>
      <c r="S609" s="229">
        <v>1850.5881373329821</v>
      </c>
      <c r="T609" s="229">
        <v>0</v>
      </c>
      <c r="U609" s="229">
        <v>6361.7552453311364</v>
      </c>
      <c r="V609" s="230">
        <v>8.29350711475346</v>
      </c>
      <c r="W609" s="229">
        <v>753.13578761059398</v>
      </c>
      <c r="X609" s="229">
        <v>12688.591563502829</v>
      </c>
      <c r="Y609" s="231">
        <v>27.768899408512695</v>
      </c>
      <c r="Z609" s="232" t="s">
        <v>730</v>
      </c>
      <c r="AA609" s="226" t="s">
        <v>1062</v>
      </c>
      <c r="AB609" s="224" t="s">
        <v>697</v>
      </c>
      <c r="AC609" s="233"/>
    </row>
    <row r="610" spans="1:29" s="217" customFormat="1" ht="11.25" customHeight="1">
      <c r="A610" s="224" t="s">
        <v>135</v>
      </c>
      <c r="B610" s="225">
        <v>503</v>
      </c>
      <c r="C610" s="224" t="s">
        <v>539</v>
      </c>
      <c r="D610" s="226" t="s">
        <v>40</v>
      </c>
      <c r="E610" s="224" t="s">
        <v>909</v>
      </c>
      <c r="F610" s="224" t="s">
        <v>23</v>
      </c>
      <c r="G610" s="227" t="s">
        <v>137</v>
      </c>
      <c r="H610" s="224" t="s">
        <v>42</v>
      </c>
      <c r="I610" s="301">
        <v>2219</v>
      </c>
      <c r="J610" s="301">
        <v>83.067277486910996</v>
      </c>
      <c r="K610" s="301">
        <v>641.64750452635542</v>
      </c>
      <c r="L610" s="301">
        <v>2943.7147820132664</v>
      </c>
      <c r="M610" s="301">
        <v>201111</v>
      </c>
      <c r="N610" s="228">
        <v>1.463726390905155E-2</v>
      </c>
      <c r="O610" s="226" t="s">
        <v>720</v>
      </c>
      <c r="P610" s="226" t="s">
        <v>720</v>
      </c>
      <c r="Q610" s="229">
        <v>14541.951023145537</v>
      </c>
      <c r="R610" s="229">
        <v>2195.5895863577325</v>
      </c>
      <c r="S610" s="229">
        <v>11922.044867153727</v>
      </c>
      <c r="T610" s="229">
        <v>0</v>
      </c>
      <c r="U610" s="229">
        <v>40984.338945344338</v>
      </c>
      <c r="V610" s="230">
        <v>53.429264963648912</v>
      </c>
      <c r="W610" s="229">
        <v>4851.9270548728573</v>
      </c>
      <c r="X610" s="229">
        <v>74549.280741837836</v>
      </c>
      <c r="Y610" s="231">
        <v>25.324899408512692</v>
      </c>
      <c r="Z610" s="232" t="s">
        <v>730</v>
      </c>
      <c r="AA610" s="226" t="s">
        <v>910</v>
      </c>
      <c r="AB610" s="224" t="s">
        <v>697</v>
      </c>
      <c r="AC610" s="233"/>
    </row>
    <row r="611" spans="1:29" s="217" customFormat="1" ht="11.25" customHeight="1">
      <c r="A611" s="224" t="s">
        <v>135</v>
      </c>
      <c r="B611" s="225">
        <v>503</v>
      </c>
      <c r="C611" s="224" t="s">
        <v>539</v>
      </c>
      <c r="D611" s="226" t="s">
        <v>40</v>
      </c>
      <c r="E611" s="224" t="s">
        <v>1138</v>
      </c>
      <c r="F611" s="224" t="s">
        <v>23</v>
      </c>
      <c r="G611" s="227" t="s">
        <v>570</v>
      </c>
      <c r="H611" s="224" t="s">
        <v>42</v>
      </c>
      <c r="I611" s="301">
        <v>2453</v>
      </c>
      <c r="J611" s="301">
        <v>91.826963350785348</v>
      </c>
      <c r="K611" s="301">
        <v>709.31109896491637</v>
      </c>
      <c r="L611" s="301">
        <v>3254.1380623157015</v>
      </c>
      <c r="M611" s="301">
        <v>201111</v>
      </c>
      <c r="N611" s="228">
        <v>1.6180805934611738E-2</v>
      </c>
      <c r="O611" s="226" t="s">
        <v>720</v>
      </c>
      <c r="P611" s="226" t="s">
        <v>720</v>
      </c>
      <c r="Q611" s="229">
        <v>16075.442027839566</v>
      </c>
      <c r="R611" s="229">
        <v>2427.1208901917607</v>
      </c>
      <c r="S611" s="229">
        <v>13179.259152378589</v>
      </c>
      <c r="T611" s="229">
        <v>0</v>
      </c>
      <c r="U611" s="229">
        <v>45306.25661691287</v>
      </c>
      <c r="V611" s="230">
        <v>59.063536257697507</v>
      </c>
      <c r="W611" s="229">
        <v>5363.5768659770692</v>
      </c>
      <c r="X611" s="229">
        <v>82410.719089557562</v>
      </c>
      <c r="Y611" s="231">
        <v>25.324899408512696</v>
      </c>
      <c r="Z611" s="232" t="s">
        <v>730</v>
      </c>
      <c r="AA611" s="226" t="s">
        <v>1139</v>
      </c>
      <c r="AB611" s="224" t="s">
        <v>697</v>
      </c>
      <c r="AC611" s="233"/>
    </row>
    <row r="612" spans="1:29" s="217" customFormat="1" ht="11.25" customHeight="1">
      <c r="A612" s="224" t="s">
        <v>1262</v>
      </c>
      <c r="B612" s="225">
        <v>503</v>
      </c>
      <c r="C612" s="224" t="s">
        <v>539</v>
      </c>
      <c r="D612" s="226" t="s">
        <v>40</v>
      </c>
      <c r="E612" s="224" t="s">
        <v>771</v>
      </c>
      <c r="F612" s="224" t="s">
        <v>23</v>
      </c>
      <c r="G612" s="227" t="s">
        <v>77</v>
      </c>
      <c r="H612" s="224" t="s">
        <v>42</v>
      </c>
      <c r="I612" s="301">
        <v>1510</v>
      </c>
      <c r="J612" s="301">
        <v>56.526178010471199</v>
      </c>
      <c r="K612" s="301">
        <v>436.63259659071497</v>
      </c>
      <c r="L612" s="301">
        <v>2003.158774601186</v>
      </c>
      <c r="M612" s="301">
        <v>201111</v>
      </c>
      <c r="N612" s="228">
        <v>9.9604634982730228E-3</v>
      </c>
      <c r="O612" s="226" t="s">
        <v>720</v>
      </c>
      <c r="P612" s="226" t="s">
        <v>720</v>
      </c>
      <c r="Q612" s="229">
        <v>9895.604346529859</v>
      </c>
      <c r="R612" s="229">
        <v>1494.0695247409535</v>
      </c>
      <c r="S612" s="229">
        <v>8112.793037134802</v>
      </c>
      <c r="T612" s="229">
        <v>0</v>
      </c>
      <c r="U612" s="229">
        <v>27889.297795164464</v>
      </c>
      <c r="V612" s="230">
        <v>36.357904504330712</v>
      </c>
      <c r="W612" s="229">
        <v>0</v>
      </c>
      <c r="X612" s="229">
        <v>47428.122608074409</v>
      </c>
      <c r="Y612" s="231">
        <v>23.676666677366597</v>
      </c>
      <c r="Z612" s="232" t="s">
        <v>730</v>
      </c>
      <c r="AA612" s="226" t="s">
        <v>806</v>
      </c>
      <c r="AB612" s="224" t="s">
        <v>697</v>
      </c>
      <c r="AC612" s="233"/>
    </row>
    <row r="613" spans="1:29" s="217" customFormat="1" ht="11.25" customHeight="1">
      <c r="A613" s="224" t="s">
        <v>1262</v>
      </c>
      <c r="B613" s="225">
        <v>503</v>
      </c>
      <c r="C613" s="224" t="s">
        <v>539</v>
      </c>
      <c r="D613" s="226" t="s">
        <v>40</v>
      </c>
      <c r="E613" s="224" t="s">
        <v>1017</v>
      </c>
      <c r="F613" s="224" t="s">
        <v>23</v>
      </c>
      <c r="G613" s="227" t="s">
        <v>1158</v>
      </c>
      <c r="H613" s="224" t="s">
        <v>42</v>
      </c>
      <c r="I613" s="301">
        <v>898</v>
      </c>
      <c r="J613" s="301">
        <v>33.616230366492147</v>
      </c>
      <c r="K613" s="301">
        <v>259.66627267447819</v>
      </c>
      <c r="L613" s="301">
        <v>1191.2825030409704</v>
      </c>
      <c r="M613" s="301">
        <v>201111</v>
      </c>
      <c r="N613" s="228">
        <v>5.9235074314232953E-3</v>
      </c>
      <c r="O613" s="226" t="s">
        <v>709</v>
      </c>
      <c r="P613" s="226" t="s">
        <v>720</v>
      </c>
      <c r="Q613" s="229">
        <v>0</v>
      </c>
      <c r="R613" s="229">
        <v>888.52611471349428</v>
      </c>
      <c r="S613" s="229">
        <v>4824.6941373159298</v>
      </c>
      <c r="T613" s="229">
        <v>0</v>
      </c>
      <c r="U613" s="229">
        <v>16585.820807985227</v>
      </c>
      <c r="V613" s="230">
        <v>21.622118042972836</v>
      </c>
      <c r="W613" s="229">
        <v>1963.5108135537746</v>
      </c>
      <c r="X613" s="229">
        <v>24284.173991611395</v>
      </c>
      <c r="Y613" s="231">
        <v>20.384899408512691</v>
      </c>
      <c r="Z613" s="232" t="s">
        <v>730</v>
      </c>
      <c r="AA613" s="226" t="s">
        <v>806</v>
      </c>
      <c r="AB613" s="224" t="s">
        <v>697</v>
      </c>
      <c r="AC613" s="233"/>
    </row>
    <row r="614" spans="1:29" s="217" customFormat="1" ht="11.25" customHeight="1">
      <c r="A614" s="224" t="s">
        <v>17</v>
      </c>
      <c r="B614" s="225">
        <v>503</v>
      </c>
      <c r="C614" s="224" t="s">
        <v>539</v>
      </c>
      <c r="D614" s="226" t="s">
        <v>40</v>
      </c>
      <c r="E614" s="224" t="s">
        <v>810</v>
      </c>
      <c r="F614" s="224" t="s">
        <v>23</v>
      </c>
      <c r="G614" s="227" t="s">
        <v>757</v>
      </c>
      <c r="H614" s="224" t="s">
        <v>42</v>
      </c>
      <c r="I614" s="301">
        <v>4380</v>
      </c>
      <c r="J614" s="301">
        <v>163.96335078534031</v>
      </c>
      <c r="K614" s="301">
        <v>1266.5236907730673</v>
      </c>
      <c r="L614" s="301">
        <v>5810.4870415584082</v>
      </c>
      <c r="M614" s="301">
        <v>201111</v>
      </c>
      <c r="N614" s="228">
        <v>2.8891940478434339E-2</v>
      </c>
      <c r="O614" s="226" t="s">
        <v>720</v>
      </c>
      <c r="P614" s="226" t="s">
        <v>720</v>
      </c>
      <c r="Q614" s="229">
        <v>28703.805985298539</v>
      </c>
      <c r="R614" s="229">
        <v>4333.7910717651512</v>
      </c>
      <c r="S614" s="229">
        <v>23532.472518311552</v>
      </c>
      <c r="T614" s="229">
        <v>0</v>
      </c>
      <c r="U614" s="229">
        <v>80897.433339616153</v>
      </c>
      <c r="V614" s="230">
        <v>105.46200114501228</v>
      </c>
      <c r="W614" s="229">
        <v>9577.0349257968082</v>
      </c>
      <c r="X614" s="229">
        <v>147149.99984193323</v>
      </c>
      <c r="Y614" s="231">
        <v>25.324899408512696</v>
      </c>
      <c r="Z614" s="232" t="s">
        <v>730</v>
      </c>
      <c r="AA614" s="226" t="s">
        <v>811</v>
      </c>
      <c r="AB614" s="224" t="s">
        <v>697</v>
      </c>
      <c r="AC614" s="233"/>
    </row>
    <row r="615" spans="1:29" s="217" customFormat="1" ht="11.25" customHeight="1">
      <c r="A615" s="224" t="s">
        <v>1262</v>
      </c>
      <c r="B615" s="235">
        <v>504</v>
      </c>
      <c r="C615" s="224" t="s">
        <v>577</v>
      </c>
      <c r="D615" s="234" t="s">
        <v>18</v>
      </c>
      <c r="E615" s="224" t="s">
        <v>1017</v>
      </c>
      <c r="F615" s="224" t="s">
        <v>23</v>
      </c>
      <c r="G615" s="227" t="s">
        <v>1018</v>
      </c>
      <c r="H615" s="224" t="s">
        <v>578</v>
      </c>
      <c r="I615" s="301">
        <v>34658.666666666664</v>
      </c>
      <c r="J615" s="301"/>
      <c r="K615" s="301"/>
      <c r="L615" s="301">
        <v>34658.666666666664</v>
      </c>
      <c r="M615" s="301">
        <v>103976</v>
      </c>
      <c r="N615" s="228">
        <v>0.33333333333333331</v>
      </c>
      <c r="O615" s="226" t="s">
        <v>709</v>
      </c>
      <c r="P615" s="226" t="s">
        <v>1218</v>
      </c>
      <c r="Q615" s="229">
        <v>0</v>
      </c>
      <c r="R615" s="229">
        <v>0</v>
      </c>
      <c r="S615" s="229">
        <v>0</v>
      </c>
      <c r="T615" s="229">
        <v>0</v>
      </c>
      <c r="U615" s="229"/>
      <c r="V615" s="230">
        <v>0</v>
      </c>
      <c r="W615" s="229">
        <v>3166.6666666666665</v>
      </c>
      <c r="X615" s="229">
        <v>3166.6666666666665</v>
      </c>
      <c r="Y615" s="231">
        <v>9.1367238593521583E-2</v>
      </c>
      <c r="Z615" s="232"/>
      <c r="AA615" s="226"/>
      <c r="AB615" s="224" t="s">
        <v>697</v>
      </c>
      <c r="AC615" s="233"/>
    </row>
    <row r="616" spans="1:29" s="217" customFormat="1" ht="11.25" customHeight="1">
      <c r="A616" s="224" t="s">
        <v>1262</v>
      </c>
      <c r="B616" s="235">
        <v>504</v>
      </c>
      <c r="C616" s="224" t="s">
        <v>577</v>
      </c>
      <c r="D616" s="234" t="s">
        <v>34</v>
      </c>
      <c r="E616" s="224" t="s">
        <v>1017</v>
      </c>
      <c r="F616" s="224" t="s">
        <v>23</v>
      </c>
      <c r="G616" s="227" t="s">
        <v>1018</v>
      </c>
      <c r="H616" s="224" t="s">
        <v>578</v>
      </c>
      <c r="I616" s="301">
        <v>34658.666666666664</v>
      </c>
      <c r="J616" s="301"/>
      <c r="K616" s="301"/>
      <c r="L616" s="301">
        <v>34658.666666666664</v>
      </c>
      <c r="M616" s="301">
        <v>103976</v>
      </c>
      <c r="N616" s="228">
        <v>0.33333333333333331</v>
      </c>
      <c r="O616" s="226" t="s">
        <v>709</v>
      </c>
      <c r="P616" s="226" t="s">
        <v>1218</v>
      </c>
      <c r="Q616" s="229">
        <v>0</v>
      </c>
      <c r="R616" s="229">
        <v>0</v>
      </c>
      <c r="S616" s="229">
        <v>0</v>
      </c>
      <c r="T616" s="229">
        <v>0</v>
      </c>
      <c r="U616" s="229"/>
      <c r="V616" s="230">
        <v>0</v>
      </c>
      <c r="W616" s="229">
        <v>3166.6666666666665</v>
      </c>
      <c r="X616" s="229">
        <v>3166.6666666666665</v>
      </c>
      <c r="Y616" s="231">
        <v>9.1367238593521583E-2</v>
      </c>
      <c r="Z616" s="232"/>
      <c r="AA616" s="226"/>
      <c r="AB616" s="224" t="s">
        <v>697</v>
      </c>
      <c r="AC616" s="233"/>
    </row>
    <row r="617" spans="1:29" s="217" customFormat="1" ht="11.25" customHeight="1">
      <c r="A617" s="224" t="s">
        <v>1262</v>
      </c>
      <c r="B617" s="235">
        <v>504</v>
      </c>
      <c r="C617" s="224" t="s">
        <v>577</v>
      </c>
      <c r="D617" s="234" t="s">
        <v>35</v>
      </c>
      <c r="E617" s="224" t="s">
        <v>1017</v>
      </c>
      <c r="F617" s="224" t="s">
        <v>23</v>
      </c>
      <c r="G617" s="227" t="s">
        <v>1018</v>
      </c>
      <c r="H617" s="224" t="s">
        <v>578</v>
      </c>
      <c r="I617" s="301">
        <v>34658.666666666664</v>
      </c>
      <c r="J617" s="301"/>
      <c r="K617" s="301"/>
      <c r="L617" s="301">
        <v>34658.666666666664</v>
      </c>
      <c r="M617" s="301">
        <v>103976</v>
      </c>
      <c r="N617" s="228">
        <v>0.33333333333333331</v>
      </c>
      <c r="O617" s="226" t="s">
        <v>709</v>
      </c>
      <c r="P617" s="226" t="s">
        <v>1218</v>
      </c>
      <c r="Q617" s="229">
        <v>0</v>
      </c>
      <c r="R617" s="229">
        <v>0</v>
      </c>
      <c r="S617" s="229">
        <v>0</v>
      </c>
      <c r="T617" s="229">
        <v>0</v>
      </c>
      <c r="U617" s="229"/>
      <c r="V617" s="230">
        <v>0</v>
      </c>
      <c r="W617" s="229">
        <v>3166.6666666666665</v>
      </c>
      <c r="X617" s="229">
        <v>3166.6666666666665</v>
      </c>
      <c r="Y617" s="231">
        <v>9.1367238593521583E-2</v>
      </c>
      <c r="Z617" s="232"/>
      <c r="AA617" s="226"/>
      <c r="AB617" s="224" t="s">
        <v>697</v>
      </c>
      <c r="AC617" s="233"/>
    </row>
    <row r="618" spans="1:29" s="217" customFormat="1" ht="11.25" customHeight="1">
      <c r="A618" s="224" t="s">
        <v>24</v>
      </c>
      <c r="B618" s="225">
        <v>507</v>
      </c>
      <c r="C618" s="224" t="s">
        <v>1159</v>
      </c>
      <c r="D618" s="226" t="s">
        <v>18</v>
      </c>
      <c r="E618" s="224" t="s">
        <v>958</v>
      </c>
      <c r="F618" s="224" t="s">
        <v>29</v>
      </c>
      <c r="G618" s="227" t="s">
        <v>229</v>
      </c>
      <c r="H618" s="224" t="s">
        <v>42</v>
      </c>
      <c r="I618" s="301">
        <v>4520</v>
      </c>
      <c r="J618" s="301">
        <v>0</v>
      </c>
      <c r="K618" s="301">
        <v>0</v>
      </c>
      <c r="L618" s="301">
        <v>4520</v>
      </c>
      <c r="M618" s="301">
        <v>4520</v>
      </c>
      <c r="N618" s="228">
        <v>1</v>
      </c>
      <c r="O618" s="226" t="s">
        <v>720</v>
      </c>
      <c r="P618" s="226" t="s">
        <v>709</v>
      </c>
      <c r="Q618" s="229">
        <v>22328.800000000003</v>
      </c>
      <c r="R618" s="229">
        <v>0</v>
      </c>
      <c r="S618" s="229">
        <v>0</v>
      </c>
      <c r="T618" s="229">
        <v>0</v>
      </c>
      <c r="U618" s="229"/>
      <c r="V618" s="230">
        <v>0</v>
      </c>
      <c r="W618" s="229">
        <v>0</v>
      </c>
      <c r="X618" s="229">
        <v>22328.800000000003</v>
      </c>
      <c r="Y618" s="231">
        <v>4.9400000000000004</v>
      </c>
      <c r="Z618" s="232"/>
      <c r="AA618" s="226" t="s">
        <v>959</v>
      </c>
      <c r="AB618" s="224" t="s">
        <v>697</v>
      </c>
      <c r="AC618" s="233"/>
    </row>
    <row r="619" spans="1:29" s="217" customFormat="1" ht="11.25" customHeight="1">
      <c r="A619" s="224" t="s">
        <v>1262</v>
      </c>
      <c r="B619" s="225">
        <v>508</v>
      </c>
      <c r="C619" s="224" t="s">
        <v>1160</v>
      </c>
      <c r="D619" s="226" t="s">
        <v>18</v>
      </c>
      <c r="E619" s="224" t="s">
        <v>1017</v>
      </c>
      <c r="F619" s="224" t="s">
        <v>29</v>
      </c>
      <c r="G619" s="227" t="s">
        <v>1161</v>
      </c>
      <c r="H619" s="224" t="s">
        <v>41</v>
      </c>
      <c r="I619" s="301">
        <v>51</v>
      </c>
      <c r="J619" s="301">
        <v>0</v>
      </c>
      <c r="K619" s="301">
        <v>0</v>
      </c>
      <c r="L619" s="301">
        <v>51</v>
      </c>
      <c r="M619" s="301">
        <v>51</v>
      </c>
      <c r="N619" s="228">
        <v>1</v>
      </c>
      <c r="O619" s="226" t="s">
        <v>709</v>
      </c>
      <c r="P619" s="226" t="s">
        <v>709</v>
      </c>
      <c r="Q619" s="229">
        <v>0</v>
      </c>
      <c r="R619" s="229">
        <v>0</v>
      </c>
      <c r="S619" s="229">
        <v>0</v>
      </c>
      <c r="T619" s="229">
        <v>0</v>
      </c>
      <c r="U619" s="229"/>
      <c r="V619" s="230">
        <v>0</v>
      </c>
      <c r="W619" s="229">
        <v>0</v>
      </c>
      <c r="X619" s="229">
        <v>0</v>
      </c>
      <c r="Y619" s="231">
        <v>0</v>
      </c>
      <c r="Z619" s="232"/>
      <c r="AA619" s="226" t="s">
        <v>806</v>
      </c>
      <c r="AB619" s="224" t="s">
        <v>697</v>
      </c>
      <c r="AC619" s="233"/>
    </row>
    <row r="620" spans="1:29" s="217" customFormat="1" ht="11.25" customHeight="1">
      <c r="A620" s="224" t="s">
        <v>24</v>
      </c>
      <c r="B620" s="225">
        <v>509</v>
      </c>
      <c r="C620" s="224" t="s">
        <v>584</v>
      </c>
      <c r="D620" s="226" t="s">
        <v>18</v>
      </c>
      <c r="E620" s="224" t="s">
        <v>1162</v>
      </c>
      <c r="F620" s="224" t="s">
        <v>23</v>
      </c>
      <c r="G620" s="227" t="s">
        <v>585</v>
      </c>
      <c r="H620" s="224" t="s">
        <v>41</v>
      </c>
      <c r="I620" s="301">
        <v>1775</v>
      </c>
      <c r="J620" s="301">
        <v>0</v>
      </c>
      <c r="K620" s="301">
        <v>0</v>
      </c>
      <c r="L620" s="301">
        <v>1775</v>
      </c>
      <c r="M620" s="301">
        <v>2107</v>
      </c>
      <c r="N620" s="228">
        <v>0.84242999525391549</v>
      </c>
      <c r="O620" s="226" t="s">
        <v>709</v>
      </c>
      <c r="P620" s="226" t="s">
        <v>709</v>
      </c>
      <c r="Q620" s="229">
        <v>0</v>
      </c>
      <c r="R620" s="229">
        <v>0</v>
      </c>
      <c r="S620" s="229">
        <v>0</v>
      </c>
      <c r="T620" s="229">
        <v>0</v>
      </c>
      <c r="U620" s="229"/>
      <c r="V620" s="230">
        <v>0</v>
      </c>
      <c r="W620" s="229">
        <v>0</v>
      </c>
      <c r="X620" s="229">
        <v>0</v>
      </c>
      <c r="Y620" s="231">
        <v>0</v>
      </c>
      <c r="Z620" s="232"/>
      <c r="AA620" s="226" t="s">
        <v>1163</v>
      </c>
      <c r="AB620" s="224" t="s">
        <v>699</v>
      </c>
      <c r="AC620" s="233"/>
    </row>
    <row r="621" spans="1:29" s="217" customFormat="1" ht="11.25" customHeight="1">
      <c r="A621" s="224" t="s">
        <v>24</v>
      </c>
      <c r="B621" s="225">
        <v>509</v>
      </c>
      <c r="C621" s="224" t="s">
        <v>584</v>
      </c>
      <c r="D621" s="226" t="s">
        <v>134</v>
      </c>
      <c r="E621" s="224" t="s">
        <v>1162</v>
      </c>
      <c r="F621" s="224" t="s">
        <v>23</v>
      </c>
      <c r="G621" s="227" t="s">
        <v>585</v>
      </c>
      <c r="H621" s="224" t="s">
        <v>41</v>
      </c>
      <c r="I621" s="301">
        <v>332</v>
      </c>
      <c r="J621" s="301">
        <v>0</v>
      </c>
      <c r="K621" s="301">
        <v>0</v>
      </c>
      <c r="L621" s="301">
        <v>332</v>
      </c>
      <c r="M621" s="301">
        <v>2107</v>
      </c>
      <c r="N621" s="228">
        <v>0.15757000474608449</v>
      </c>
      <c r="O621" s="226" t="s">
        <v>709</v>
      </c>
      <c r="P621" s="226" t="s">
        <v>709</v>
      </c>
      <c r="Q621" s="229">
        <v>0</v>
      </c>
      <c r="R621" s="229">
        <v>0</v>
      </c>
      <c r="S621" s="229">
        <v>0</v>
      </c>
      <c r="T621" s="229">
        <v>0</v>
      </c>
      <c r="U621" s="229"/>
      <c r="V621" s="230">
        <v>0</v>
      </c>
      <c r="W621" s="229">
        <v>0</v>
      </c>
      <c r="X621" s="229">
        <v>0</v>
      </c>
      <c r="Y621" s="231">
        <v>0</v>
      </c>
      <c r="Z621" s="232"/>
      <c r="AA621" s="226" t="s">
        <v>1163</v>
      </c>
      <c r="AB621" s="224" t="s">
        <v>699</v>
      </c>
      <c r="AC621" s="233"/>
    </row>
    <row r="622" spans="1:29" s="217" customFormat="1" ht="11.25" customHeight="1">
      <c r="A622" s="224" t="s">
        <v>63</v>
      </c>
      <c r="B622" s="225">
        <v>525</v>
      </c>
      <c r="C622" s="224" t="s">
        <v>587</v>
      </c>
      <c r="D622" s="226" t="s">
        <v>18</v>
      </c>
      <c r="E622" s="224" t="s">
        <v>1164</v>
      </c>
      <c r="F622" s="224" t="s">
        <v>23</v>
      </c>
      <c r="G622" s="227" t="s">
        <v>1165</v>
      </c>
      <c r="H622" s="224" t="s">
        <v>65</v>
      </c>
      <c r="I622" s="301">
        <v>605</v>
      </c>
      <c r="J622" s="301">
        <v>0</v>
      </c>
      <c r="K622" s="301">
        <v>0</v>
      </c>
      <c r="L622" s="301">
        <v>605</v>
      </c>
      <c r="M622" s="301">
        <v>605</v>
      </c>
      <c r="N622" s="228">
        <v>1</v>
      </c>
      <c r="O622" s="226" t="s">
        <v>709</v>
      </c>
      <c r="P622" s="226" t="s">
        <v>1218</v>
      </c>
      <c r="Q622" s="229">
        <v>0</v>
      </c>
      <c r="R622" s="229">
        <v>0</v>
      </c>
      <c r="S622" s="229">
        <v>0</v>
      </c>
      <c r="T622" s="229">
        <v>0</v>
      </c>
      <c r="U622" s="229"/>
      <c r="V622" s="230">
        <v>0</v>
      </c>
      <c r="W622" s="229">
        <v>0</v>
      </c>
      <c r="X622" s="229">
        <v>0</v>
      </c>
      <c r="Y622" s="231">
        <v>0</v>
      </c>
      <c r="Z622" s="232"/>
      <c r="AA622" s="226" t="s">
        <v>1166</v>
      </c>
      <c r="AB622" s="224" t="s">
        <v>697</v>
      </c>
      <c r="AC622" s="233"/>
    </row>
    <row r="623" spans="1:29" s="217" customFormat="1" ht="11.25" customHeight="1">
      <c r="A623" s="224" t="s">
        <v>1262</v>
      </c>
      <c r="B623" s="225">
        <v>588</v>
      </c>
      <c r="C623" s="224" t="s">
        <v>1167</v>
      </c>
      <c r="D623" s="226" t="s">
        <v>18</v>
      </c>
      <c r="E623" s="224" t="s">
        <v>771</v>
      </c>
      <c r="F623" s="224" t="s">
        <v>23</v>
      </c>
      <c r="G623" s="227" t="s">
        <v>77</v>
      </c>
      <c r="H623" s="224" t="s">
        <v>41</v>
      </c>
      <c r="I623" s="301">
        <v>2216</v>
      </c>
      <c r="J623" s="301">
        <v>30</v>
      </c>
      <c r="K623" s="301">
        <v>0</v>
      </c>
      <c r="L623" s="301">
        <v>2246</v>
      </c>
      <c r="M623" s="301">
        <v>2622</v>
      </c>
      <c r="N623" s="228">
        <v>0.85659801678108316</v>
      </c>
      <c r="O623" s="226" t="s">
        <v>720</v>
      </c>
      <c r="P623" s="226" t="s">
        <v>709</v>
      </c>
      <c r="Q623" s="229">
        <v>16584.464</v>
      </c>
      <c r="R623" s="229">
        <v>0</v>
      </c>
      <c r="S623" s="229">
        <v>0</v>
      </c>
      <c r="T623" s="229">
        <v>0</v>
      </c>
      <c r="U623" s="229"/>
      <c r="V623" s="230">
        <v>0</v>
      </c>
      <c r="W623" s="229">
        <v>0</v>
      </c>
      <c r="X623" s="229">
        <v>16584.464</v>
      </c>
      <c r="Y623" s="231">
        <v>7.3840000000000003</v>
      </c>
      <c r="Z623" s="232"/>
      <c r="AA623" s="226" t="s">
        <v>806</v>
      </c>
      <c r="AB623" s="224" t="s">
        <v>696</v>
      </c>
      <c r="AC623" s="233"/>
    </row>
    <row r="624" spans="1:29" s="217" customFormat="1" ht="11.25" customHeight="1">
      <c r="A624" s="224" t="s">
        <v>1262</v>
      </c>
      <c r="B624" s="225">
        <v>588</v>
      </c>
      <c r="C624" s="224" t="s">
        <v>1167</v>
      </c>
      <c r="D624" s="226" t="s">
        <v>34</v>
      </c>
      <c r="E624" s="224" t="s">
        <v>771</v>
      </c>
      <c r="F624" s="224" t="s">
        <v>23</v>
      </c>
      <c r="G624" s="227" t="s">
        <v>77</v>
      </c>
      <c r="H624" s="224" t="s">
        <v>41</v>
      </c>
      <c r="I624" s="301">
        <v>334</v>
      </c>
      <c r="J624" s="301">
        <v>42</v>
      </c>
      <c r="K624" s="301">
        <v>0</v>
      </c>
      <c r="L624" s="301">
        <v>376</v>
      </c>
      <c r="M624" s="301">
        <v>2622</v>
      </c>
      <c r="N624" s="228">
        <v>0.14340198321891687</v>
      </c>
      <c r="O624" s="226" t="s">
        <v>720</v>
      </c>
      <c r="P624" s="226" t="s">
        <v>709</v>
      </c>
      <c r="Q624" s="229">
        <v>2776.384</v>
      </c>
      <c r="R624" s="229">
        <v>0</v>
      </c>
      <c r="S624" s="229">
        <v>0</v>
      </c>
      <c r="T624" s="229">
        <v>0</v>
      </c>
      <c r="U624" s="229"/>
      <c r="V624" s="230">
        <v>0</v>
      </c>
      <c r="W624" s="229">
        <v>0</v>
      </c>
      <c r="X624" s="229">
        <v>2776.384</v>
      </c>
      <c r="Y624" s="231">
        <v>7.3840000000000003</v>
      </c>
      <c r="Z624" s="232"/>
      <c r="AA624" s="226" t="s">
        <v>806</v>
      </c>
      <c r="AB624" s="224" t="s">
        <v>696</v>
      </c>
      <c r="AC624" s="233"/>
    </row>
    <row r="625" spans="1:29" s="217" customFormat="1" ht="11.25" customHeight="1">
      <c r="A625" s="224" t="s">
        <v>754</v>
      </c>
      <c r="B625" s="225">
        <v>601</v>
      </c>
      <c r="C625" s="224" t="s">
        <v>589</v>
      </c>
      <c r="D625" s="226" t="s">
        <v>18</v>
      </c>
      <c r="E625" s="224" t="s">
        <v>1168</v>
      </c>
      <c r="F625" s="224" t="s">
        <v>23</v>
      </c>
      <c r="G625" s="227" t="s">
        <v>590</v>
      </c>
      <c r="H625" s="224" t="s">
        <v>41</v>
      </c>
      <c r="I625" s="301">
        <v>4921</v>
      </c>
      <c r="J625" s="301">
        <v>118.98320413436693</v>
      </c>
      <c r="K625" s="301">
        <v>1360.5848651142462</v>
      </c>
      <c r="L625" s="301">
        <v>6400.568069248613</v>
      </c>
      <c r="M625" s="301">
        <v>106713</v>
      </c>
      <c r="N625" s="228">
        <v>5.9979272152864346E-2</v>
      </c>
      <c r="O625" s="226" t="s">
        <v>720</v>
      </c>
      <c r="P625" s="226" t="s">
        <v>720</v>
      </c>
      <c r="Q625" s="229">
        <v>47261.794623331756</v>
      </c>
      <c r="R625" s="229">
        <v>14035.149683770256</v>
      </c>
      <c r="S625" s="229">
        <v>25922.300680456879</v>
      </c>
      <c r="T625" s="229">
        <v>0</v>
      </c>
      <c r="U625" s="229"/>
      <c r="V625" s="230">
        <v>0</v>
      </c>
      <c r="W625" s="229">
        <v>13045.491693247995</v>
      </c>
      <c r="X625" s="229">
        <v>100264.73668080689</v>
      </c>
      <c r="Y625" s="231">
        <v>15.664974670377553</v>
      </c>
      <c r="Z625" s="232"/>
      <c r="AA625" s="226" t="s">
        <v>1169</v>
      </c>
      <c r="AB625" s="224" t="s">
        <v>701</v>
      </c>
      <c r="AC625" s="233"/>
    </row>
    <row r="626" spans="1:29" s="217" customFormat="1" ht="11.25" customHeight="1">
      <c r="A626" s="224" t="s">
        <v>754</v>
      </c>
      <c r="B626" s="225">
        <v>601</v>
      </c>
      <c r="C626" s="224" t="s">
        <v>589</v>
      </c>
      <c r="D626" s="226" t="s">
        <v>18</v>
      </c>
      <c r="E626" s="224" t="s">
        <v>1168</v>
      </c>
      <c r="F626" s="224" t="s">
        <v>23</v>
      </c>
      <c r="G626" s="227" t="s">
        <v>590</v>
      </c>
      <c r="H626" s="224" t="s">
        <v>591</v>
      </c>
      <c r="I626" s="301">
        <v>11333</v>
      </c>
      <c r="J626" s="301">
        <v>274.01679586563307</v>
      </c>
      <c r="K626" s="301">
        <v>3133.4095257751987</v>
      </c>
      <c r="L626" s="301">
        <v>14740.426321640833</v>
      </c>
      <c r="M626" s="301">
        <v>106713</v>
      </c>
      <c r="N626" s="228">
        <v>0.13813149589685261</v>
      </c>
      <c r="O626" s="226" t="s">
        <v>720</v>
      </c>
      <c r="P626" s="226" t="s">
        <v>720</v>
      </c>
      <c r="Q626" s="229">
        <v>136437.38603310756</v>
      </c>
      <c r="R626" s="229">
        <v>32322.77003986351</v>
      </c>
      <c r="S626" s="229">
        <v>59698.726602645365</v>
      </c>
      <c r="T626" s="229">
        <v>0</v>
      </c>
      <c r="U626" s="229"/>
      <c r="V626" s="230">
        <v>0</v>
      </c>
      <c r="W626" s="229">
        <v>30043.600357565443</v>
      </c>
      <c r="X626" s="229">
        <v>258502.48303318187</v>
      </c>
      <c r="Y626" s="231">
        <v>17.536974670377553</v>
      </c>
      <c r="Z626" s="232"/>
      <c r="AA626" s="226" t="s">
        <v>1169</v>
      </c>
      <c r="AB626" s="224" t="s">
        <v>701</v>
      </c>
      <c r="AC626" s="233"/>
    </row>
    <row r="627" spans="1:29" s="217" customFormat="1" ht="11.25" customHeight="1">
      <c r="A627" s="224" t="s">
        <v>754</v>
      </c>
      <c r="B627" s="225">
        <v>601</v>
      </c>
      <c r="C627" s="224" t="s">
        <v>589</v>
      </c>
      <c r="D627" s="226" t="s">
        <v>34</v>
      </c>
      <c r="E627" s="224" t="s">
        <v>1168</v>
      </c>
      <c r="F627" s="224" t="s">
        <v>23</v>
      </c>
      <c r="G627" s="227" t="s">
        <v>590</v>
      </c>
      <c r="H627" s="224" t="s">
        <v>41</v>
      </c>
      <c r="I627" s="301">
        <v>1813</v>
      </c>
      <c r="J627" s="301">
        <v>27.879525434085238</v>
      </c>
      <c r="K627" s="301">
        <v>501.26810819998542</v>
      </c>
      <c r="L627" s="301">
        <v>2342.1476336340706</v>
      </c>
      <c r="M627" s="301">
        <v>106713</v>
      </c>
      <c r="N627" s="228">
        <v>2.1948100359225873E-2</v>
      </c>
      <c r="O627" s="226" t="s">
        <v>720</v>
      </c>
      <c r="P627" s="226" t="s">
        <v>720</v>
      </c>
      <c r="Q627" s="229">
        <v>17294.418126753975</v>
      </c>
      <c r="R627" s="229">
        <v>5135.855484058854</v>
      </c>
      <c r="S627" s="229">
        <v>9485.697916217985</v>
      </c>
      <c r="T627" s="229">
        <v>0</v>
      </c>
      <c r="U627" s="229"/>
      <c r="V627" s="230">
        <v>0</v>
      </c>
      <c r="W627" s="229">
        <v>4773.711828131627</v>
      </c>
      <c r="X627" s="229">
        <v>36689.683355162444</v>
      </c>
      <c r="Y627" s="231">
        <v>15.664974670377553</v>
      </c>
      <c r="Z627" s="232"/>
      <c r="AA627" s="226" t="s">
        <v>1169</v>
      </c>
      <c r="AB627" s="224" t="s">
        <v>701</v>
      </c>
      <c r="AC627" s="233"/>
    </row>
    <row r="628" spans="1:29" s="217" customFormat="1" ht="11.25" customHeight="1">
      <c r="A628" s="224" t="s">
        <v>754</v>
      </c>
      <c r="B628" s="225">
        <v>601</v>
      </c>
      <c r="C628" s="224" t="s">
        <v>589</v>
      </c>
      <c r="D628" s="226" t="s">
        <v>34</v>
      </c>
      <c r="E628" s="224" t="s">
        <v>1168</v>
      </c>
      <c r="F628" s="224" t="s">
        <v>23</v>
      </c>
      <c r="G628" s="227" t="s">
        <v>590</v>
      </c>
      <c r="H628" s="224" t="s">
        <v>591</v>
      </c>
      <c r="I628" s="301">
        <v>17826</v>
      </c>
      <c r="J628" s="301">
        <v>274.12047456591478</v>
      </c>
      <c r="K628" s="301">
        <v>4928.6295073209822</v>
      </c>
      <c r="L628" s="301">
        <v>23028.749981886896</v>
      </c>
      <c r="M628" s="301">
        <v>106713</v>
      </c>
      <c r="N628" s="228">
        <v>0.21580079261089929</v>
      </c>
      <c r="O628" s="226" t="s">
        <v>720</v>
      </c>
      <c r="P628" s="226" t="s">
        <v>720</v>
      </c>
      <c r="Q628" s="229">
        <v>213154.10983234513</v>
      </c>
      <c r="R628" s="229">
        <v>50497.385470950438</v>
      </c>
      <c r="S628" s="229">
        <v>93266.437426641918</v>
      </c>
      <c r="T628" s="229">
        <v>0</v>
      </c>
      <c r="U628" s="229"/>
      <c r="V628" s="230">
        <v>0</v>
      </c>
      <c r="W628" s="229">
        <v>46936.672392870598</v>
      </c>
      <c r="X628" s="229">
        <v>403854.60512280808</v>
      </c>
      <c r="Y628" s="231">
        <v>17.536974670377553</v>
      </c>
      <c r="Z628" s="232"/>
      <c r="AA628" s="226" t="s">
        <v>1169</v>
      </c>
      <c r="AB628" s="224" t="s">
        <v>701</v>
      </c>
      <c r="AC628" s="233"/>
    </row>
    <row r="629" spans="1:29" s="217" customFormat="1" ht="11.25" customHeight="1">
      <c r="A629" s="224" t="s">
        <v>754</v>
      </c>
      <c r="B629" s="225">
        <v>601</v>
      </c>
      <c r="C629" s="224" t="s">
        <v>589</v>
      </c>
      <c r="D629" s="226" t="s">
        <v>35</v>
      </c>
      <c r="E629" s="224" t="s">
        <v>1168</v>
      </c>
      <c r="F629" s="224" t="s">
        <v>23</v>
      </c>
      <c r="G629" s="227" t="s">
        <v>590</v>
      </c>
      <c r="H629" s="224" t="s">
        <v>41</v>
      </c>
      <c r="I629" s="301">
        <v>5210</v>
      </c>
      <c r="J629" s="301">
        <v>80.096341088449307</v>
      </c>
      <c r="K629" s="301">
        <v>1440.4891581477793</v>
      </c>
      <c r="L629" s="301">
        <v>6730.5854992362292</v>
      </c>
      <c r="M629" s="301">
        <v>106713</v>
      </c>
      <c r="N629" s="228">
        <v>6.3071842223873659E-2</v>
      </c>
      <c r="O629" s="226" t="s">
        <v>720</v>
      </c>
      <c r="P629" s="226" t="s">
        <v>720</v>
      </c>
      <c r="Q629" s="229">
        <v>49698.64332636031</v>
      </c>
      <c r="R629" s="229">
        <v>14758.811080386437</v>
      </c>
      <c r="S629" s="229">
        <v>27258.87127190673</v>
      </c>
      <c r="T629" s="229">
        <v>0</v>
      </c>
      <c r="U629" s="229"/>
      <c r="V629" s="230">
        <v>0</v>
      </c>
      <c r="W629" s="229">
        <v>13718.12568369252</v>
      </c>
      <c r="X629" s="229">
        <v>105434.45136234599</v>
      </c>
      <c r="Y629" s="231">
        <v>15.664974670377553</v>
      </c>
      <c r="Z629" s="232"/>
      <c r="AA629" s="226" t="s">
        <v>1169</v>
      </c>
      <c r="AB629" s="224" t="s">
        <v>701</v>
      </c>
      <c r="AC629" s="233"/>
    </row>
    <row r="630" spans="1:29" s="217" customFormat="1" ht="11.25" customHeight="1">
      <c r="A630" s="224" t="s">
        <v>754</v>
      </c>
      <c r="B630" s="225">
        <v>601</v>
      </c>
      <c r="C630" s="224" t="s">
        <v>589</v>
      </c>
      <c r="D630" s="226" t="s">
        <v>35</v>
      </c>
      <c r="E630" s="224" t="s">
        <v>1168</v>
      </c>
      <c r="F630" s="224" t="s">
        <v>23</v>
      </c>
      <c r="G630" s="227" t="s">
        <v>590</v>
      </c>
      <c r="H630" s="224" t="s">
        <v>591</v>
      </c>
      <c r="I630" s="301">
        <v>14304</v>
      </c>
      <c r="J630" s="301">
        <v>219.90365891155068</v>
      </c>
      <c r="K630" s="301">
        <v>3954.8477769953624</v>
      </c>
      <c r="L630" s="301">
        <v>18478.751435906914</v>
      </c>
      <c r="M630" s="301">
        <v>106713</v>
      </c>
      <c r="N630" s="228">
        <v>0.17316307700005543</v>
      </c>
      <c r="O630" s="226" t="s">
        <v>720</v>
      </c>
      <c r="P630" s="226" t="s">
        <v>720</v>
      </c>
      <c r="Q630" s="229">
        <v>171039.3232907544</v>
      </c>
      <c r="R630" s="229">
        <v>40520.160018012968</v>
      </c>
      <c r="S630" s="229">
        <v>74838.943315422992</v>
      </c>
      <c r="T630" s="229">
        <v>0</v>
      </c>
      <c r="U630" s="229"/>
      <c r="V630" s="230">
        <v>0</v>
      </c>
      <c r="W630" s="229">
        <v>37662.969247512054</v>
      </c>
      <c r="X630" s="229">
        <v>324061.39587170241</v>
      </c>
      <c r="Y630" s="231">
        <v>17.536974670377553</v>
      </c>
      <c r="Z630" s="232"/>
      <c r="AA630" s="226" t="s">
        <v>1169</v>
      </c>
      <c r="AB630" s="224" t="s">
        <v>701</v>
      </c>
      <c r="AC630" s="233"/>
    </row>
    <row r="631" spans="1:29" s="217" customFormat="1" ht="11.25" customHeight="1">
      <c r="A631" s="224" t="s">
        <v>754</v>
      </c>
      <c r="B631" s="225">
        <v>601</v>
      </c>
      <c r="C631" s="224" t="s">
        <v>589</v>
      </c>
      <c r="D631" s="226" t="s">
        <v>36</v>
      </c>
      <c r="E631" s="224" t="s">
        <v>1168</v>
      </c>
      <c r="F631" s="224" t="s">
        <v>23</v>
      </c>
      <c r="G631" s="227" t="s">
        <v>590</v>
      </c>
      <c r="H631" s="224" t="s">
        <v>41</v>
      </c>
      <c r="I631" s="301">
        <v>3901</v>
      </c>
      <c r="J631" s="301">
        <v>366</v>
      </c>
      <c r="K631" s="301">
        <v>1078.5697132311877</v>
      </c>
      <c r="L631" s="301">
        <v>5345.569713231188</v>
      </c>
      <c r="M631" s="301">
        <v>106713</v>
      </c>
      <c r="N631" s="228">
        <v>5.0092956933374455E-2</v>
      </c>
      <c r="O631" s="226" t="s">
        <v>720</v>
      </c>
      <c r="P631" s="226" t="s">
        <v>720</v>
      </c>
      <c r="Q631" s="229">
        <v>39471.686762499092</v>
      </c>
      <c r="R631" s="229">
        <v>11721.751922409623</v>
      </c>
      <c r="S631" s="229">
        <v>21649.55733858631</v>
      </c>
      <c r="T631" s="229">
        <v>0</v>
      </c>
      <c r="U631" s="229"/>
      <c r="V631" s="230">
        <v>0</v>
      </c>
      <c r="W631" s="229">
        <v>10895.218133008944</v>
      </c>
      <c r="X631" s="229">
        <v>83738.214156503964</v>
      </c>
      <c r="Y631" s="231">
        <v>15.664974670377553</v>
      </c>
      <c r="Z631" s="232"/>
      <c r="AA631" s="226" t="s">
        <v>1169</v>
      </c>
      <c r="AB631" s="224" t="s">
        <v>701</v>
      </c>
      <c r="AC631" s="233"/>
    </row>
    <row r="632" spans="1:29" s="217" customFormat="1" ht="11.25" customHeight="1">
      <c r="A632" s="224" t="s">
        <v>754</v>
      </c>
      <c r="B632" s="225">
        <v>601</v>
      </c>
      <c r="C632" s="224" t="s">
        <v>589</v>
      </c>
      <c r="D632" s="226" t="s">
        <v>37</v>
      </c>
      <c r="E632" s="224" t="s">
        <v>1168</v>
      </c>
      <c r="F632" s="224" t="s">
        <v>23</v>
      </c>
      <c r="G632" s="227" t="s">
        <v>590</v>
      </c>
      <c r="H632" s="224" t="s">
        <v>41</v>
      </c>
      <c r="I632" s="301">
        <v>2078</v>
      </c>
      <c r="J632" s="301">
        <v>0</v>
      </c>
      <c r="K632" s="301">
        <v>574.53675060097612</v>
      </c>
      <c r="L632" s="301">
        <v>2652.5367506009761</v>
      </c>
      <c r="M632" s="301">
        <v>106713</v>
      </c>
      <c r="N632" s="228">
        <v>2.4856734892665149E-2</v>
      </c>
      <c r="O632" s="226" t="s">
        <v>720</v>
      </c>
      <c r="P632" s="226" t="s">
        <v>720</v>
      </c>
      <c r="Q632" s="229">
        <v>19586.331366437607</v>
      </c>
      <c r="R632" s="229">
        <v>5816.4759648836443</v>
      </c>
      <c r="S632" s="229">
        <v>10742.773839933952</v>
      </c>
      <c r="T632" s="229">
        <v>0</v>
      </c>
      <c r="U632" s="229"/>
      <c r="V632" s="230">
        <v>0</v>
      </c>
      <c r="W632" s="229">
        <v>5406.3398391546698</v>
      </c>
      <c r="X632" s="229">
        <v>41551.921010409875</v>
      </c>
      <c r="Y632" s="231">
        <v>15.664974670377553</v>
      </c>
      <c r="Z632" s="232"/>
      <c r="AA632" s="226" t="s">
        <v>1169</v>
      </c>
      <c r="AB632" s="224" t="s">
        <v>701</v>
      </c>
      <c r="AC632" s="233"/>
    </row>
    <row r="633" spans="1:29" s="217" customFormat="1" ht="11.25" customHeight="1">
      <c r="A633" s="224" t="s">
        <v>754</v>
      </c>
      <c r="B633" s="225">
        <v>601</v>
      </c>
      <c r="C633" s="224" t="s">
        <v>589</v>
      </c>
      <c r="D633" s="226" t="s">
        <v>273</v>
      </c>
      <c r="E633" s="224" t="s">
        <v>1168</v>
      </c>
      <c r="F633" s="224" t="s">
        <v>23</v>
      </c>
      <c r="G633" s="227" t="s">
        <v>590</v>
      </c>
      <c r="H633" s="224" t="s">
        <v>41</v>
      </c>
      <c r="I633" s="301">
        <v>5603</v>
      </c>
      <c r="J633" s="301">
        <v>0</v>
      </c>
      <c r="K633" s="301">
        <v>1549.1479372556637</v>
      </c>
      <c r="L633" s="301">
        <v>7152.1479372556641</v>
      </c>
      <c r="M633" s="301">
        <v>106713</v>
      </c>
      <c r="N633" s="228">
        <v>6.7022274111454685E-2</v>
      </c>
      <c r="O633" s="226" t="s">
        <v>720</v>
      </c>
      <c r="P633" s="226" t="s">
        <v>720</v>
      </c>
      <c r="Q633" s="229">
        <v>52811.460368695822</v>
      </c>
      <c r="R633" s="229">
        <v>15683.212142080396</v>
      </c>
      <c r="S633" s="229">
        <v>28966.199145885435</v>
      </c>
      <c r="T633" s="229">
        <v>0</v>
      </c>
      <c r="U633" s="229"/>
      <c r="V633" s="230">
        <v>0</v>
      </c>
      <c r="W633" s="229">
        <v>14577.344619241394</v>
      </c>
      <c r="X633" s="229">
        <v>112038.21627590305</v>
      </c>
      <c r="Y633" s="231">
        <v>15.664974670377553</v>
      </c>
      <c r="Z633" s="232"/>
      <c r="AA633" s="226" t="s">
        <v>1169</v>
      </c>
      <c r="AB633" s="224" t="s">
        <v>701</v>
      </c>
      <c r="AC633" s="233"/>
    </row>
    <row r="634" spans="1:29" s="217" customFormat="1" ht="11.25" customHeight="1">
      <c r="A634" s="224" t="s">
        <v>754</v>
      </c>
      <c r="B634" s="225">
        <v>601</v>
      </c>
      <c r="C634" s="224" t="s">
        <v>589</v>
      </c>
      <c r="D634" s="226" t="s">
        <v>273</v>
      </c>
      <c r="E634" s="224" t="s">
        <v>1168</v>
      </c>
      <c r="F634" s="224" t="s">
        <v>23</v>
      </c>
      <c r="G634" s="227" t="s">
        <v>590</v>
      </c>
      <c r="H634" s="224" t="s">
        <v>591</v>
      </c>
      <c r="I634" s="301">
        <v>2464</v>
      </c>
      <c r="J634" s="301">
        <v>0</v>
      </c>
      <c r="K634" s="301">
        <v>681.26013160770219</v>
      </c>
      <c r="L634" s="301">
        <v>3145.2601316077021</v>
      </c>
      <c r="M634" s="301">
        <v>106713</v>
      </c>
      <c r="N634" s="228">
        <v>2.9474010960311322E-2</v>
      </c>
      <c r="O634" s="226" t="s">
        <v>720</v>
      </c>
      <c r="P634" s="226" t="s">
        <v>720</v>
      </c>
      <c r="Q634" s="229">
        <v>29112.527778160893</v>
      </c>
      <c r="R634" s="229">
        <v>6896.9185647128497</v>
      </c>
      <c r="S634" s="229">
        <v>12738.303533011192</v>
      </c>
      <c r="T634" s="229">
        <v>0</v>
      </c>
      <c r="U634" s="229"/>
      <c r="V634" s="230">
        <v>0</v>
      </c>
      <c r="W634" s="229">
        <v>6410.5973838677128</v>
      </c>
      <c r="X634" s="229">
        <v>55158.347259752656</v>
      </c>
      <c r="Y634" s="231">
        <v>17.536974670377557</v>
      </c>
      <c r="Z634" s="232"/>
      <c r="AA634" s="226" t="s">
        <v>1169</v>
      </c>
      <c r="AB634" s="224" t="s">
        <v>701</v>
      </c>
      <c r="AC634" s="233"/>
    </row>
    <row r="635" spans="1:29" s="217" customFormat="1" ht="11.25" customHeight="1">
      <c r="A635" s="224" t="s">
        <v>17</v>
      </c>
      <c r="B635" s="225">
        <v>601</v>
      </c>
      <c r="C635" s="224" t="s">
        <v>589</v>
      </c>
      <c r="D635" s="226" t="s">
        <v>72</v>
      </c>
      <c r="E635" s="224" t="s">
        <v>810</v>
      </c>
      <c r="F635" s="224" t="s">
        <v>23</v>
      </c>
      <c r="G635" s="227" t="s">
        <v>757</v>
      </c>
      <c r="H635" s="224" t="s">
        <v>41</v>
      </c>
      <c r="I635" s="301">
        <v>2834</v>
      </c>
      <c r="J635" s="301">
        <v>62.090310635671671</v>
      </c>
      <c r="K635" s="301">
        <v>783.55974552606665</v>
      </c>
      <c r="L635" s="301">
        <v>3679.6500561617386</v>
      </c>
      <c r="M635" s="301">
        <v>106713</v>
      </c>
      <c r="N635" s="228">
        <v>3.4481741270152078E-2</v>
      </c>
      <c r="O635" s="226" t="s">
        <v>720</v>
      </c>
      <c r="P635" s="226" t="s">
        <v>720</v>
      </c>
      <c r="Q635" s="229">
        <v>27170.536014698275</v>
      </c>
      <c r="R635" s="229">
        <v>8068.7274572155866</v>
      </c>
      <c r="S635" s="229">
        <v>14902.582727455041</v>
      </c>
      <c r="T635" s="229">
        <v>0</v>
      </c>
      <c r="U635" s="229"/>
      <c r="V635" s="230">
        <v>0</v>
      </c>
      <c r="W635" s="229">
        <v>7499.7787262580769</v>
      </c>
      <c r="X635" s="229">
        <v>57641.624925626973</v>
      </c>
      <c r="Y635" s="231">
        <v>15.664974670377552</v>
      </c>
      <c r="Z635" s="232"/>
      <c r="AA635" s="226" t="s">
        <v>811</v>
      </c>
      <c r="AB635" s="224" t="s">
        <v>701</v>
      </c>
      <c r="AC635" s="233"/>
    </row>
    <row r="636" spans="1:29" s="217" customFormat="1" ht="11.25" customHeight="1">
      <c r="A636" s="224" t="s">
        <v>754</v>
      </c>
      <c r="B636" s="225">
        <v>601</v>
      </c>
      <c r="C636" s="224" t="s">
        <v>589</v>
      </c>
      <c r="D636" s="226" t="s">
        <v>72</v>
      </c>
      <c r="E636" s="224" t="s">
        <v>1168</v>
      </c>
      <c r="F636" s="224" t="s">
        <v>23</v>
      </c>
      <c r="G636" s="227" t="s">
        <v>590</v>
      </c>
      <c r="H636" s="224" t="s">
        <v>42</v>
      </c>
      <c r="I636" s="301">
        <v>6888</v>
      </c>
      <c r="J636" s="301">
        <v>150.90968936432833</v>
      </c>
      <c r="K636" s="301">
        <v>1904.4317315397129</v>
      </c>
      <c r="L636" s="301">
        <v>8943.341420904042</v>
      </c>
      <c r="M636" s="301">
        <v>106713</v>
      </c>
      <c r="N636" s="228">
        <v>8.3807421972056276E-2</v>
      </c>
      <c r="O636" s="226" t="s">
        <v>720</v>
      </c>
      <c r="P636" s="226" t="s">
        <v>720</v>
      </c>
      <c r="Q636" s="229">
        <v>44180.106619265971</v>
      </c>
      <c r="R636" s="229">
        <v>19610.93674146117</v>
      </c>
      <c r="S636" s="229">
        <v>36220.532754661363</v>
      </c>
      <c r="T636" s="229">
        <v>0</v>
      </c>
      <c r="U636" s="229"/>
      <c r="V636" s="230">
        <v>0</v>
      </c>
      <c r="W636" s="229">
        <v>18228.114278922239</v>
      </c>
      <c r="X636" s="229">
        <v>118239.69039431075</v>
      </c>
      <c r="Y636" s="231">
        <v>13.220974670377554</v>
      </c>
      <c r="Z636" s="232"/>
      <c r="AA636" s="226" t="s">
        <v>1169</v>
      </c>
      <c r="AB636" s="224" t="s">
        <v>701</v>
      </c>
      <c r="AC636" s="233"/>
    </row>
    <row r="637" spans="1:29" s="217" customFormat="1" ht="11.25" customHeight="1">
      <c r="A637" s="224" t="s">
        <v>754</v>
      </c>
      <c r="B637" s="225">
        <v>601</v>
      </c>
      <c r="C637" s="224" t="s">
        <v>589</v>
      </c>
      <c r="D637" s="226" t="s">
        <v>78</v>
      </c>
      <c r="E637" s="224" t="s">
        <v>1168</v>
      </c>
      <c r="F637" s="224" t="s">
        <v>23</v>
      </c>
      <c r="G637" s="227" t="s">
        <v>590</v>
      </c>
      <c r="H637" s="224" t="s">
        <v>42</v>
      </c>
      <c r="I637" s="301">
        <v>3191</v>
      </c>
      <c r="J637" s="301">
        <v>0</v>
      </c>
      <c r="K637" s="301">
        <v>882.26504868513712</v>
      </c>
      <c r="L637" s="301">
        <v>4073.2650486851371</v>
      </c>
      <c r="M637" s="301">
        <v>106713</v>
      </c>
      <c r="N637" s="228">
        <v>3.8170279616214865E-2</v>
      </c>
      <c r="O637" s="226" t="s">
        <v>720</v>
      </c>
      <c r="P637" s="226" t="s">
        <v>720</v>
      </c>
      <c r="Q637" s="229">
        <v>20121.929340504579</v>
      </c>
      <c r="R637" s="229">
        <v>8931.8454301942784</v>
      </c>
      <c r="S637" s="229">
        <v>16496.723447174802</v>
      </c>
      <c r="T637" s="229">
        <v>0</v>
      </c>
      <c r="U637" s="229"/>
      <c r="V637" s="230">
        <v>0</v>
      </c>
      <c r="W637" s="229">
        <v>8302.0358165267335</v>
      </c>
      <c r="X637" s="229">
        <v>53852.534034400393</v>
      </c>
      <c r="Y637" s="231">
        <v>13.220974670377554</v>
      </c>
      <c r="Z637" s="232"/>
      <c r="AA637" s="226" t="s">
        <v>1169</v>
      </c>
      <c r="AB637" s="224" t="s">
        <v>701</v>
      </c>
      <c r="AC637" s="233"/>
    </row>
    <row r="638" spans="1:29" s="217" customFormat="1" ht="11.25" customHeight="1">
      <c r="A638" s="224" t="s">
        <v>754</v>
      </c>
      <c r="B638" s="225">
        <v>602</v>
      </c>
      <c r="C638" s="224" t="s">
        <v>593</v>
      </c>
      <c r="D638" s="226" t="s">
        <v>18</v>
      </c>
      <c r="E638" s="224" t="s">
        <v>1170</v>
      </c>
      <c r="F638" s="224" t="s">
        <v>23</v>
      </c>
      <c r="G638" s="227" t="s">
        <v>594</v>
      </c>
      <c r="H638" s="224" t="s">
        <v>41</v>
      </c>
      <c r="I638" s="301">
        <v>614</v>
      </c>
      <c r="J638" s="301">
        <v>22.726228462029354</v>
      </c>
      <c r="K638" s="301">
        <v>44.276962348436498</v>
      </c>
      <c r="L638" s="301">
        <v>681.00319081046587</v>
      </c>
      <c r="M638" s="301">
        <v>3476</v>
      </c>
      <c r="N638" s="228">
        <v>0.19591576260370133</v>
      </c>
      <c r="O638" s="226" t="s">
        <v>720</v>
      </c>
      <c r="P638" s="226" t="s">
        <v>709</v>
      </c>
      <c r="Q638" s="229">
        <v>5028.5275609444798</v>
      </c>
      <c r="R638" s="229">
        <v>587.747287811104</v>
      </c>
      <c r="S638" s="229">
        <v>0</v>
      </c>
      <c r="T638" s="229">
        <v>0</v>
      </c>
      <c r="U638" s="229"/>
      <c r="V638" s="230">
        <v>15332.351549673858</v>
      </c>
      <c r="W638" s="229">
        <v>2155.0733886407147</v>
      </c>
      <c r="X638" s="229">
        <v>23103.699787070156</v>
      </c>
      <c r="Y638" s="231">
        <v>33.925978760208608</v>
      </c>
      <c r="Z638" s="232" t="s">
        <v>710</v>
      </c>
      <c r="AA638" s="226" t="s">
        <v>1171</v>
      </c>
      <c r="AB638" s="224" t="s">
        <v>701</v>
      </c>
      <c r="AC638" s="233"/>
    </row>
    <row r="639" spans="1:29" s="217" customFormat="1" ht="11.25" customHeight="1">
      <c r="A639" s="224" t="s">
        <v>754</v>
      </c>
      <c r="B639" s="225">
        <v>602</v>
      </c>
      <c r="C639" s="224" t="s">
        <v>593</v>
      </c>
      <c r="D639" s="226" t="s">
        <v>18</v>
      </c>
      <c r="E639" s="224" t="s">
        <v>1170</v>
      </c>
      <c r="F639" s="224" t="s">
        <v>23</v>
      </c>
      <c r="G639" s="227" t="s">
        <v>594</v>
      </c>
      <c r="H639" s="224" t="s">
        <v>591</v>
      </c>
      <c r="I639" s="301">
        <v>2520</v>
      </c>
      <c r="J639" s="301">
        <v>93.273771537970646</v>
      </c>
      <c r="K639" s="301">
        <v>181.72303765156349</v>
      </c>
      <c r="L639" s="301">
        <v>2794.9968091895344</v>
      </c>
      <c r="M639" s="301">
        <v>3476</v>
      </c>
      <c r="N639" s="228">
        <v>0.80408423739629875</v>
      </c>
      <c r="O639" s="226" t="s">
        <v>720</v>
      </c>
      <c r="P639" s="226" t="s">
        <v>709</v>
      </c>
      <c r="Q639" s="229">
        <v>25870.490465858329</v>
      </c>
      <c r="R639" s="229">
        <v>2412.2527121888961</v>
      </c>
      <c r="S639" s="229">
        <v>0</v>
      </c>
      <c r="T639" s="229">
        <v>0</v>
      </c>
      <c r="U639" s="229"/>
      <c r="V639" s="230">
        <v>62927.566620811282</v>
      </c>
      <c r="W639" s="229">
        <v>8844.9266113592857</v>
      </c>
      <c r="X639" s="229">
        <v>100055.2364102178</v>
      </c>
      <c r="Y639" s="231">
        <v>35.797978760208615</v>
      </c>
      <c r="Z639" s="232" t="s">
        <v>710</v>
      </c>
      <c r="AA639" s="226" t="s">
        <v>1171</v>
      </c>
      <c r="AB639" s="224" t="s">
        <v>701</v>
      </c>
      <c r="AC639" s="233"/>
    </row>
    <row r="640" spans="1:29" s="217" customFormat="1" ht="11.25" customHeight="1">
      <c r="A640" s="224" t="s">
        <v>754</v>
      </c>
      <c r="B640" s="225">
        <v>603</v>
      </c>
      <c r="C640" s="224" t="s">
        <v>596</v>
      </c>
      <c r="D640" s="226" t="s">
        <v>18</v>
      </c>
      <c r="E640" s="224" t="s">
        <v>1172</v>
      </c>
      <c r="F640" s="224" t="s">
        <v>23</v>
      </c>
      <c r="G640" s="227" t="s">
        <v>597</v>
      </c>
      <c r="H640" s="224" t="s">
        <v>41</v>
      </c>
      <c r="I640" s="301">
        <v>635</v>
      </c>
      <c r="J640" s="301">
        <v>19.444698354661792</v>
      </c>
      <c r="K640" s="301">
        <v>164.37068221070811</v>
      </c>
      <c r="L640" s="301">
        <v>818.81538056536988</v>
      </c>
      <c r="M640" s="301">
        <v>5965</v>
      </c>
      <c r="N640" s="228">
        <v>0.13726997159520032</v>
      </c>
      <c r="O640" s="226" t="s">
        <v>720</v>
      </c>
      <c r="P640" s="226" t="s">
        <v>720</v>
      </c>
      <c r="Q640" s="229">
        <v>6046.1327700946904</v>
      </c>
      <c r="R640" s="229">
        <v>274.53994319040066</v>
      </c>
      <c r="S640" s="229">
        <v>3316.2022912897482</v>
      </c>
      <c r="T640" s="229">
        <v>0</v>
      </c>
      <c r="U640" s="229"/>
      <c r="V640" s="230">
        <v>0</v>
      </c>
      <c r="W640" s="229">
        <v>2525.767477351686</v>
      </c>
      <c r="X640" s="229">
        <v>12162.642481926525</v>
      </c>
      <c r="Y640" s="231">
        <v>14.853949706621961</v>
      </c>
      <c r="Z640" s="232"/>
      <c r="AA640" s="226" t="s">
        <v>1171</v>
      </c>
      <c r="AB640" s="224" t="s">
        <v>701</v>
      </c>
      <c r="AC640" s="233"/>
    </row>
    <row r="641" spans="1:29" s="217" customFormat="1" ht="11.25" customHeight="1">
      <c r="A641" s="224" t="s">
        <v>754</v>
      </c>
      <c r="B641" s="225">
        <v>603</v>
      </c>
      <c r="C641" s="224" t="s">
        <v>596</v>
      </c>
      <c r="D641" s="226" t="s">
        <v>18</v>
      </c>
      <c r="E641" s="224" t="s">
        <v>1172</v>
      </c>
      <c r="F641" s="224" t="s">
        <v>23</v>
      </c>
      <c r="G641" s="227" t="s">
        <v>597</v>
      </c>
      <c r="H641" s="224" t="s">
        <v>591</v>
      </c>
      <c r="I641" s="301">
        <v>3741</v>
      </c>
      <c r="J641" s="301">
        <v>114.5553016453382</v>
      </c>
      <c r="K641" s="301">
        <v>968.36334196891187</v>
      </c>
      <c r="L641" s="301">
        <v>4823.91864361425</v>
      </c>
      <c r="M641" s="301">
        <v>5965</v>
      </c>
      <c r="N641" s="228">
        <v>0.80870387990180215</v>
      </c>
      <c r="O641" s="226" t="s">
        <v>720</v>
      </c>
      <c r="P641" s="226" t="s">
        <v>720</v>
      </c>
      <c r="Q641" s="229">
        <v>44650.190965293499</v>
      </c>
      <c r="R641" s="229">
        <v>1617.4077598036042</v>
      </c>
      <c r="S641" s="229">
        <v>19536.870506637712</v>
      </c>
      <c r="T641" s="229">
        <v>0</v>
      </c>
      <c r="U641" s="229"/>
      <c r="V641" s="230">
        <v>0</v>
      </c>
      <c r="W641" s="229">
        <v>14880.151390193159</v>
      </c>
      <c r="X641" s="229">
        <v>80684.62062192797</v>
      </c>
      <c r="Y641" s="231">
        <v>16.725949706621961</v>
      </c>
      <c r="Z641" s="232"/>
      <c r="AA641" s="226" t="s">
        <v>1171</v>
      </c>
      <c r="AB641" s="224" t="s">
        <v>701</v>
      </c>
      <c r="AC641" s="233"/>
    </row>
    <row r="642" spans="1:29" s="217" customFormat="1" ht="11.25" customHeight="1">
      <c r="A642" s="224" t="s">
        <v>754</v>
      </c>
      <c r="B642" s="225">
        <v>603</v>
      </c>
      <c r="C642" s="224" t="s">
        <v>596</v>
      </c>
      <c r="D642" s="226" t="s">
        <v>40</v>
      </c>
      <c r="E642" s="224" t="s">
        <v>1172</v>
      </c>
      <c r="F642" s="224" t="s">
        <v>23</v>
      </c>
      <c r="G642" s="227" t="s">
        <v>597</v>
      </c>
      <c r="H642" s="224" t="s">
        <v>41</v>
      </c>
      <c r="I642" s="301">
        <v>256</v>
      </c>
      <c r="J642" s="301">
        <v>0</v>
      </c>
      <c r="K642" s="301">
        <v>66.265975820379964</v>
      </c>
      <c r="L642" s="301">
        <v>322.26597582037994</v>
      </c>
      <c r="M642" s="301">
        <v>5965</v>
      </c>
      <c r="N642" s="228">
        <v>5.4026148502997473E-2</v>
      </c>
      <c r="O642" s="226" t="s">
        <v>720</v>
      </c>
      <c r="P642" s="226" t="s">
        <v>720</v>
      </c>
      <c r="Q642" s="229">
        <v>2379.6119654576851</v>
      </c>
      <c r="R642" s="229">
        <v>108.05229700599494</v>
      </c>
      <c r="S642" s="229">
        <v>1305.1772020725386</v>
      </c>
      <c r="T642" s="229">
        <v>0</v>
      </c>
      <c r="U642" s="229"/>
      <c r="V642" s="230">
        <v>0</v>
      </c>
      <c r="W642" s="229">
        <v>994.08113245515347</v>
      </c>
      <c r="X642" s="229">
        <v>4786.9225969913723</v>
      </c>
      <c r="Y642" s="231">
        <v>14.853949706621961</v>
      </c>
      <c r="Z642" s="232"/>
      <c r="AA642" s="226" t="s">
        <v>1171</v>
      </c>
      <c r="AB642" s="224" t="s">
        <v>701</v>
      </c>
      <c r="AC642" s="233"/>
    </row>
    <row r="643" spans="1:29" s="217" customFormat="1" ht="11.25" customHeight="1">
      <c r="A643" s="224" t="s">
        <v>754</v>
      </c>
      <c r="B643" s="225">
        <v>605</v>
      </c>
      <c r="C643" s="224" t="s">
        <v>599</v>
      </c>
      <c r="D643" s="226" t="s">
        <v>18</v>
      </c>
      <c r="E643" s="224" t="s">
        <v>1173</v>
      </c>
      <c r="F643" s="224" t="s">
        <v>23</v>
      </c>
      <c r="G643" s="227" t="s">
        <v>600</v>
      </c>
      <c r="H643" s="224" t="s">
        <v>41</v>
      </c>
      <c r="I643" s="301">
        <v>914</v>
      </c>
      <c r="J643" s="301">
        <v>29.22519009553519</v>
      </c>
      <c r="K643" s="301">
        <v>204.75453304737763</v>
      </c>
      <c r="L643" s="301">
        <v>1147.9797231429127</v>
      </c>
      <c r="M643" s="301">
        <v>6442</v>
      </c>
      <c r="N643" s="228">
        <v>0.17820237863131211</v>
      </c>
      <c r="O643" s="226" t="s">
        <v>720</v>
      </c>
      <c r="P643" s="226" t="s">
        <v>720</v>
      </c>
      <c r="Q643" s="229">
        <v>8476.6822756872662</v>
      </c>
      <c r="R643" s="229">
        <v>534.60713589393629</v>
      </c>
      <c r="S643" s="229">
        <v>4649.3178787287961</v>
      </c>
      <c r="T643" s="229">
        <v>0</v>
      </c>
      <c r="U643" s="229"/>
      <c r="V643" s="230">
        <v>0</v>
      </c>
      <c r="W643" s="229">
        <v>4187.7558978358347</v>
      </c>
      <c r="X643" s="229">
        <v>17848.363188145835</v>
      </c>
      <c r="Y643" s="231">
        <v>15.547629307668426</v>
      </c>
      <c r="Z643" s="232"/>
      <c r="AA643" s="226" t="s">
        <v>1171</v>
      </c>
      <c r="AB643" s="224" t="s">
        <v>701</v>
      </c>
      <c r="AC643" s="233"/>
    </row>
    <row r="644" spans="1:29" s="217" customFormat="1" ht="11.25" customHeight="1">
      <c r="A644" s="224" t="s">
        <v>754</v>
      </c>
      <c r="B644" s="225">
        <v>605</v>
      </c>
      <c r="C644" s="224" t="s">
        <v>599</v>
      </c>
      <c r="D644" s="226" t="s">
        <v>18</v>
      </c>
      <c r="E644" s="224" t="s">
        <v>1173</v>
      </c>
      <c r="F644" s="224" t="s">
        <v>23</v>
      </c>
      <c r="G644" s="227" t="s">
        <v>600</v>
      </c>
      <c r="H644" s="224" t="s">
        <v>591</v>
      </c>
      <c r="I644" s="301">
        <v>4215</v>
      </c>
      <c r="J644" s="301">
        <v>134.7748099044648</v>
      </c>
      <c r="K644" s="301">
        <v>944.24546695262234</v>
      </c>
      <c r="L644" s="301">
        <v>5294.0202768570871</v>
      </c>
      <c r="M644" s="301">
        <v>6442</v>
      </c>
      <c r="N644" s="228">
        <v>0.82179762136868784</v>
      </c>
      <c r="O644" s="226" t="s">
        <v>720</v>
      </c>
      <c r="P644" s="226" t="s">
        <v>720</v>
      </c>
      <c r="Q644" s="229">
        <v>49001.451682589199</v>
      </c>
      <c r="R644" s="229">
        <v>2465.3928641060634</v>
      </c>
      <c r="S644" s="229">
        <v>21440.782121271201</v>
      </c>
      <c r="T644" s="229">
        <v>0</v>
      </c>
      <c r="U644" s="229"/>
      <c r="V644" s="230">
        <v>0</v>
      </c>
      <c r="W644" s="229">
        <v>19312.244102164164</v>
      </c>
      <c r="X644" s="229">
        <v>92219.870770130627</v>
      </c>
      <c r="Y644" s="231">
        <v>17.419629307668426</v>
      </c>
      <c r="Z644" s="232"/>
      <c r="AA644" s="226" t="s">
        <v>1171</v>
      </c>
      <c r="AB644" s="224" t="s">
        <v>701</v>
      </c>
      <c r="AC644" s="233"/>
    </row>
    <row r="645" spans="1:29" s="217" customFormat="1" ht="11.25" customHeight="1">
      <c r="A645" s="224" t="s">
        <v>754</v>
      </c>
      <c r="B645" s="225">
        <v>606</v>
      </c>
      <c r="C645" s="224" t="s">
        <v>602</v>
      </c>
      <c r="D645" s="226" t="s">
        <v>18</v>
      </c>
      <c r="E645" s="224" t="s">
        <v>1174</v>
      </c>
      <c r="F645" s="224" t="s">
        <v>23</v>
      </c>
      <c r="G645" s="227" t="s">
        <v>603</v>
      </c>
      <c r="H645" s="224" t="s">
        <v>41</v>
      </c>
      <c r="I645" s="301">
        <v>851</v>
      </c>
      <c r="J645" s="301">
        <v>25.014190147982969</v>
      </c>
      <c r="K645" s="301">
        <v>136.28420839245894</v>
      </c>
      <c r="L645" s="301">
        <v>1012.2983985404419</v>
      </c>
      <c r="M645" s="301">
        <v>5868</v>
      </c>
      <c r="N645" s="228">
        <v>0.172511656192986</v>
      </c>
      <c r="O645" s="226" t="s">
        <v>720</v>
      </c>
      <c r="P645" s="226" t="s">
        <v>720</v>
      </c>
      <c r="Q645" s="229">
        <v>7474.8113748226224</v>
      </c>
      <c r="R645" s="229">
        <v>345.02331238597202</v>
      </c>
      <c r="S645" s="229">
        <v>4099.8085140887888</v>
      </c>
      <c r="T645" s="229">
        <v>0</v>
      </c>
      <c r="U645" s="229"/>
      <c r="V645" s="230">
        <v>0</v>
      </c>
      <c r="W645" s="229">
        <v>3208.7168051895396</v>
      </c>
      <c r="X645" s="229">
        <v>15128.360006486921</v>
      </c>
      <c r="Y645" s="231">
        <v>14.944565780504426</v>
      </c>
      <c r="Z645" s="232"/>
      <c r="AA645" s="226" t="s">
        <v>1171</v>
      </c>
      <c r="AB645" s="224" t="s">
        <v>701</v>
      </c>
      <c r="AC645" s="233"/>
    </row>
    <row r="646" spans="1:29" s="217" customFormat="1" ht="11.25" customHeight="1">
      <c r="A646" s="224" t="s">
        <v>754</v>
      </c>
      <c r="B646" s="225">
        <v>606</v>
      </c>
      <c r="C646" s="224" t="s">
        <v>602</v>
      </c>
      <c r="D646" s="226" t="s">
        <v>18</v>
      </c>
      <c r="E646" s="224" t="s">
        <v>1174</v>
      </c>
      <c r="F646" s="224" t="s">
        <v>23</v>
      </c>
      <c r="G646" s="227" t="s">
        <v>603</v>
      </c>
      <c r="H646" s="224" t="s">
        <v>591</v>
      </c>
      <c r="I646" s="301">
        <v>4082</v>
      </c>
      <c r="J646" s="301">
        <v>119.98580985201703</v>
      </c>
      <c r="K646" s="301">
        <v>653.71579160754106</v>
      </c>
      <c r="L646" s="301">
        <v>4855.7016014595583</v>
      </c>
      <c r="M646" s="301">
        <v>5868</v>
      </c>
      <c r="N646" s="228">
        <v>0.82748834380701408</v>
      </c>
      <c r="O646" s="226" t="s">
        <v>720</v>
      </c>
      <c r="P646" s="226" t="s">
        <v>720</v>
      </c>
      <c r="Q646" s="229">
        <v>44944.374023109674</v>
      </c>
      <c r="R646" s="229">
        <v>1654.9766876140282</v>
      </c>
      <c r="S646" s="229">
        <v>19665.591485911209</v>
      </c>
      <c r="T646" s="229">
        <v>0</v>
      </c>
      <c r="U646" s="229"/>
      <c r="V646" s="230">
        <v>0</v>
      </c>
      <c r="W646" s="229">
        <v>15391.283194810461</v>
      </c>
      <c r="X646" s="229">
        <v>81656.225391445376</v>
      </c>
      <c r="Y646" s="231">
        <v>16.816565780504433</v>
      </c>
      <c r="Z646" s="232"/>
      <c r="AA646" s="226" t="s">
        <v>1171</v>
      </c>
      <c r="AB646" s="224" t="s">
        <v>701</v>
      </c>
      <c r="AC646" s="233"/>
    </row>
    <row r="647" spans="1:29" s="217" customFormat="1" ht="11.25" customHeight="1">
      <c r="A647" s="224" t="s">
        <v>754</v>
      </c>
      <c r="B647" s="225">
        <v>607</v>
      </c>
      <c r="C647" s="224" t="s">
        <v>605</v>
      </c>
      <c r="D647" s="226" t="s">
        <v>18</v>
      </c>
      <c r="E647" s="224" t="s">
        <v>1175</v>
      </c>
      <c r="F647" s="224" t="s">
        <v>23</v>
      </c>
      <c r="G647" s="227" t="s">
        <v>606</v>
      </c>
      <c r="H647" s="224" t="s">
        <v>41</v>
      </c>
      <c r="I647" s="301">
        <v>2159</v>
      </c>
      <c r="J647" s="301">
        <v>45.288050942689473</v>
      </c>
      <c r="K647" s="301">
        <v>398.6965913347484</v>
      </c>
      <c r="L647" s="301">
        <v>2602.9846422774381</v>
      </c>
      <c r="M647" s="301">
        <v>19312.000000000004</v>
      </c>
      <c r="N647" s="228">
        <v>0.13478586590086153</v>
      </c>
      <c r="O647" s="226" t="s">
        <v>720</v>
      </c>
      <c r="P647" s="226" t="s">
        <v>720</v>
      </c>
      <c r="Q647" s="229">
        <v>19220.438598576602</v>
      </c>
      <c r="R647" s="229">
        <v>741.32226245473839</v>
      </c>
      <c r="S647" s="229">
        <v>10542.087801223624</v>
      </c>
      <c r="T647" s="229">
        <v>0</v>
      </c>
      <c r="U647" s="229"/>
      <c r="V647" s="230">
        <v>0</v>
      </c>
      <c r="W647" s="229">
        <v>4852.2911724310152</v>
      </c>
      <c r="X647" s="229">
        <v>35356.139834685979</v>
      </c>
      <c r="Y647" s="231">
        <v>13.582922949461475</v>
      </c>
      <c r="Z647" s="232"/>
      <c r="AA647" s="226" t="s">
        <v>1171</v>
      </c>
      <c r="AB647" s="224" t="s">
        <v>701</v>
      </c>
      <c r="AC647" s="233"/>
    </row>
    <row r="648" spans="1:29" s="217" customFormat="1" ht="11.25" customHeight="1">
      <c r="A648" s="224" t="s">
        <v>754</v>
      </c>
      <c r="B648" s="225">
        <v>607</v>
      </c>
      <c r="C648" s="224" t="s">
        <v>605</v>
      </c>
      <c r="D648" s="226" t="s">
        <v>18</v>
      </c>
      <c r="E648" s="224" t="s">
        <v>1175</v>
      </c>
      <c r="F648" s="224" t="s">
        <v>23</v>
      </c>
      <c r="G648" s="227" t="s">
        <v>606</v>
      </c>
      <c r="H648" s="224" t="s">
        <v>591</v>
      </c>
      <c r="I648" s="301">
        <v>13859</v>
      </c>
      <c r="J648" s="301">
        <v>290.71194905731056</v>
      </c>
      <c r="K648" s="301">
        <v>2559.3034086652515</v>
      </c>
      <c r="L648" s="301">
        <v>16709.015357722565</v>
      </c>
      <c r="M648" s="301">
        <v>19312.000000000004</v>
      </c>
      <c r="N648" s="228">
        <v>0.86521413409913839</v>
      </c>
      <c r="O648" s="226" t="s">
        <v>720</v>
      </c>
      <c r="P648" s="226" t="s">
        <v>720</v>
      </c>
      <c r="Q648" s="229">
        <v>154658.64615108006</v>
      </c>
      <c r="R648" s="229">
        <v>4758.6777375452612</v>
      </c>
      <c r="S648" s="229">
        <v>67671.51219877637</v>
      </c>
      <c r="T648" s="229">
        <v>0</v>
      </c>
      <c r="U648" s="229"/>
      <c r="V648" s="230">
        <v>0</v>
      </c>
      <c r="W648" s="229">
        <v>31147.708827568982</v>
      </c>
      <c r="X648" s="229">
        <v>258236.54491497064</v>
      </c>
      <c r="Y648" s="231">
        <v>15.454922949461471</v>
      </c>
      <c r="Z648" s="232"/>
      <c r="AA648" s="226" t="s">
        <v>1171</v>
      </c>
      <c r="AB648" s="224" t="s">
        <v>701</v>
      </c>
      <c r="AC648" s="233"/>
    </row>
    <row r="649" spans="1:29" s="217" customFormat="1" ht="11.25" customHeight="1">
      <c r="A649" s="224" t="s">
        <v>754</v>
      </c>
      <c r="B649" s="225">
        <v>609</v>
      </c>
      <c r="C649" s="224" t="s">
        <v>608</v>
      </c>
      <c r="D649" s="226" t="s">
        <v>18</v>
      </c>
      <c r="E649" s="224" t="s">
        <v>1176</v>
      </c>
      <c r="F649" s="224" t="s">
        <v>23</v>
      </c>
      <c r="G649" s="227" t="s">
        <v>609</v>
      </c>
      <c r="H649" s="224" t="s">
        <v>41</v>
      </c>
      <c r="I649" s="301">
        <v>885</v>
      </c>
      <c r="J649" s="301">
        <v>24.66478269343208</v>
      </c>
      <c r="K649" s="301">
        <v>201.2853244981485</v>
      </c>
      <c r="L649" s="301">
        <v>1110.9501071915806</v>
      </c>
      <c r="M649" s="301">
        <v>6441</v>
      </c>
      <c r="N649" s="228">
        <v>0.17248099785616838</v>
      </c>
      <c r="O649" s="226" t="s">
        <v>720</v>
      </c>
      <c r="P649" s="226" t="s">
        <v>720</v>
      </c>
      <c r="Q649" s="229">
        <v>8203.2555915026314</v>
      </c>
      <c r="R649" s="229">
        <v>482.94679399727147</v>
      </c>
      <c r="S649" s="229">
        <v>4499.3479341259008</v>
      </c>
      <c r="T649" s="229">
        <v>0</v>
      </c>
      <c r="U649" s="229"/>
      <c r="V649" s="230">
        <v>0</v>
      </c>
      <c r="W649" s="229">
        <v>4536.2502436172281</v>
      </c>
      <c r="X649" s="229">
        <v>17721.800563243032</v>
      </c>
      <c r="Y649" s="231">
        <v>15.951931998136935</v>
      </c>
      <c r="Z649" s="232"/>
      <c r="AA649" s="226" t="s">
        <v>1171</v>
      </c>
      <c r="AB649" s="224" t="s">
        <v>701</v>
      </c>
      <c r="AC649" s="233"/>
    </row>
    <row r="650" spans="1:29" s="217" customFormat="1" ht="11.25" customHeight="1">
      <c r="A650" s="224" t="s">
        <v>754</v>
      </c>
      <c r="B650" s="225">
        <v>609</v>
      </c>
      <c r="C650" s="224" t="s">
        <v>608</v>
      </c>
      <c r="D650" s="226" t="s">
        <v>18</v>
      </c>
      <c r="E650" s="224" t="s">
        <v>1176</v>
      </c>
      <c r="F650" s="224" t="s">
        <v>23</v>
      </c>
      <c r="G650" s="227" t="s">
        <v>609</v>
      </c>
      <c r="H650" s="224" t="s">
        <v>591</v>
      </c>
      <c r="I650" s="301">
        <v>4246</v>
      </c>
      <c r="J650" s="301">
        <v>118.33521730656791</v>
      </c>
      <c r="K650" s="301">
        <v>965.71467550185139</v>
      </c>
      <c r="L650" s="301">
        <v>5330.0498928084189</v>
      </c>
      <c r="M650" s="301">
        <v>6441</v>
      </c>
      <c r="N650" s="228">
        <v>0.82751900214383156</v>
      </c>
      <c r="O650" s="226" t="s">
        <v>720</v>
      </c>
      <c r="P650" s="226" t="s">
        <v>720</v>
      </c>
      <c r="Q650" s="229">
        <v>49334.94180783473</v>
      </c>
      <c r="R650" s="229">
        <v>2317.0532060027285</v>
      </c>
      <c r="S650" s="229">
        <v>21586.702065874098</v>
      </c>
      <c r="T650" s="229">
        <v>0</v>
      </c>
      <c r="U650" s="229"/>
      <c r="V650" s="230">
        <v>0</v>
      </c>
      <c r="W650" s="229">
        <v>21763.749756382771</v>
      </c>
      <c r="X650" s="229">
        <v>95002.446836094314</v>
      </c>
      <c r="Y650" s="231">
        <v>17.823931998136935</v>
      </c>
      <c r="Z650" s="232"/>
      <c r="AA650" s="226" t="s">
        <v>1171</v>
      </c>
      <c r="AB650" s="224" t="s">
        <v>701</v>
      </c>
      <c r="AC650" s="233"/>
    </row>
    <row r="651" spans="1:29" s="217" customFormat="1" ht="11.25" customHeight="1">
      <c r="A651" s="224" t="s">
        <v>754</v>
      </c>
      <c r="B651" s="225">
        <v>611</v>
      </c>
      <c r="C651" s="224" t="s">
        <v>611</v>
      </c>
      <c r="D651" s="226" t="s">
        <v>18</v>
      </c>
      <c r="E651" s="224" t="s">
        <v>1177</v>
      </c>
      <c r="F651" s="224" t="s">
        <v>23</v>
      </c>
      <c r="G651" s="227" t="s">
        <v>612</v>
      </c>
      <c r="H651" s="224" t="s">
        <v>41</v>
      </c>
      <c r="I651" s="301">
        <v>2879</v>
      </c>
      <c r="J651" s="301">
        <v>77.186616001688833</v>
      </c>
      <c r="K651" s="301">
        <v>747.25153050453866</v>
      </c>
      <c r="L651" s="301">
        <v>3703.4381465062274</v>
      </c>
      <c r="M651" s="301">
        <v>24374.000000000004</v>
      </c>
      <c r="N651" s="228">
        <v>0.1519421574836394</v>
      </c>
      <c r="O651" s="226" t="s">
        <v>720</v>
      </c>
      <c r="P651" s="226" t="s">
        <v>720</v>
      </c>
      <c r="Q651" s="229">
        <v>27346.187273801981</v>
      </c>
      <c r="R651" s="229">
        <v>1215.5372598691151</v>
      </c>
      <c r="S651" s="229">
        <v>14998.92449335022</v>
      </c>
      <c r="T651" s="229">
        <v>0</v>
      </c>
      <c r="U651" s="229"/>
      <c r="V651" s="230">
        <v>0</v>
      </c>
      <c r="W651" s="229">
        <v>12185.761030187879</v>
      </c>
      <c r="X651" s="229">
        <v>55746.410057209192</v>
      </c>
      <c r="Y651" s="231">
        <v>15.052609994256171</v>
      </c>
      <c r="Z651" s="232"/>
      <c r="AA651" s="226" t="s">
        <v>1171</v>
      </c>
      <c r="AB651" s="224" t="s">
        <v>701</v>
      </c>
      <c r="AC651" s="233"/>
    </row>
    <row r="652" spans="1:29" s="217" customFormat="1" ht="11.25" customHeight="1">
      <c r="A652" s="224" t="s">
        <v>754</v>
      </c>
      <c r="B652" s="225">
        <v>611</v>
      </c>
      <c r="C652" s="224" t="s">
        <v>611</v>
      </c>
      <c r="D652" s="226" t="s">
        <v>18</v>
      </c>
      <c r="E652" s="224" t="s">
        <v>1177</v>
      </c>
      <c r="F652" s="224" t="s">
        <v>23</v>
      </c>
      <c r="G652" s="227" t="s">
        <v>612</v>
      </c>
      <c r="H652" s="224" t="s">
        <v>591</v>
      </c>
      <c r="I652" s="301">
        <v>16069</v>
      </c>
      <c r="J652" s="301">
        <v>430.81338399831117</v>
      </c>
      <c r="K652" s="301">
        <v>4170.748469495461</v>
      </c>
      <c r="L652" s="301">
        <v>20670.561853493775</v>
      </c>
      <c r="M652" s="301">
        <v>24374.000000000004</v>
      </c>
      <c r="N652" s="228">
        <v>0.84805784251636052</v>
      </c>
      <c r="O652" s="226" t="s">
        <v>720</v>
      </c>
      <c r="P652" s="226" t="s">
        <v>720</v>
      </c>
      <c r="Q652" s="229">
        <v>191326.72051593839</v>
      </c>
      <c r="R652" s="229">
        <v>6784.4627401308844</v>
      </c>
      <c r="S652" s="229">
        <v>83715.775506649778</v>
      </c>
      <c r="T652" s="229">
        <v>0</v>
      </c>
      <c r="U652" s="229"/>
      <c r="V652" s="230">
        <v>0</v>
      </c>
      <c r="W652" s="229">
        <v>68014.238969812111</v>
      </c>
      <c r="X652" s="229">
        <v>349841.19773253117</v>
      </c>
      <c r="Y652" s="231">
        <v>16.924609994256173</v>
      </c>
      <c r="Z652" s="232"/>
      <c r="AA652" s="226" t="s">
        <v>1171</v>
      </c>
      <c r="AB652" s="224" t="s">
        <v>701</v>
      </c>
      <c r="AC652" s="233"/>
    </row>
    <row r="653" spans="1:29" s="217" customFormat="1" ht="11.25" customHeight="1">
      <c r="A653" s="224" t="s">
        <v>754</v>
      </c>
      <c r="B653" s="225">
        <v>612</v>
      </c>
      <c r="C653" s="224" t="s">
        <v>614</v>
      </c>
      <c r="D653" s="226" t="s">
        <v>18</v>
      </c>
      <c r="E653" s="224" t="s">
        <v>1178</v>
      </c>
      <c r="F653" s="224" t="s">
        <v>23</v>
      </c>
      <c r="G653" s="227" t="s">
        <v>615</v>
      </c>
      <c r="H653" s="224" t="s">
        <v>41</v>
      </c>
      <c r="I653" s="301">
        <v>430</v>
      </c>
      <c r="J653" s="301">
        <v>5.5181598062954</v>
      </c>
      <c r="K653" s="301">
        <v>400.94072743601254</v>
      </c>
      <c r="L653" s="301">
        <v>836.45888724230792</v>
      </c>
      <c r="M653" s="301">
        <v>8726.0000000000018</v>
      </c>
      <c r="N653" s="228">
        <v>9.585822682125919E-2</v>
      </c>
      <c r="O653" s="226" t="s">
        <v>720</v>
      </c>
      <c r="P653" s="226" t="s">
        <v>720</v>
      </c>
      <c r="Q653" s="229">
        <v>6176.4124233972016</v>
      </c>
      <c r="R653" s="229">
        <v>239.64556705314797</v>
      </c>
      <c r="S653" s="229">
        <v>3387.6584933313466</v>
      </c>
      <c r="T653" s="229">
        <v>0</v>
      </c>
      <c r="U653" s="229"/>
      <c r="V653" s="230">
        <v>0</v>
      </c>
      <c r="W653" s="229">
        <v>2473.1422519884873</v>
      </c>
      <c r="X653" s="229">
        <v>12276.858735770184</v>
      </c>
      <c r="Y653" s="231">
        <v>14.677181297272517</v>
      </c>
      <c r="Z653" s="232"/>
      <c r="AA653" s="226" t="s">
        <v>1171</v>
      </c>
      <c r="AB653" s="224" t="s">
        <v>701</v>
      </c>
      <c r="AC653" s="233"/>
    </row>
    <row r="654" spans="1:29" s="217" customFormat="1" ht="11.25" customHeight="1">
      <c r="A654" s="224" t="s">
        <v>754</v>
      </c>
      <c r="B654" s="225">
        <v>612</v>
      </c>
      <c r="C654" s="224" t="s">
        <v>614</v>
      </c>
      <c r="D654" s="226" t="s">
        <v>18</v>
      </c>
      <c r="E654" s="224" t="s">
        <v>1178</v>
      </c>
      <c r="F654" s="224" t="s">
        <v>23</v>
      </c>
      <c r="G654" s="227" t="s">
        <v>615</v>
      </c>
      <c r="H654" s="224" t="s">
        <v>591</v>
      </c>
      <c r="I654" s="301">
        <v>3700</v>
      </c>
      <c r="J654" s="301">
        <v>47.481840193704599</v>
      </c>
      <c r="K654" s="301">
        <v>3449.9550965424341</v>
      </c>
      <c r="L654" s="301">
        <v>7197.4369367361387</v>
      </c>
      <c r="M654" s="301">
        <v>8726.0000000000018</v>
      </c>
      <c r="N654" s="228">
        <v>0.8248266028806025</v>
      </c>
      <c r="O654" s="226" t="s">
        <v>720</v>
      </c>
      <c r="P654" s="226" t="s">
        <v>720</v>
      </c>
      <c r="Q654" s="229">
        <v>66619.476286429708</v>
      </c>
      <c r="R654" s="229">
        <v>2062.0665072015063</v>
      </c>
      <c r="S654" s="229">
        <v>29149.619593781357</v>
      </c>
      <c r="T654" s="229">
        <v>0</v>
      </c>
      <c r="U654" s="229"/>
      <c r="V654" s="230">
        <v>0</v>
      </c>
      <c r="W654" s="229">
        <v>21280.526354319543</v>
      </c>
      <c r="X654" s="229">
        <v>119111.68874173213</v>
      </c>
      <c r="Y654" s="231">
        <v>16.549181297272522</v>
      </c>
      <c r="Z654" s="232"/>
      <c r="AA654" s="226" t="s">
        <v>1171</v>
      </c>
      <c r="AB654" s="224" t="s">
        <v>701</v>
      </c>
      <c r="AC654" s="233"/>
    </row>
    <row r="655" spans="1:29" s="217" customFormat="1" ht="11.25" customHeight="1">
      <c r="A655" s="224" t="s">
        <v>754</v>
      </c>
      <c r="B655" s="225">
        <v>612</v>
      </c>
      <c r="C655" s="224" t="s">
        <v>614</v>
      </c>
      <c r="D655" s="226" t="s">
        <v>34</v>
      </c>
      <c r="E655" s="224" t="s">
        <v>1178</v>
      </c>
      <c r="F655" s="224" t="s">
        <v>23</v>
      </c>
      <c r="G655" s="227" t="s">
        <v>615</v>
      </c>
      <c r="H655" s="224" t="s">
        <v>41</v>
      </c>
      <c r="I655" s="301">
        <v>258</v>
      </c>
      <c r="J655" s="301">
        <v>66</v>
      </c>
      <c r="K655" s="301">
        <v>240.56443646160756</v>
      </c>
      <c r="L655" s="301">
        <v>564.56443646160756</v>
      </c>
      <c r="M655" s="301">
        <v>8726.0000000000018</v>
      </c>
      <c r="N655" s="228">
        <v>6.4699110298144333E-2</v>
      </c>
      <c r="O655" s="226" t="s">
        <v>720</v>
      </c>
      <c r="P655" s="226" t="s">
        <v>720</v>
      </c>
      <c r="Q655" s="229">
        <v>4168.74379883251</v>
      </c>
      <c r="R655" s="229">
        <v>161.74777574536083</v>
      </c>
      <c r="S655" s="229">
        <v>2286.4859676695105</v>
      </c>
      <c r="T655" s="229">
        <v>0</v>
      </c>
      <c r="U655" s="229"/>
      <c r="V655" s="230">
        <v>0</v>
      </c>
      <c r="W655" s="229">
        <v>1669.2370456921237</v>
      </c>
      <c r="X655" s="229">
        <v>8286.2145879395048</v>
      </c>
      <c r="Y655" s="231">
        <v>14.677181297272517</v>
      </c>
      <c r="Z655" s="232"/>
      <c r="AA655" s="226" t="s">
        <v>1171</v>
      </c>
      <c r="AB655" s="224" t="s">
        <v>701</v>
      </c>
      <c r="AC655" s="233"/>
    </row>
    <row r="656" spans="1:29" s="217" customFormat="1" ht="11.25" customHeight="1">
      <c r="A656" s="224" t="s">
        <v>754</v>
      </c>
      <c r="B656" s="225">
        <v>612</v>
      </c>
      <c r="C656" s="224" t="s">
        <v>614</v>
      </c>
      <c r="D656" s="226" t="s">
        <v>40</v>
      </c>
      <c r="E656" s="224" t="s">
        <v>1178</v>
      </c>
      <c r="F656" s="224" t="s">
        <v>23</v>
      </c>
      <c r="G656" s="227" t="s">
        <v>615</v>
      </c>
      <c r="H656" s="224" t="s">
        <v>41</v>
      </c>
      <c r="I656" s="301">
        <v>66</v>
      </c>
      <c r="J656" s="301">
        <v>0</v>
      </c>
      <c r="K656" s="301">
        <v>61.539739559946113</v>
      </c>
      <c r="L656" s="301">
        <v>127.53973955994611</v>
      </c>
      <c r="M656" s="301">
        <v>8726.0000000000018</v>
      </c>
      <c r="N656" s="228">
        <v>1.4616059999993821E-2</v>
      </c>
      <c r="O656" s="226" t="s">
        <v>720</v>
      </c>
      <c r="P656" s="226" t="s">
        <v>720</v>
      </c>
      <c r="Q656" s="229">
        <v>941.75343691064199</v>
      </c>
      <c r="R656" s="229">
        <v>36.54014999998455</v>
      </c>
      <c r="S656" s="229">
        <v>516.53594521778166</v>
      </c>
      <c r="T656" s="229">
        <v>0</v>
      </c>
      <c r="U656" s="229"/>
      <c r="V656" s="230">
        <v>0</v>
      </c>
      <c r="W656" s="229">
        <v>377.09434799984058</v>
      </c>
      <c r="X656" s="229">
        <v>1871.9238801282486</v>
      </c>
      <c r="Y656" s="231">
        <v>14.677181297272515</v>
      </c>
      <c r="Z656" s="232"/>
      <c r="AA656" s="226" t="s">
        <v>1171</v>
      </c>
      <c r="AB656" s="224" t="s">
        <v>701</v>
      </c>
      <c r="AC656" s="233"/>
    </row>
    <row r="657" spans="1:29" s="217" customFormat="1" ht="11.25" customHeight="1">
      <c r="A657" s="224" t="s">
        <v>754</v>
      </c>
      <c r="B657" s="225">
        <v>614</v>
      </c>
      <c r="C657" s="224" t="s">
        <v>617</v>
      </c>
      <c r="D657" s="226" t="s">
        <v>18</v>
      </c>
      <c r="E657" s="224" t="s">
        <v>1179</v>
      </c>
      <c r="F657" s="224" t="s">
        <v>23</v>
      </c>
      <c r="G657" s="227" t="s">
        <v>618</v>
      </c>
      <c r="H657" s="224" t="s">
        <v>41</v>
      </c>
      <c r="I657" s="301">
        <v>1059</v>
      </c>
      <c r="J657" s="301">
        <v>31.897590361445783</v>
      </c>
      <c r="K657" s="301">
        <v>212.58200544111932</v>
      </c>
      <c r="L657" s="301">
        <v>1303.479595802565</v>
      </c>
      <c r="M657" s="301">
        <v>6334</v>
      </c>
      <c r="N657" s="228">
        <v>0.2057909055577147</v>
      </c>
      <c r="O657" s="226" t="s">
        <v>720</v>
      </c>
      <c r="P657" s="226" t="s">
        <v>720</v>
      </c>
      <c r="Q657" s="229">
        <v>9624.8933354061392</v>
      </c>
      <c r="R657" s="229">
        <v>514.47726389428681</v>
      </c>
      <c r="S657" s="229">
        <v>5279.0923630003872</v>
      </c>
      <c r="T657" s="229">
        <v>0</v>
      </c>
      <c r="U657" s="229"/>
      <c r="V657" s="230">
        <v>0</v>
      </c>
      <c r="W657" s="229">
        <v>3498.4453944811498</v>
      </c>
      <c r="X657" s="229">
        <v>18916.908356781962</v>
      </c>
      <c r="Y657" s="231">
        <v>14.512623302810228</v>
      </c>
      <c r="Z657" s="232"/>
      <c r="AA657" s="226" t="s">
        <v>1171</v>
      </c>
      <c r="AB657" s="224" t="s">
        <v>701</v>
      </c>
      <c r="AC657" s="233"/>
    </row>
    <row r="658" spans="1:29" s="217" customFormat="1" ht="11.25" customHeight="1">
      <c r="A658" s="224" t="s">
        <v>754</v>
      </c>
      <c r="B658" s="225">
        <v>614</v>
      </c>
      <c r="C658" s="224" t="s">
        <v>617</v>
      </c>
      <c r="D658" s="226" t="s">
        <v>18</v>
      </c>
      <c r="E658" s="224" t="s">
        <v>1179</v>
      </c>
      <c r="F658" s="224" t="s">
        <v>23</v>
      </c>
      <c r="G658" s="227" t="s">
        <v>618</v>
      </c>
      <c r="H658" s="224" t="s">
        <v>591</v>
      </c>
      <c r="I658" s="301">
        <v>4087</v>
      </c>
      <c r="J658" s="301">
        <v>123.10240963855422</v>
      </c>
      <c r="K658" s="301">
        <v>820.41799455888065</v>
      </c>
      <c r="L658" s="301">
        <v>5030.5204041974348</v>
      </c>
      <c r="M658" s="301">
        <v>6334</v>
      </c>
      <c r="N658" s="228">
        <v>0.79420909444228527</v>
      </c>
      <c r="O658" s="226" t="s">
        <v>720</v>
      </c>
      <c r="P658" s="226" t="s">
        <v>720</v>
      </c>
      <c r="Q658" s="229">
        <v>46562.496861251457</v>
      </c>
      <c r="R658" s="229">
        <v>1985.5227361057132</v>
      </c>
      <c r="S658" s="229">
        <v>20373.607636999608</v>
      </c>
      <c r="T658" s="229">
        <v>0</v>
      </c>
      <c r="U658" s="229"/>
      <c r="V658" s="230">
        <v>0</v>
      </c>
      <c r="W658" s="229">
        <v>13501.55460551885</v>
      </c>
      <c r="X658" s="229">
        <v>82423.181839875615</v>
      </c>
      <c r="Y658" s="231">
        <v>16.384623302810226</v>
      </c>
      <c r="Z658" s="232"/>
      <c r="AA658" s="226" t="s">
        <v>1171</v>
      </c>
      <c r="AB658" s="224" t="s">
        <v>701</v>
      </c>
      <c r="AC658" s="233"/>
    </row>
    <row r="659" spans="1:29" s="217" customFormat="1" ht="11.25" customHeight="1">
      <c r="A659" s="224" t="s">
        <v>754</v>
      </c>
      <c r="B659" s="225">
        <v>615</v>
      </c>
      <c r="C659" s="224" t="s">
        <v>620</v>
      </c>
      <c r="D659" s="226" t="s">
        <v>18</v>
      </c>
      <c r="E659" s="224" t="s">
        <v>1180</v>
      </c>
      <c r="F659" s="224" t="s">
        <v>23</v>
      </c>
      <c r="G659" s="227" t="s">
        <v>621</v>
      </c>
      <c r="H659" s="224" t="s">
        <v>41</v>
      </c>
      <c r="I659" s="301">
        <v>658</v>
      </c>
      <c r="J659" s="301">
        <v>30.149106911726637</v>
      </c>
      <c r="K659" s="301">
        <v>265.55060833549055</v>
      </c>
      <c r="L659" s="301">
        <v>953.69971524721723</v>
      </c>
      <c r="M659" s="301">
        <v>5599</v>
      </c>
      <c r="N659" s="228">
        <v>0.17033393735438779</v>
      </c>
      <c r="O659" s="226" t="s">
        <v>720</v>
      </c>
      <c r="P659" s="226" t="s">
        <v>720</v>
      </c>
      <c r="Q659" s="229">
        <v>7042.1186973854519</v>
      </c>
      <c r="R659" s="229">
        <v>340.66787470877557</v>
      </c>
      <c r="S659" s="229">
        <v>3862.48384675123</v>
      </c>
      <c r="T659" s="229">
        <v>0</v>
      </c>
      <c r="U659" s="229"/>
      <c r="V659" s="230">
        <v>0</v>
      </c>
      <c r="W659" s="229">
        <v>2827.5433600828374</v>
      </c>
      <c r="X659" s="229">
        <v>14072.813778928296</v>
      </c>
      <c r="Y659" s="231">
        <v>14.756021789605288</v>
      </c>
      <c r="Z659" s="232"/>
      <c r="AA659" s="226" t="s">
        <v>1171</v>
      </c>
      <c r="AB659" s="224" t="s">
        <v>701</v>
      </c>
      <c r="AC659" s="233"/>
    </row>
    <row r="660" spans="1:29" s="217" customFormat="1" ht="11.25" customHeight="1">
      <c r="A660" s="224" t="s">
        <v>754</v>
      </c>
      <c r="B660" s="225">
        <v>615</v>
      </c>
      <c r="C660" s="224" t="s">
        <v>620</v>
      </c>
      <c r="D660" s="226" t="s">
        <v>18</v>
      </c>
      <c r="E660" s="224" t="s">
        <v>1180</v>
      </c>
      <c r="F660" s="224" t="s">
        <v>23</v>
      </c>
      <c r="G660" s="227" t="s">
        <v>621</v>
      </c>
      <c r="H660" s="224" t="s">
        <v>591</v>
      </c>
      <c r="I660" s="301">
        <v>3205</v>
      </c>
      <c r="J660" s="301">
        <v>146.85089308827338</v>
      </c>
      <c r="K660" s="301">
        <v>1293.4493916645094</v>
      </c>
      <c r="L660" s="301">
        <v>4645.3002847527832</v>
      </c>
      <c r="M660" s="301">
        <v>5599</v>
      </c>
      <c r="N660" s="228">
        <v>0.82966606264561227</v>
      </c>
      <c r="O660" s="226" t="s">
        <v>720</v>
      </c>
      <c r="P660" s="226" t="s">
        <v>720</v>
      </c>
      <c r="Q660" s="229">
        <v>42996.899435671759</v>
      </c>
      <c r="R660" s="229">
        <v>1659.3321252912244</v>
      </c>
      <c r="S660" s="229">
        <v>18813.466153248773</v>
      </c>
      <c r="T660" s="229">
        <v>0</v>
      </c>
      <c r="U660" s="229"/>
      <c r="V660" s="230">
        <v>0</v>
      </c>
      <c r="W660" s="229">
        <v>13772.456639917164</v>
      </c>
      <c r="X660" s="229">
        <v>77242.154354128914</v>
      </c>
      <c r="Y660" s="231">
        <v>16.628021789605285</v>
      </c>
      <c r="Z660" s="232"/>
      <c r="AA660" s="226" t="s">
        <v>1171</v>
      </c>
      <c r="AB660" s="224" t="s">
        <v>701</v>
      </c>
      <c r="AC660" s="233"/>
    </row>
    <row r="661" spans="1:29" s="217" customFormat="1" ht="11.25" customHeight="1">
      <c r="A661" s="224" t="s">
        <v>754</v>
      </c>
      <c r="B661" s="225">
        <v>617</v>
      </c>
      <c r="C661" s="224" t="s">
        <v>623</v>
      </c>
      <c r="D661" s="226" t="s">
        <v>18</v>
      </c>
      <c r="E661" s="224" t="s">
        <v>944</v>
      </c>
      <c r="F661" s="224" t="s">
        <v>29</v>
      </c>
      <c r="G661" s="227" t="s">
        <v>209</v>
      </c>
      <c r="H661" s="224" t="s">
        <v>41</v>
      </c>
      <c r="I661" s="301">
        <v>2131</v>
      </c>
      <c r="J661" s="301">
        <v>39.400865460267504</v>
      </c>
      <c r="K661" s="301">
        <v>112.13123068388938</v>
      </c>
      <c r="L661" s="301">
        <v>2282.5320961441571</v>
      </c>
      <c r="M661" s="301">
        <v>13437.000000000002</v>
      </c>
      <c r="N661" s="228">
        <v>0.1698691743800072</v>
      </c>
      <c r="O661" s="226" t="s">
        <v>720</v>
      </c>
      <c r="P661" s="226" t="s">
        <v>720</v>
      </c>
      <c r="Q661" s="229">
        <v>16854.216997928455</v>
      </c>
      <c r="R661" s="229">
        <v>84.934587190003597</v>
      </c>
      <c r="S661" s="229">
        <v>0</v>
      </c>
      <c r="T661" s="229">
        <v>9244.2549893838386</v>
      </c>
      <c r="U661" s="229"/>
      <c r="V661" s="230">
        <v>0</v>
      </c>
      <c r="W661" s="229">
        <v>0</v>
      </c>
      <c r="X661" s="229">
        <v>26183.406574502296</v>
      </c>
      <c r="Y661" s="231">
        <v>11.471210686909281</v>
      </c>
      <c r="Z661" s="232"/>
      <c r="AA661" s="226" t="s">
        <v>945</v>
      </c>
      <c r="AB661" s="224" t="s">
        <v>701</v>
      </c>
      <c r="AC661" s="233"/>
    </row>
    <row r="662" spans="1:29" s="217" customFormat="1" ht="11.25" customHeight="1">
      <c r="A662" s="224" t="s">
        <v>754</v>
      </c>
      <c r="B662" s="225">
        <v>617</v>
      </c>
      <c r="C662" s="224" t="s">
        <v>623</v>
      </c>
      <c r="D662" s="226" t="s">
        <v>18</v>
      </c>
      <c r="E662" s="224" t="s">
        <v>944</v>
      </c>
      <c r="F662" s="224" t="s">
        <v>29</v>
      </c>
      <c r="G662" s="227" t="s">
        <v>209</v>
      </c>
      <c r="H662" s="224" t="s">
        <v>591</v>
      </c>
      <c r="I662" s="301">
        <v>2953</v>
      </c>
      <c r="J662" s="301">
        <v>54.599134539732489</v>
      </c>
      <c r="K662" s="301">
        <v>155.38410333623901</v>
      </c>
      <c r="L662" s="301">
        <v>3162.9832378759716</v>
      </c>
      <c r="M662" s="301">
        <v>13437.000000000002</v>
      </c>
      <c r="N662" s="228">
        <v>0.23539355792780911</v>
      </c>
      <c r="O662" s="226" t="s">
        <v>720</v>
      </c>
      <c r="P662" s="226" t="s">
        <v>720</v>
      </c>
      <c r="Q662" s="229">
        <v>29276.572849779994</v>
      </c>
      <c r="R662" s="229">
        <v>117.69677896390455</v>
      </c>
      <c r="S662" s="229">
        <v>0</v>
      </c>
      <c r="T662" s="229">
        <v>12810.082113397688</v>
      </c>
      <c r="U662" s="229"/>
      <c r="V662" s="230">
        <v>0</v>
      </c>
      <c r="W662" s="229">
        <v>0</v>
      </c>
      <c r="X662" s="229">
        <v>42204.351742141589</v>
      </c>
      <c r="Y662" s="231">
        <v>13.343210686909282</v>
      </c>
      <c r="Z662" s="232"/>
      <c r="AA662" s="226" t="s">
        <v>945</v>
      </c>
      <c r="AB662" s="224" t="s">
        <v>701</v>
      </c>
      <c r="AC662" s="233"/>
    </row>
    <row r="663" spans="1:29" s="217" customFormat="1" ht="11.25" customHeight="1">
      <c r="A663" s="224" t="s">
        <v>754</v>
      </c>
      <c r="B663" s="225">
        <v>617</v>
      </c>
      <c r="C663" s="224" t="s">
        <v>623</v>
      </c>
      <c r="D663" s="226" t="s">
        <v>72</v>
      </c>
      <c r="E663" s="224" t="s">
        <v>944</v>
      </c>
      <c r="F663" s="224" t="s">
        <v>29</v>
      </c>
      <c r="G663" s="227" t="s">
        <v>209</v>
      </c>
      <c r="H663" s="224" t="s">
        <v>42</v>
      </c>
      <c r="I663" s="301">
        <v>2934</v>
      </c>
      <c r="J663" s="301">
        <v>0</v>
      </c>
      <c r="K663" s="301">
        <v>154.38434107298519</v>
      </c>
      <c r="L663" s="301">
        <v>3088.3843410729851</v>
      </c>
      <c r="M663" s="301">
        <v>13437.000000000002</v>
      </c>
      <c r="N663" s="228">
        <v>0.22984180554238184</v>
      </c>
      <c r="O663" s="226" t="s">
        <v>720</v>
      </c>
      <c r="P663" s="226" t="s">
        <v>720</v>
      </c>
      <c r="Q663" s="229">
        <v>15256.618644900547</v>
      </c>
      <c r="R663" s="229">
        <v>114.92090277119092</v>
      </c>
      <c r="S663" s="229">
        <v>0</v>
      </c>
      <c r="T663" s="229">
        <v>12507.956581345594</v>
      </c>
      <c r="U663" s="229"/>
      <c r="V663" s="230">
        <v>0</v>
      </c>
      <c r="W663" s="229">
        <v>0</v>
      </c>
      <c r="X663" s="229">
        <v>27879.496129017331</v>
      </c>
      <c r="Y663" s="231">
        <v>9.0272106869092816</v>
      </c>
      <c r="Z663" s="232"/>
      <c r="AA663" s="226" t="s">
        <v>945</v>
      </c>
      <c r="AB663" s="224" t="s">
        <v>701</v>
      </c>
      <c r="AC663" s="233"/>
    </row>
    <row r="664" spans="1:29" s="217" customFormat="1" ht="11.25" customHeight="1">
      <c r="A664" s="224" t="s">
        <v>754</v>
      </c>
      <c r="B664" s="225">
        <v>617</v>
      </c>
      <c r="C664" s="224" t="s">
        <v>623</v>
      </c>
      <c r="D664" s="226" t="s">
        <v>78</v>
      </c>
      <c r="E664" s="224" t="s">
        <v>944</v>
      </c>
      <c r="F664" s="224" t="s">
        <v>29</v>
      </c>
      <c r="G664" s="227" t="s">
        <v>209</v>
      </c>
      <c r="H664" s="224" t="s">
        <v>41</v>
      </c>
      <c r="I664" s="301">
        <v>1657</v>
      </c>
      <c r="J664" s="301">
        <v>21.608346011736579</v>
      </c>
      <c r="K664" s="301">
        <v>87.189793169030821</v>
      </c>
      <c r="L664" s="301">
        <v>1765.7981391807673</v>
      </c>
      <c r="M664" s="301">
        <v>13437.000000000002</v>
      </c>
      <c r="N664" s="228">
        <v>0.13141312340409073</v>
      </c>
      <c r="O664" s="226" t="s">
        <v>720</v>
      </c>
      <c r="P664" s="226" t="s">
        <v>720</v>
      </c>
      <c r="Q664" s="229">
        <v>13038.653459710784</v>
      </c>
      <c r="R664" s="229">
        <v>65.706561702045363</v>
      </c>
      <c r="S664" s="229">
        <v>0</v>
      </c>
      <c r="T664" s="229">
        <v>7151.4824636821095</v>
      </c>
      <c r="U664" s="229"/>
      <c r="V664" s="230">
        <v>0</v>
      </c>
      <c r="W664" s="229">
        <v>0</v>
      </c>
      <c r="X664" s="229">
        <v>20255.842485094938</v>
      </c>
      <c r="Y664" s="231">
        <v>11.471210686909281</v>
      </c>
      <c r="Z664" s="232"/>
      <c r="AA664" s="226" t="s">
        <v>945</v>
      </c>
      <c r="AB664" s="224" t="s">
        <v>701</v>
      </c>
      <c r="AC664" s="233"/>
    </row>
    <row r="665" spans="1:29" s="217" customFormat="1" ht="11.25" customHeight="1">
      <c r="A665" s="224" t="s">
        <v>754</v>
      </c>
      <c r="B665" s="225">
        <v>617</v>
      </c>
      <c r="C665" s="224" t="s">
        <v>623</v>
      </c>
      <c r="D665" s="226" t="s">
        <v>78</v>
      </c>
      <c r="E665" s="224" t="s">
        <v>944</v>
      </c>
      <c r="F665" s="224" t="s">
        <v>29</v>
      </c>
      <c r="G665" s="227" t="s">
        <v>209</v>
      </c>
      <c r="H665" s="224" t="s">
        <v>42</v>
      </c>
      <c r="I665" s="301">
        <v>2944</v>
      </c>
      <c r="J665" s="301">
        <v>38.391653988263421</v>
      </c>
      <c r="K665" s="301">
        <v>154.91053173785562</v>
      </c>
      <c r="L665" s="301">
        <v>3137.3021857261192</v>
      </c>
      <c r="M665" s="301">
        <v>13437.000000000002</v>
      </c>
      <c r="N665" s="228">
        <v>0.233482338745711</v>
      </c>
      <c r="O665" s="226" t="s">
        <v>720</v>
      </c>
      <c r="P665" s="226" t="s">
        <v>720</v>
      </c>
      <c r="Q665" s="229">
        <v>15498.27279748703</v>
      </c>
      <c r="R665" s="229">
        <v>116.7411693728555</v>
      </c>
      <c r="S665" s="229">
        <v>0</v>
      </c>
      <c r="T665" s="229">
        <v>12706.073852190786</v>
      </c>
      <c r="U665" s="229"/>
      <c r="V665" s="230">
        <v>0</v>
      </c>
      <c r="W665" s="229">
        <v>0</v>
      </c>
      <c r="X665" s="229">
        <v>28321.08781905067</v>
      </c>
      <c r="Y665" s="231">
        <v>9.0272106869092816</v>
      </c>
      <c r="Z665" s="232"/>
      <c r="AA665" s="226" t="s">
        <v>945</v>
      </c>
      <c r="AB665" s="224" t="s">
        <v>701</v>
      </c>
      <c r="AC665" s="233"/>
    </row>
    <row r="666" spans="1:29" s="217" customFormat="1" ht="11.25" customHeight="1">
      <c r="A666" s="224" t="s">
        <v>754</v>
      </c>
      <c r="B666" s="225">
        <v>618</v>
      </c>
      <c r="C666" s="224" t="s">
        <v>625</v>
      </c>
      <c r="D666" s="226" t="s">
        <v>18</v>
      </c>
      <c r="E666" s="224" t="s">
        <v>1181</v>
      </c>
      <c r="F666" s="224" t="s">
        <v>23</v>
      </c>
      <c r="G666" s="227" t="s">
        <v>626</v>
      </c>
      <c r="H666" s="224" t="s">
        <v>41</v>
      </c>
      <c r="I666" s="301">
        <v>1184</v>
      </c>
      <c r="J666" s="301">
        <v>49.9714091218516</v>
      </c>
      <c r="K666" s="301">
        <v>184.77331518039483</v>
      </c>
      <c r="L666" s="301">
        <v>1418.7447243022464</v>
      </c>
      <c r="M666" s="301">
        <v>7040.9999999999991</v>
      </c>
      <c r="N666" s="228">
        <v>0.20149761742682099</v>
      </c>
      <c r="O666" s="226" t="s">
        <v>720</v>
      </c>
      <c r="P666" s="226" t="s">
        <v>720</v>
      </c>
      <c r="Q666" s="229">
        <v>10476.011044247787</v>
      </c>
      <c r="R666" s="229">
        <v>503.74404356705247</v>
      </c>
      <c r="S666" s="229">
        <v>5745.916133424098</v>
      </c>
      <c r="T666" s="229">
        <v>0</v>
      </c>
      <c r="U666" s="229"/>
      <c r="V666" s="230">
        <v>0</v>
      </c>
      <c r="W666" s="229">
        <v>4453.0973451327436</v>
      </c>
      <c r="X666" s="229">
        <v>21178.768566371684</v>
      </c>
      <c r="Y666" s="231">
        <v>14.927821900298255</v>
      </c>
      <c r="Z666" s="232"/>
      <c r="AA666" s="226" t="s">
        <v>1171</v>
      </c>
      <c r="AB666" s="224" t="s">
        <v>701</v>
      </c>
      <c r="AC666" s="233"/>
    </row>
    <row r="667" spans="1:29" s="217" customFormat="1" ht="11.25" customHeight="1">
      <c r="A667" s="224" t="s">
        <v>754</v>
      </c>
      <c r="B667" s="225">
        <v>618</v>
      </c>
      <c r="C667" s="224" t="s">
        <v>625</v>
      </c>
      <c r="D667" s="226" t="s">
        <v>18</v>
      </c>
      <c r="E667" s="224" t="s">
        <v>1181</v>
      </c>
      <c r="F667" s="224" t="s">
        <v>23</v>
      </c>
      <c r="G667" s="227" t="s">
        <v>626</v>
      </c>
      <c r="H667" s="224" t="s">
        <v>591</v>
      </c>
      <c r="I667" s="301">
        <v>4692</v>
      </c>
      <c r="J667" s="301">
        <v>198.02859087814841</v>
      </c>
      <c r="K667" s="301">
        <v>732.22668481960523</v>
      </c>
      <c r="L667" s="301">
        <v>5622.2552756977529</v>
      </c>
      <c r="M667" s="301">
        <v>7040.9999999999991</v>
      </c>
      <c r="N667" s="228">
        <v>0.79850238257317907</v>
      </c>
      <c r="O667" s="226" t="s">
        <v>720</v>
      </c>
      <c r="P667" s="226" t="s">
        <v>720</v>
      </c>
      <c r="Q667" s="229">
        <v>52039.594831858405</v>
      </c>
      <c r="R667" s="229">
        <v>1996.2559564329476</v>
      </c>
      <c r="S667" s="229">
        <v>22770.133866575899</v>
      </c>
      <c r="T667" s="229">
        <v>0</v>
      </c>
      <c r="U667" s="229"/>
      <c r="V667" s="230">
        <v>0</v>
      </c>
      <c r="W667" s="229">
        <v>17646.902654867259</v>
      </c>
      <c r="X667" s="229">
        <v>94452.887309734506</v>
      </c>
      <c r="Y667" s="231">
        <v>16.799821900298255</v>
      </c>
      <c r="Z667" s="232"/>
      <c r="AA667" s="226" t="s">
        <v>1171</v>
      </c>
      <c r="AB667" s="224" t="s">
        <v>701</v>
      </c>
      <c r="AC667" s="233"/>
    </row>
    <row r="668" spans="1:29" s="217" customFormat="1" ht="11.25" customHeight="1">
      <c r="A668" s="224" t="s">
        <v>754</v>
      </c>
      <c r="B668" s="225">
        <v>619</v>
      </c>
      <c r="C668" s="224" t="s">
        <v>628</v>
      </c>
      <c r="D668" s="226" t="s">
        <v>18</v>
      </c>
      <c r="E668" s="224" t="s">
        <v>1182</v>
      </c>
      <c r="F668" s="224" t="s">
        <v>23</v>
      </c>
      <c r="G668" s="227" t="s">
        <v>629</v>
      </c>
      <c r="H668" s="224" t="s">
        <v>41</v>
      </c>
      <c r="I668" s="301">
        <v>861</v>
      </c>
      <c r="J668" s="301">
        <v>33.070597781985391</v>
      </c>
      <c r="K668" s="301">
        <v>204.7116581011631</v>
      </c>
      <c r="L668" s="301">
        <v>1098.7822558831485</v>
      </c>
      <c r="M668" s="301">
        <v>4718</v>
      </c>
      <c r="N668" s="228">
        <v>0.23289153367595347</v>
      </c>
      <c r="O668" s="226" t="s">
        <v>720</v>
      </c>
      <c r="P668" s="226" t="s">
        <v>709</v>
      </c>
      <c r="Q668" s="229">
        <v>8113.4081774411679</v>
      </c>
      <c r="R668" s="229">
        <v>465.78306735190694</v>
      </c>
      <c r="S668" s="229">
        <v>0</v>
      </c>
      <c r="T668" s="229">
        <v>0</v>
      </c>
      <c r="U668" s="229"/>
      <c r="V668" s="230">
        <v>36455.836624356416</v>
      </c>
      <c r="W668" s="229">
        <v>3213.9031647281581</v>
      </c>
      <c r="X668" s="229">
        <v>48248.931033877649</v>
      </c>
      <c r="Y668" s="231">
        <v>43.911276120032966</v>
      </c>
      <c r="Z668" s="232" t="s">
        <v>718</v>
      </c>
      <c r="AA668" s="226" t="s">
        <v>1171</v>
      </c>
      <c r="AB668" s="224" t="s">
        <v>701</v>
      </c>
      <c r="AC668" s="233"/>
    </row>
    <row r="669" spans="1:29" s="217" customFormat="1" ht="11.25" customHeight="1">
      <c r="A669" s="224" t="s">
        <v>754</v>
      </c>
      <c r="B669" s="225">
        <v>619</v>
      </c>
      <c r="C669" s="224" t="s">
        <v>628</v>
      </c>
      <c r="D669" s="226" t="s">
        <v>18</v>
      </c>
      <c r="E669" s="224" t="s">
        <v>1182</v>
      </c>
      <c r="F669" s="224" t="s">
        <v>23</v>
      </c>
      <c r="G669" s="227" t="s">
        <v>629</v>
      </c>
      <c r="H669" s="224" t="s">
        <v>591</v>
      </c>
      <c r="I669" s="301">
        <v>2836</v>
      </c>
      <c r="J669" s="301">
        <v>108.9294022180146</v>
      </c>
      <c r="K669" s="301">
        <v>674.28834189883685</v>
      </c>
      <c r="L669" s="301">
        <v>3619.2177441168515</v>
      </c>
      <c r="M669" s="301">
        <v>4718</v>
      </c>
      <c r="N669" s="228">
        <v>0.7671084663240465</v>
      </c>
      <c r="O669" s="226" t="s">
        <v>720</v>
      </c>
      <c r="P669" s="226" t="s">
        <v>709</v>
      </c>
      <c r="Q669" s="229">
        <v>33499.479439545576</v>
      </c>
      <c r="R669" s="229">
        <v>1534.216932648093</v>
      </c>
      <c r="S669" s="229">
        <v>0</v>
      </c>
      <c r="T669" s="229">
        <v>0</v>
      </c>
      <c r="U669" s="229"/>
      <c r="V669" s="230">
        <v>120079.85210995912</v>
      </c>
      <c r="W669" s="229">
        <v>10586.096835271841</v>
      </c>
      <c r="X669" s="229">
        <v>165699.64531742461</v>
      </c>
      <c r="Y669" s="231">
        <v>45.783276120032959</v>
      </c>
      <c r="Z669" s="232" t="s">
        <v>718</v>
      </c>
      <c r="AA669" s="226" t="s">
        <v>1171</v>
      </c>
      <c r="AB669" s="224" t="s">
        <v>701</v>
      </c>
      <c r="AC669" s="233"/>
    </row>
    <row r="670" spans="1:29" s="217" customFormat="1" ht="11.25" customHeight="1">
      <c r="A670" s="224" t="s">
        <v>754</v>
      </c>
      <c r="B670" s="225">
        <v>621</v>
      </c>
      <c r="C670" s="224" t="s">
        <v>631</v>
      </c>
      <c r="D670" s="226" t="s">
        <v>18</v>
      </c>
      <c r="E670" s="224" t="s">
        <v>1183</v>
      </c>
      <c r="F670" s="224" t="s">
        <v>23</v>
      </c>
      <c r="G670" s="227" t="s">
        <v>632</v>
      </c>
      <c r="H670" s="224" t="s">
        <v>41</v>
      </c>
      <c r="I670" s="301">
        <v>640</v>
      </c>
      <c r="J670" s="301">
        <v>30.629722921914357</v>
      </c>
      <c r="K670" s="301">
        <v>162.82115869017633</v>
      </c>
      <c r="L670" s="301">
        <v>833.4508816120906</v>
      </c>
      <c r="M670" s="301">
        <v>3619</v>
      </c>
      <c r="N670" s="228">
        <v>0.23029866858582221</v>
      </c>
      <c r="O670" s="226" t="s">
        <v>720</v>
      </c>
      <c r="P670" s="226" t="s">
        <v>709</v>
      </c>
      <c r="Q670" s="229">
        <v>6154.2013098236766</v>
      </c>
      <c r="R670" s="229">
        <v>391.50773659589777</v>
      </c>
      <c r="S670" s="229">
        <v>0</v>
      </c>
      <c r="T670" s="229">
        <v>0</v>
      </c>
      <c r="U670" s="229"/>
      <c r="V670" s="230">
        <v>4028.8094654939218</v>
      </c>
      <c r="W670" s="229">
        <v>0</v>
      </c>
      <c r="X670" s="229">
        <v>10574.518511913497</v>
      </c>
      <c r="Y670" s="231">
        <v>12.687632523058689</v>
      </c>
      <c r="Z670" s="232" t="s">
        <v>727</v>
      </c>
      <c r="AA670" s="226" t="s">
        <v>1171</v>
      </c>
      <c r="AB670" s="224" t="s">
        <v>701</v>
      </c>
      <c r="AC670" s="233"/>
    </row>
    <row r="671" spans="1:29" s="217" customFormat="1" ht="11.25" customHeight="1">
      <c r="A671" s="224" t="s">
        <v>754</v>
      </c>
      <c r="B671" s="225">
        <v>621</v>
      </c>
      <c r="C671" s="224" t="s">
        <v>631</v>
      </c>
      <c r="D671" s="226" t="s">
        <v>18</v>
      </c>
      <c r="E671" s="224" t="s">
        <v>1183</v>
      </c>
      <c r="F671" s="224" t="s">
        <v>23</v>
      </c>
      <c r="G671" s="227" t="s">
        <v>632</v>
      </c>
      <c r="H671" s="224" t="s">
        <v>591</v>
      </c>
      <c r="I671" s="301">
        <v>2139</v>
      </c>
      <c r="J671" s="301">
        <v>102.37027707808564</v>
      </c>
      <c r="K671" s="301">
        <v>544.17884130982361</v>
      </c>
      <c r="L671" s="301">
        <v>2785.5491183879094</v>
      </c>
      <c r="M671" s="301">
        <v>3619</v>
      </c>
      <c r="N671" s="228">
        <v>0.76970133141417774</v>
      </c>
      <c r="O671" s="226" t="s">
        <v>720</v>
      </c>
      <c r="P671" s="226" t="s">
        <v>709</v>
      </c>
      <c r="Q671" s="229">
        <v>25783.042639798488</v>
      </c>
      <c r="R671" s="229">
        <v>1308.4922634041022</v>
      </c>
      <c r="S671" s="229">
        <v>0</v>
      </c>
      <c r="T671" s="229">
        <v>0</v>
      </c>
      <c r="U671" s="229"/>
      <c r="V671" s="230">
        <v>13465.036635455468</v>
      </c>
      <c r="W671" s="229">
        <v>0</v>
      </c>
      <c r="X671" s="229">
        <v>40556.571538658056</v>
      </c>
      <c r="Y671" s="231">
        <v>14.559632523058687</v>
      </c>
      <c r="Z671" s="232" t="s">
        <v>727</v>
      </c>
      <c r="AA671" s="226" t="s">
        <v>1171</v>
      </c>
      <c r="AB671" s="224" t="s">
        <v>701</v>
      </c>
      <c r="AC671" s="233"/>
    </row>
    <row r="672" spans="1:29" s="217" customFormat="1" ht="11.25" customHeight="1">
      <c r="A672" s="224" t="s">
        <v>754</v>
      </c>
      <c r="B672" s="225">
        <v>622</v>
      </c>
      <c r="C672" s="224" t="s">
        <v>634</v>
      </c>
      <c r="D672" s="226" t="s">
        <v>18</v>
      </c>
      <c r="E672" s="224" t="s">
        <v>1184</v>
      </c>
      <c r="F672" s="224" t="s">
        <v>23</v>
      </c>
      <c r="G672" s="227" t="s">
        <v>635</v>
      </c>
      <c r="H672" s="224" t="s">
        <v>41</v>
      </c>
      <c r="I672" s="301">
        <v>1548</v>
      </c>
      <c r="J672" s="301">
        <v>76.859855851733201</v>
      </c>
      <c r="K672" s="301">
        <v>687.84258094039581</v>
      </c>
      <c r="L672" s="301">
        <v>2312.702436792129</v>
      </c>
      <c r="M672" s="301">
        <v>13059</v>
      </c>
      <c r="N672" s="228">
        <v>0.17709644205468481</v>
      </c>
      <c r="O672" s="226" t="s">
        <v>720</v>
      </c>
      <c r="P672" s="226" t="s">
        <v>720</v>
      </c>
      <c r="Q672" s="229">
        <v>17076.994793273079</v>
      </c>
      <c r="R672" s="229">
        <v>1416.7715364374785</v>
      </c>
      <c r="S672" s="229">
        <v>9366.4448690081208</v>
      </c>
      <c r="T672" s="229">
        <v>0</v>
      </c>
      <c r="U672" s="229"/>
      <c r="V672" s="230">
        <v>0</v>
      </c>
      <c r="W672" s="229">
        <v>5242.0546848186705</v>
      </c>
      <c r="X672" s="229">
        <v>33102.265883537351</v>
      </c>
      <c r="Y672" s="231">
        <v>14.313240370625621</v>
      </c>
      <c r="Z672" s="232"/>
      <c r="AA672" s="226" t="s">
        <v>1171</v>
      </c>
      <c r="AB672" s="224" t="s">
        <v>701</v>
      </c>
      <c r="AC672" s="233"/>
    </row>
    <row r="673" spans="1:29" s="217" customFormat="1" ht="11.25" customHeight="1">
      <c r="A673" s="224" t="s">
        <v>754</v>
      </c>
      <c r="B673" s="225">
        <v>622</v>
      </c>
      <c r="C673" s="224" t="s">
        <v>634</v>
      </c>
      <c r="D673" s="226" t="s">
        <v>18</v>
      </c>
      <c r="E673" s="224" t="s">
        <v>1184</v>
      </c>
      <c r="F673" s="224" t="s">
        <v>23</v>
      </c>
      <c r="G673" s="227" t="s">
        <v>635</v>
      </c>
      <c r="H673" s="224" t="s">
        <v>591</v>
      </c>
      <c r="I673" s="301">
        <v>7193</v>
      </c>
      <c r="J673" s="301">
        <v>357.14014414826681</v>
      </c>
      <c r="K673" s="301">
        <v>3196.1574190596043</v>
      </c>
      <c r="L673" s="301">
        <v>10746.297563207871</v>
      </c>
      <c r="M673" s="301">
        <v>13059</v>
      </c>
      <c r="N673" s="228">
        <v>0.82290355794531511</v>
      </c>
      <c r="O673" s="226" t="s">
        <v>720</v>
      </c>
      <c r="P673" s="226" t="s">
        <v>720</v>
      </c>
      <c r="Q673" s="229">
        <v>99467.730245052051</v>
      </c>
      <c r="R673" s="229">
        <v>6583.228463562521</v>
      </c>
      <c r="S673" s="229">
        <v>43522.505130991871</v>
      </c>
      <c r="T673" s="229">
        <v>0</v>
      </c>
      <c r="U673" s="229"/>
      <c r="V673" s="230">
        <v>0</v>
      </c>
      <c r="W673" s="229">
        <v>24357.945315181329</v>
      </c>
      <c r="X673" s="229">
        <v>173931.40915478778</v>
      </c>
      <c r="Y673" s="231">
        <v>16.185240370625621</v>
      </c>
      <c r="Z673" s="232"/>
      <c r="AA673" s="226" t="s">
        <v>1171</v>
      </c>
      <c r="AB673" s="224" t="s">
        <v>701</v>
      </c>
      <c r="AC673" s="233"/>
    </row>
    <row r="674" spans="1:29" s="217" customFormat="1" ht="11.25" customHeight="1">
      <c r="A674" s="224" t="s">
        <v>754</v>
      </c>
      <c r="B674" s="225">
        <v>623</v>
      </c>
      <c r="C674" s="224" t="s">
        <v>637</v>
      </c>
      <c r="D674" s="226" t="s">
        <v>18</v>
      </c>
      <c r="E674" s="224" t="s">
        <v>1185</v>
      </c>
      <c r="F674" s="224" t="s">
        <v>23</v>
      </c>
      <c r="G674" s="227" t="s">
        <v>638</v>
      </c>
      <c r="H674" s="224" t="s">
        <v>41</v>
      </c>
      <c r="I674" s="301">
        <v>1319</v>
      </c>
      <c r="J674" s="301">
        <v>74.133356227106219</v>
      </c>
      <c r="K674" s="301">
        <v>193.86514739703117</v>
      </c>
      <c r="L674" s="301">
        <v>1586.9985036241374</v>
      </c>
      <c r="M674" s="301">
        <v>22435</v>
      </c>
      <c r="N674" s="228">
        <v>7.0737619952045347E-2</v>
      </c>
      <c r="O674" s="226" t="s">
        <v>720</v>
      </c>
      <c r="P674" s="226" t="s">
        <v>720</v>
      </c>
      <c r="Q674" s="229">
        <v>11718.396950760629</v>
      </c>
      <c r="R674" s="229">
        <v>141.4752399040907</v>
      </c>
      <c r="S674" s="229">
        <v>6427.3439396777567</v>
      </c>
      <c r="T674" s="229">
        <v>0</v>
      </c>
      <c r="U674" s="229"/>
      <c r="V674" s="230">
        <v>0</v>
      </c>
      <c r="W674" s="229">
        <v>2298.9726484414737</v>
      </c>
      <c r="X674" s="229">
        <v>20586.188778783951</v>
      </c>
      <c r="Y674" s="231">
        <v>12.971775796746156</v>
      </c>
      <c r="Z674" s="232"/>
      <c r="AA674" s="226" t="s">
        <v>1171</v>
      </c>
      <c r="AB674" s="224" t="s">
        <v>701</v>
      </c>
      <c r="AC674" s="233"/>
    </row>
    <row r="675" spans="1:29" s="217" customFormat="1" ht="11.25" customHeight="1">
      <c r="A675" s="224" t="s">
        <v>754</v>
      </c>
      <c r="B675" s="225">
        <v>623</v>
      </c>
      <c r="C675" s="224" t="s">
        <v>637</v>
      </c>
      <c r="D675" s="226" t="s">
        <v>18</v>
      </c>
      <c r="E675" s="224" t="s">
        <v>1185</v>
      </c>
      <c r="F675" s="224" t="s">
        <v>23</v>
      </c>
      <c r="G675" s="227" t="s">
        <v>638</v>
      </c>
      <c r="H675" s="224" t="s">
        <v>591</v>
      </c>
      <c r="I675" s="301">
        <v>7417</v>
      </c>
      <c r="J675" s="301">
        <v>416.86664377289378</v>
      </c>
      <c r="K675" s="301">
        <v>1090.1423792598787</v>
      </c>
      <c r="L675" s="301">
        <v>8924.0090230327714</v>
      </c>
      <c r="M675" s="301">
        <v>22435</v>
      </c>
      <c r="N675" s="228">
        <v>0.39777174161055368</v>
      </c>
      <c r="O675" s="226" t="s">
        <v>720</v>
      </c>
      <c r="P675" s="226" t="s">
        <v>720</v>
      </c>
      <c r="Q675" s="229">
        <v>82600.627517191329</v>
      </c>
      <c r="R675" s="229">
        <v>795.54348322110729</v>
      </c>
      <c r="S675" s="229">
        <v>36142.236543282728</v>
      </c>
      <c r="T675" s="229">
        <v>0</v>
      </c>
      <c r="U675" s="229"/>
      <c r="V675" s="230">
        <v>0</v>
      </c>
      <c r="W675" s="229">
        <v>12927.581602342994</v>
      </c>
      <c r="X675" s="229">
        <v>132465.98914603813</v>
      </c>
      <c r="Y675" s="231">
        <v>14.843775796746153</v>
      </c>
      <c r="Z675" s="232"/>
      <c r="AA675" s="226" t="s">
        <v>1171</v>
      </c>
      <c r="AB675" s="224" t="s">
        <v>701</v>
      </c>
      <c r="AC675" s="233"/>
    </row>
    <row r="676" spans="1:29" s="217" customFormat="1" ht="11.25" customHeight="1">
      <c r="A676" s="224" t="s">
        <v>754</v>
      </c>
      <c r="B676" s="225">
        <v>623</v>
      </c>
      <c r="C676" s="224" t="s">
        <v>637</v>
      </c>
      <c r="D676" s="226" t="s">
        <v>40</v>
      </c>
      <c r="E676" s="224" t="s">
        <v>1185</v>
      </c>
      <c r="F676" s="224" t="s">
        <v>23</v>
      </c>
      <c r="G676" s="227" t="s">
        <v>638</v>
      </c>
      <c r="H676" s="224" t="s">
        <v>19</v>
      </c>
      <c r="I676" s="301">
        <v>10396</v>
      </c>
      <c r="J676" s="301">
        <v>0</v>
      </c>
      <c r="K676" s="301">
        <v>1527.9924733430901</v>
      </c>
      <c r="L676" s="301">
        <v>11923.992473343091</v>
      </c>
      <c r="M676" s="301">
        <v>22435</v>
      </c>
      <c r="N676" s="228">
        <v>0.53149063843740096</v>
      </c>
      <c r="O676" s="226" t="s">
        <v>720</v>
      </c>
      <c r="P676" s="226" t="s">
        <v>720</v>
      </c>
      <c r="Q676" s="229">
        <v>58904.522818314872</v>
      </c>
      <c r="R676" s="229">
        <v>1062.981276874802</v>
      </c>
      <c r="S676" s="229">
        <v>48292.169517039518</v>
      </c>
      <c r="T676" s="229">
        <v>0</v>
      </c>
      <c r="U676" s="229"/>
      <c r="V676" s="230">
        <v>0</v>
      </c>
      <c r="W676" s="229">
        <v>17273.445749215531</v>
      </c>
      <c r="X676" s="229">
        <v>125533.11936144473</v>
      </c>
      <c r="Y676" s="231">
        <v>10.527775796746155</v>
      </c>
      <c r="Z676" s="232"/>
      <c r="AA676" s="226" t="s">
        <v>1171</v>
      </c>
      <c r="AB676" s="224" t="s">
        <v>701</v>
      </c>
      <c r="AC676" s="233"/>
    </row>
    <row r="677" spans="1:29" s="217" customFormat="1" ht="11.25" customHeight="1">
      <c r="A677" s="224" t="s">
        <v>754</v>
      </c>
      <c r="B677" s="225">
        <v>625</v>
      </c>
      <c r="C677" s="224" t="s">
        <v>640</v>
      </c>
      <c r="D677" s="226" t="s">
        <v>18</v>
      </c>
      <c r="E677" s="224" t="s">
        <v>1186</v>
      </c>
      <c r="F677" s="224" t="s">
        <v>23</v>
      </c>
      <c r="G677" s="227" t="s">
        <v>641</v>
      </c>
      <c r="H677" s="224" t="s">
        <v>41</v>
      </c>
      <c r="I677" s="301">
        <v>652</v>
      </c>
      <c r="J677" s="301">
        <v>25.528436696198913</v>
      </c>
      <c r="K677" s="301">
        <v>119.44326950557301</v>
      </c>
      <c r="L677" s="301">
        <v>796.97170620177189</v>
      </c>
      <c r="M677" s="301">
        <v>4277</v>
      </c>
      <c r="N677" s="228">
        <v>0.18633895398685338</v>
      </c>
      <c r="O677" s="226" t="s">
        <v>720</v>
      </c>
      <c r="P677" s="226" t="s">
        <v>709</v>
      </c>
      <c r="Q677" s="229">
        <v>5884.8390785938836</v>
      </c>
      <c r="R677" s="229">
        <v>372.67790797370674</v>
      </c>
      <c r="S677" s="229">
        <v>0</v>
      </c>
      <c r="T677" s="229">
        <v>0</v>
      </c>
      <c r="U677" s="229">
        <v>27027.160903115175</v>
      </c>
      <c r="V677" s="230">
        <v>0</v>
      </c>
      <c r="W677" s="229">
        <v>1490.711631894827</v>
      </c>
      <c r="X677" s="229">
        <v>34775.389521577592</v>
      </c>
      <c r="Y677" s="231">
        <v>43.634409165302785</v>
      </c>
      <c r="Z677" s="232" t="s">
        <v>721</v>
      </c>
      <c r="AA677" s="226" t="s">
        <v>1171</v>
      </c>
      <c r="AB677" s="224" t="s">
        <v>701</v>
      </c>
      <c r="AC677" s="233"/>
    </row>
    <row r="678" spans="1:29" s="217" customFormat="1" ht="11.25" customHeight="1">
      <c r="A678" s="224" t="s">
        <v>754</v>
      </c>
      <c r="B678" s="225">
        <v>625</v>
      </c>
      <c r="C678" s="224" t="s">
        <v>640</v>
      </c>
      <c r="D678" s="226" t="s">
        <v>18</v>
      </c>
      <c r="E678" s="224" t="s">
        <v>1186</v>
      </c>
      <c r="F678" s="224" t="s">
        <v>23</v>
      </c>
      <c r="G678" s="227" t="s">
        <v>641</v>
      </c>
      <c r="H678" s="224" t="s">
        <v>591</v>
      </c>
      <c r="I678" s="301">
        <v>2847</v>
      </c>
      <c r="J678" s="301">
        <v>111.47156330380108</v>
      </c>
      <c r="K678" s="301">
        <v>521.55673049442692</v>
      </c>
      <c r="L678" s="301">
        <v>3480.0282937982283</v>
      </c>
      <c r="M678" s="301">
        <v>4277</v>
      </c>
      <c r="N678" s="228">
        <v>0.8136610460131467</v>
      </c>
      <c r="O678" s="226" t="s">
        <v>720</v>
      </c>
      <c r="P678" s="226" t="s">
        <v>709</v>
      </c>
      <c r="Q678" s="229">
        <v>32211.141887396403</v>
      </c>
      <c r="R678" s="229">
        <v>1627.3220920262934</v>
      </c>
      <c r="S678" s="229">
        <v>0</v>
      </c>
      <c r="T678" s="229">
        <v>0</v>
      </c>
      <c r="U678" s="229">
        <v>118015.83909688484</v>
      </c>
      <c r="V678" s="230">
        <v>0</v>
      </c>
      <c r="W678" s="229">
        <v>6509.2883681051735</v>
      </c>
      <c r="X678" s="229">
        <v>158363.59144441268</v>
      </c>
      <c r="Y678" s="231">
        <v>45.506409165302777</v>
      </c>
      <c r="Z678" s="232" t="s">
        <v>721</v>
      </c>
      <c r="AA678" s="226" t="s">
        <v>1171</v>
      </c>
      <c r="AB678" s="224" t="s">
        <v>701</v>
      </c>
      <c r="AC678" s="233"/>
    </row>
    <row r="679" spans="1:29" s="217" customFormat="1" ht="11.25" customHeight="1">
      <c r="A679" s="224" t="s">
        <v>754</v>
      </c>
      <c r="B679" s="225">
        <v>628</v>
      </c>
      <c r="C679" s="224" t="s">
        <v>643</v>
      </c>
      <c r="D679" s="226" t="s">
        <v>18</v>
      </c>
      <c r="E679" s="224" t="s">
        <v>1187</v>
      </c>
      <c r="F679" s="224" t="s">
        <v>23</v>
      </c>
      <c r="G679" s="227" t="s">
        <v>644</v>
      </c>
      <c r="H679" s="224" t="s">
        <v>41</v>
      </c>
      <c r="I679" s="301">
        <v>933</v>
      </c>
      <c r="J679" s="301">
        <v>48.709404990403065</v>
      </c>
      <c r="K679" s="301">
        <v>41.904414587332049</v>
      </c>
      <c r="L679" s="301">
        <v>1023.6138195777352</v>
      </c>
      <c r="M679" s="301">
        <v>5716</v>
      </c>
      <c r="N679" s="228">
        <v>0.17907869481765837</v>
      </c>
      <c r="O679" s="226" t="s">
        <v>720</v>
      </c>
      <c r="P679" s="226" t="s">
        <v>709</v>
      </c>
      <c r="Q679" s="229">
        <v>7558.364443761996</v>
      </c>
      <c r="R679" s="229">
        <v>304.4337811900192</v>
      </c>
      <c r="S679" s="229">
        <v>0</v>
      </c>
      <c r="T679" s="229">
        <v>0</v>
      </c>
      <c r="U679" s="229"/>
      <c r="V679" s="230">
        <v>16198.228583595492</v>
      </c>
      <c r="W679" s="229">
        <v>2793.6276391554707</v>
      </c>
      <c r="X679" s="229">
        <v>26854.654447702978</v>
      </c>
      <c r="Y679" s="231">
        <v>26.235142525509431</v>
      </c>
      <c r="Z679" s="232" t="s">
        <v>739</v>
      </c>
      <c r="AA679" s="226" t="s">
        <v>1171</v>
      </c>
      <c r="AB679" s="224" t="s">
        <v>701</v>
      </c>
      <c r="AC679" s="233"/>
    </row>
    <row r="680" spans="1:29" s="217" customFormat="1" ht="11.25" customHeight="1">
      <c r="A680" s="224" t="s">
        <v>754</v>
      </c>
      <c r="B680" s="225">
        <v>628</v>
      </c>
      <c r="C680" s="224" t="s">
        <v>643</v>
      </c>
      <c r="D680" s="226" t="s">
        <v>18</v>
      </c>
      <c r="E680" s="224" t="s">
        <v>1187</v>
      </c>
      <c r="F680" s="224" t="s">
        <v>23</v>
      </c>
      <c r="G680" s="227" t="s">
        <v>644</v>
      </c>
      <c r="H680" s="224" t="s">
        <v>591</v>
      </c>
      <c r="I680" s="301">
        <v>4277</v>
      </c>
      <c r="J680" s="301">
        <v>223.29059500959693</v>
      </c>
      <c r="K680" s="301">
        <v>192.09558541266793</v>
      </c>
      <c r="L680" s="301">
        <v>4692.3861804222652</v>
      </c>
      <c r="M680" s="301">
        <v>5716</v>
      </c>
      <c r="N680" s="228">
        <v>0.82092130518234174</v>
      </c>
      <c r="O680" s="226" t="s">
        <v>720</v>
      </c>
      <c r="P680" s="226" t="s">
        <v>709</v>
      </c>
      <c r="Q680" s="229">
        <v>43432.726485988489</v>
      </c>
      <c r="R680" s="229">
        <v>1395.5662188099809</v>
      </c>
      <c r="S680" s="229">
        <v>0</v>
      </c>
      <c r="T680" s="229">
        <v>0</v>
      </c>
      <c r="U680" s="229"/>
      <c r="V680" s="230">
        <v>74254.90209221642</v>
      </c>
      <c r="W680" s="229">
        <v>12806.372360844531</v>
      </c>
      <c r="X680" s="229">
        <v>131889.56715785942</v>
      </c>
      <c r="Y680" s="231">
        <v>28.107142525509431</v>
      </c>
      <c r="Z680" s="232" t="s">
        <v>739</v>
      </c>
      <c r="AA680" s="226" t="s">
        <v>1171</v>
      </c>
      <c r="AB680" s="224" t="s">
        <v>701</v>
      </c>
      <c r="AC680" s="233"/>
    </row>
    <row r="681" spans="1:29" s="217" customFormat="1" ht="11.25" customHeight="1">
      <c r="A681" s="224" t="s">
        <v>754</v>
      </c>
      <c r="B681" s="225">
        <v>629</v>
      </c>
      <c r="C681" s="224" t="s">
        <v>646</v>
      </c>
      <c r="D681" s="226" t="s">
        <v>18</v>
      </c>
      <c r="E681" s="224" t="s">
        <v>1188</v>
      </c>
      <c r="F681" s="224" t="s">
        <v>23</v>
      </c>
      <c r="G681" s="227" t="s">
        <v>647</v>
      </c>
      <c r="H681" s="224" t="s">
        <v>41</v>
      </c>
      <c r="I681" s="301">
        <v>1119</v>
      </c>
      <c r="J681" s="301">
        <v>57.052612547459766</v>
      </c>
      <c r="K681" s="301">
        <v>56.24335563189296</v>
      </c>
      <c r="L681" s="301">
        <v>1232.2959681793527</v>
      </c>
      <c r="M681" s="301">
        <v>6091</v>
      </c>
      <c r="N681" s="228">
        <v>0.20231422889170131</v>
      </c>
      <c r="O681" s="226" t="s">
        <v>720</v>
      </c>
      <c r="P681" s="226" t="s">
        <v>709</v>
      </c>
      <c r="Q681" s="229">
        <v>9099.2734290363405</v>
      </c>
      <c r="R681" s="229">
        <v>343.93418911589225</v>
      </c>
      <c r="S681" s="229">
        <v>0</v>
      </c>
      <c r="T681" s="229">
        <v>0</v>
      </c>
      <c r="U681" s="229"/>
      <c r="V681" s="230">
        <v>20907.253715064773</v>
      </c>
      <c r="W681" s="229">
        <v>2448.0021695895857</v>
      </c>
      <c r="X681" s="229">
        <v>32798.46350280659</v>
      </c>
      <c r="Y681" s="231">
        <v>26.615735464317435</v>
      </c>
      <c r="Z681" s="232" t="s">
        <v>741</v>
      </c>
      <c r="AA681" s="226" t="s">
        <v>1171</v>
      </c>
      <c r="AB681" s="224" t="s">
        <v>701</v>
      </c>
      <c r="AC681" s="233"/>
    </row>
    <row r="682" spans="1:29" s="217" customFormat="1" ht="11.25" customHeight="1">
      <c r="A682" s="224" t="s">
        <v>754</v>
      </c>
      <c r="B682" s="225">
        <v>629</v>
      </c>
      <c r="C682" s="224" t="s">
        <v>646</v>
      </c>
      <c r="D682" s="226" t="s">
        <v>18</v>
      </c>
      <c r="E682" s="224" t="s">
        <v>1188</v>
      </c>
      <c r="F682" s="224" t="s">
        <v>23</v>
      </c>
      <c r="G682" s="227" t="s">
        <v>647</v>
      </c>
      <c r="H682" s="224" t="s">
        <v>591</v>
      </c>
      <c r="I682" s="301">
        <v>4412</v>
      </c>
      <c r="J682" s="301">
        <v>224.94738745254023</v>
      </c>
      <c r="K682" s="301">
        <v>221.75664436810703</v>
      </c>
      <c r="L682" s="301">
        <v>4858.7040318206473</v>
      </c>
      <c r="M682" s="301">
        <v>6091</v>
      </c>
      <c r="N682" s="228">
        <v>0.79768577110829864</v>
      </c>
      <c r="O682" s="226" t="s">
        <v>720</v>
      </c>
      <c r="P682" s="226" t="s">
        <v>709</v>
      </c>
      <c r="Q682" s="229">
        <v>44972.164518531914</v>
      </c>
      <c r="R682" s="229">
        <v>1356.0658108841076</v>
      </c>
      <c r="S682" s="229">
        <v>0</v>
      </c>
      <c r="T682" s="229">
        <v>0</v>
      </c>
      <c r="U682" s="229"/>
      <c r="V682" s="230">
        <v>82433.246998092742</v>
      </c>
      <c r="W682" s="229">
        <v>9651.9978304104134</v>
      </c>
      <c r="X682" s="229">
        <v>138413.47515791917</v>
      </c>
      <c r="Y682" s="231">
        <v>28.487735464317435</v>
      </c>
      <c r="Z682" s="232" t="s">
        <v>741</v>
      </c>
      <c r="AA682" s="226" t="s">
        <v>1171</v>
      </c>
      <c r="AB682" s="224" t="s">
        <v>701</v>
      </c>
      <c r="AC682" s="233"/>
    </row>
    <row r="683" spans="1:29" s="217" customFormat="1" ht="11.25" customHeight="1">
      <c r="A683" s="224" t="s">
        <v>30</v>
      </c>
      <c r="B683" s="225" t="s">
        <v>1206</v>
      </c>
      <c r="C683" s="224" t="s">
        <v>651</v>
      </c>
      <c r="D683" s="234" t="s">
        <v>37</v>
      </c>
      <c r="E683" s="224" t="s">
        <v>1196</v>
      </c>
      <c r="F683" s="224" t="s">
        <v>29</v>
      </c>
      <c r="G683" s="237" t="s">
        <v>33</v>
      </c>
      <c r="H683" s="224" t="s">
        <v>19</v>
      </c>
      <c r="I683" s="301">
        <v>1</v>
      </c>
      <c r="J683" s="301">
        <v>0</v>
      </c>
      <c r="K683" s="301">
        <v>0</v>
      </c>
      <c r="L683" s="301">
        <v>1</v>
      </c>
      <c r="M683" s="301">
        <v>1</v>
      </c>
      <c r="N683" s="228">
        <v>1</v>
      </c>
      <c r="O683" s="226" t="s">
        <v>709</v>
      </c>
      <c r="P683" s="226" t="s">
        <v>1218</v>
      </c>
      <c r="Q683" s="229">
        <v>0</v>
      </c>
      <c r="R683" s="229">
        <v>0</v>
      </c>
      <c r="S683" s="229">
        <v>0</v>
      </c>
      <c r="T683" s="229">
        <v>0</v>
      </c>
      <c r="U683" s="229"/>
      <c r="V683" s="230">
        <v>85302.562927455903</v>
      </c>
      <c r="W683" s="229">
        <v>0</v>
      </c>
      <c r="X683" s="229">
        <v>85302.562927455903</v>
      </c>
      <c r="Y683" s="231">
        <v>85302.562927455903</v>
      </c>
      <c r="Z683" s="232" t="s">
        <v>715</v>
      </c>
      <c r="AA683" s="226"/>
      <c r="AB683" s="224"/>
      <c r="AC683" s="233"/>
    </row>
    <row r="684" spans="1:29" s="217" customFormat="1" ht="11.25" customHeight="1">
      <c r="A684" s="224" t="s">
        <v>305</v>
      </c>
      <c r="B684" s="225" t="s">
        <v>1202</v>
      </c>
      <c r="C684" s="224" t="s">
        <v>1267</v>
      </c>
      <c r="D684" s="226" t="s">
        <v>18</v>
      </c>
      <c r="E684" s="224" t="s">
        <v>1269</v>
      </c>
      <c r="F684" s="224" t="s">
        <v>16</v>
      </c>
      <c r="G684" s="227" t="s">
        <v>307</v>
      </c>
      <c r="H684" s="224" t="s">
        <v>41</v>
      </c>
      <c r="I684" s="301">
        <v>2000</v>
      </c>
      <c r="J684" s="301"/>
      <c r="K684" s="301"/>
      <c r="L684" s="301">
        <v>2000</v>
      </c>
      <c r="M684" s="301">
        <v>2000</v>
      </c>
      <c r="N684" s="228">
        <v>1</v>
      </c>
      <c r="O684" s="226" t="s">
        <v>720</v>
      </c>
      <c r="P684" s="226" t="s">
        <v>1218</v>
      </c>
      <c r="Q684" s="229">
        <v>14767.999999999998</v>
      </c>
      <c r="R684" s="229">
        <v>0</v>
      </c>
      <c r="S684" s="229">
        <v>0</v>
      </c>
      <c r="T684" s="229">
        <v>0</v>
      </c>
      <c r="U684" s="229"/>
      <c r="V684" s="230">
        <v>0</v>
      </c>
      <c r="W684" s="229">
        <v>0</v>
      </c>
      <c r="X684" s="229">
        <v>14767.999999999998</v>
      </c>
      <c r="Y684" s="231">
        <v>7.3839999999999995</v>
      </c>
      <c r="Z684" s="232"/>
      <c r="AA684" s="226" t="s">
        <v>1011</v>
      </c>
      <c r="AB684" s="224" t="s">
        <v>696</v>
      </c>
      <c r="AC684" s="233"/>
    </row>
    <row r="685" spans="1:29" s="217" customFormat="1" ht="11.25" customHeight="1">
      <c r="A685" s="224" t="s">
        <v>754</v>
      </c>
      <c r="B685" s="226"/>
      <c r="C685" s="224" t="s">
        <v>725</v>
      </c>
      <c r="D685" s="226"/>
      <c r="E685" s="224" t="s">
        <v>678</v>
      </c>
      <c r="F685" s="224" t="s">
        <v>16</v>
      </c>
      <c r="G685" s="227" t="s">
        <v>209</v>
      </c>
      <c r="H685" s="224"/>
      <c r="I685" s="301">
        <v>1</v>
      </c>
      <c r="J685" s="301"/>
      <c r="K685" s="301"/>
      <c r="L685" s="301">
        <v>1</v>
      </c>
      <c r="M685" s="301">
        <v>1</v>
      </c>
      <c r="N685" s="228">
        <v>1</v>
      </c>
      <c r="O685" s="226"/>
      <c r="P685" s="226" t="s">
        <v>1218</v>
      </c>
      <c r="Q685" s="224"/>
      <c r="R685" s="229">
        <v>0</v>
      </c>
      <c r="S685" s="229">
        <v>0</v>
      </c>
      <c r="T685" s="229">
        <v>0</v>
      </c>
      <c r="U685" s="229"/>
      <c r="V685" s="230">
        <v>3754.5142133563336</v>
      </c>
      <c r="W685" s="224"/>
      <c r="X685" s="229">
        <v>3754.5142133563336</v>
      </c>
      <c r="Y685" s="231">
        <v>3754.5142133563336</v>
      </c>
      <c r="Z685" s="226" t="s">
        <v>724</v>
      </c>
      <c r="AA685" s="226"/>
      <c r="AB685" s="224"/>
      <c r="AC685" s="224"/>
    </row>
    <row r="691" spans="9:11">
      <c r="I691" s="165"/>
    </row>
    <row r="692" spans="9:11">
      <c r="K692" s="216"/>
    </row>
    <row r="693" spans="9:11">
      <c r="K693" s="216"/>
    </row>
    <row r="694" spans="9:11">
      <c r="K694" s="216"/>
    </row>
  </sheetData>
  <autoFilter ref="A1:AC685">
    <sortState ref="A404:AE439">
      <sortCondition ref="D1:D685"/>
    </sortState>
  </autoFilter>
  <sortState ref="A2:AA696">
    <sortCondition ref="B2:B696"/>
  </sortState>
  <customSheetViews>
    <customSheetView guid="{BB668A0E-2D0A-40F7-B96F-8BCFBD14C056}" showAutoFilter="1">
      <pane xSplit="6" ySplit="1" topLeftCell="G2" activePane="bottomRight" state="frozen"/>
      <selection pane="bottomRight" activeCell="E29" sqref="E29"/>
      <pageMargins left="0.7" right="0.7" top="0.75" bottom="0.75" header="0.3" footer="0.3"/>
      <pageSetup orientation="portrait" r:id="rId1"/>
      <autoFilter ref="A1:AM696">
        <sortState ref="A2:AA679">
          <sortCondition ref="C1:C679"/>
        </sortState>
      </autoFilter>
    </customSheetView>
  </customSheetViews>
  <pageMargins left="0.7" right="0.7" top="0.75" bottom="0.75" header="0.3" footer="0.3"/>
  <pageSetup paperSize="17" scale="1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81"/>
  <sheetViews>
    <sheetView zoomScale="85" zoomScaleNormal="85" workbookViewId="0">
      <pane xSplit="13" ySplit="1" topLeftCell="Q2" activePane="bottomRight" state="frozen"/>
      <selection pane="topRight" activeCell="N1" sqref="N1"/>
      <selection pane="bottomLeft" activeCell="A2" sqref="A2"/>
      <selection pane="bottomRight" activeCell="F2" sqref="F2"/>
    </sheetView>
  </sheetViews>
  <sheetFormatPr defaultColWidth="9.140625" defaultRowHeight="15" customHeight="1"/>
  <cols>
    <col min="1" max="1" width="10.7109375" style="8" customWidth="1"/>
    <col min="2" max="2" width="12.140625" style="8" bestFit="1" customWidth="1"/>
    <col min="3" max="3" width="41.7109375" style="2" bestFit="1" customWidth="1"/>
    <col min="4" max="4" width="20.140625" style="2" bestFit="1" customWidth="1"/>
    <col min="5" max="5" width="20.140625" style="2" customWidth="1"/>
    <col min="6" max="6" width="32" style="9" bestFit="1" customWidth="1"/>
    <col min="7" max="7" width="12.42578125" style="10" customWidth="1"/>
    <col min="8" max="8" width="35.28515625" style="11" customWidth="1"/>
    <col min="9" max="9" width="10.5703125" style="8" bestFit="1" customWidth="1"/>
    <col min="10" max="10" width="8.5703125" style="8" customWidth="1"/>
    <col min="11" max="11" width="14.7109375" style="2" customWidth="1"/>
    <col min="12" max="12" width="11.85546875" style="2" customWidth="1"/>
    <col min="13" max="13" width="14.7109375" style="13" customWidth="1"/>
    <col min="14" max="14" width="21.28515625" style="8" customWidth="1"/>
    <col min="15" max="15" width="14.7109375" style="8" customWidth="1"/>
    <col min="16" max="16" width="15.5703125" style="2" customWidth="1"/>
    <col min="17" max="17" width="14.7109375" style="8" customWidth="1"/>
    <col min="18" max="18" width="15" style="5" customWidth="1"/>
    <col min="19" max="21" width="14.7109375" style="2" customWidth="1"/>
    <col min="22" max="16384" width="9.140625" style="4"/>
  </cols>
  <sheetData>
    <row r="1" spans="1:21" ht="38.25">
      <c r="A1" s="128" t="s">
        <v>1</v>
      </c>
      <c r="B1" s="129" t="s">
        <v>2</v>
      </c>
      <c r="C1" s="129" t="s">
        <v>3</v>
      </c>
      <c r="D1" s="129" t="s">
        <v>4</v>
      </c>
      <c r="E1" s="129" t="s">
        <v>758</v>
      </c>
      <c r="F1" s="130" t="s">
        <v>5</v>
      </c>
      <c r="G1" s="131" t="s">
        <v>6</v>
      </c>
      <c r="H1" s="131" t="s">
        <v>7</v>
      </c>
      <c r="I1" s="132" t="s">
        <v>8</v>
      </c>
      <c r="J1" s="132" t="s">
        <v>9</v>
      </c>
      <c r="K1" s="133" t="s">
        <v>10</v>
      </c>
      <c r="L1" s="133" t="s">
        <v>11</v>
      </c>
      <c r="M1" s="134" t="s">
        <v>12</v>
      </c>
      <c r="N1" s="133" t="s">
        <v>13</v>
      </c>
      <c r="O1" s="133" t="s">
        <v>656</v>
      </c>
      <c r="P1" s="133" t="s">
        <v>657</v>
      </c>
      <c r="Q1" s="133" t="s">
        <v>14</v>
      </c>
      <c r="R1" s="133" t="s">
        <v>659</v>
      </c>
      <c r="S1" s="133" t="s">
        <v>689</v>
      </c>
      <c r="T1" s="133" t="s">
        <v>690</v>
      </c>
      <c r="U1" s="1"/>
    </row>
    <row r="2" spans="1:21" s="157" customFormat="1" ht="15" customHeight="1">
      <c r="A2" s="166" t="s">
        <v>708</v>
      </c>
      <c r="B2" s="158" t="s">
        <v>708</v>
      </c>
      <c r="C2" s="144" t="s">
        <v>695</v>
      </c>
      <c r="D2" s="144" t="s">
        <v>15</v>
      </c>
      <c r="E2" s="144" t="s">
        <v>761</v>
      </c>
      <c r="F2" s="64" t="s">
        <v>29</v>
      </c>
      <c r="G2" s="145" t="s">
        <v>17</v>
      </c>
      <c r="H2" s="146" t="s">
        <v>759</v>
      </c>
      <c r="I2" s="143">
        <v>1</v>
      </c>
      <c r="J2" s="147" t="s">
        <v>19</v>
      </c>
      <c r="K2" s="148">
        <v>570</v>
      </c>
      <c r="L2" s="148">
        <v>570</v>
      </c>
      <c r="M2" s="149">
        <v>1</v>
      </c>
      <c r="N2" s="161" t="s">
        <v>763</v>
      </c>
      <c r="O2" s="150">
        <v>0</v>
      </c>
      <c r="P2" s="151">
        <v>0</v>
      </c>
      <c r="Q2" s="152">
        <v>0</v>
      </c>
      <c r="R2" s="153">
        <v>0</v>
      </c>
      <c r="S2" s="154"/>
      <c r="T2" s="155"/>
      <c r="U2" s="156"/>
    </row>
    <row r="3" spans="1:21" ht="15" customHeight="1">
      <c r="A3" s="167" t="s">
        <v>20</v>
      </c>
      <c r="B3" s="100" t="s">
        <v>20</v>
      </c>
      <c r="C3" s="101" t="s">
        <v>21</v>
      </c>
      <c r="D3" s="101" t="s">
        <v>22</v>
      </c>
      <c r="E3" s="101" t="s">
        <v>761</v>
      </c>
      <c r="F3" s="102" t="s">
        <v>23</v>
      </c>
      <c r="G3" s="103" t="s">
        <v>24</v>
      </c>
      <c r="H3" s="115" t="s">
        <v>25</v>
      </c>
      <c r="I3" s="100" t="s">
        <v>18</v>
      </c>
      <c r="J3" s="104" t="s">
        <v>19</v>
      </c>
      <c r="K3" s="105">
        <v>189</v>
      </c>
      <c r="L3" s="105">
        <v>189</v>
      </c>
      <c r="M3" s="106">
        <v>1</v>
      </c>
      <c r="N3" s="101" t="s">
        <v>26</v>
      </c>
      <c r="O3" s="107" t="e">
        <f>(VLOOKUP(J3,'Rates per SqFt.'!$A$3:$E$12,4,FALSE))*K3</f>
        <v>#N/A</v>
      </c>
      <c r="P3" s="108">
        <v>0</v>
      </c>
      <c r="Q3" s="109"/>
      <c r="R3" s="110">
        <v>0</v>
      </c>
      <c r="S3" s="111" t="e">
        <f>(VLOOKUP(A3,#REF!,9,FALSE))*M3</f>
        <v>#REF!</v>
      </c>
      <c r="T3" s="112">
        <v>0</v>
      </c>
    </row>
    <row r="4" spans="1:21" ht="15" customHeight="1">
      <c r="A4" s="168">
        <v>101</v>
      </c>
      <c r="B4" s="62" t="s">
        <v>27</v>
      </c>
      <c r="C4" s="63" t="s">
        <v>28</v>
      </c>
      <c r="D4" s="63" t="s">
        <v>15</v>
      </c>
      <c r="E4" s="101" t="s">
        <v>761</v>
      </c>
      <c r="F4" s="64" t="s">
        <v>29</v>
      </c>
      <c r="G4" s="65" t="s">
        <v>43</v>
      </c>
      <c r="H4" s="66" t="s">
        <v>44</v>
      </c>
      <c r="I4" s="62" t="s">
        <v>38</v>
      </c>
      <c r="J4" s="66" t="s">
        <v>41</v>
      </c>
      <c r="K4" s="67">
        <v>17996.520311179942</v>
      </c>
      <c r="L4" s="67">
        <v>256301.00000000003</v>
      </c>
      <c r="M4" s="68">
        <f t="shared" ref="M4:M25" si="0">K4/L4</f>
        <v>7.0216348399654863E-2</v>
      </c>
      <c r="N4" s="63" t="s">
        <v>45</v>
      </c>
      <c r="O4" s="107" t="e">
        <f>(VLOOKUP(J4,'Rates per SqFt.'!$A$3:$E$12,4,FALSE))*K4</f>
        <v>#N/A</v>
      </c>
      <c r="P4" s="70">
        <f>110000*M4</f>
        <v>7723.7983239620353</v>
      </c>
      <c r="Q4" s="109">
        <f>(VLOOKUP(F4,'Rates per SqFt.'!$A$16:$E$18,3))*K4</f>
        <v>26109081650.249783</v>
      </c>
      <c r="R4" s="71">
        <v>0</v>
      </c>
      <c r="S4" s="111" t="e">
        <f>(VLOOKUP(A4,#REF!,9,FALSE))*M4/0.96</f>
        <v>#REF!</v>
      </c>
      <c r="T4" s="73">
        <v>0</v>
      </c>
    </row>
    <row r="5" spans="1:21" ht="15" customHeight="1">
      <c r="A5" s="168">
        <v>101</v>
      </c>
      <c r="B5" s="62" t="s">
        <v>27</v>
      </c>
      <c r="C5" s="63" t="s">
        <v>28</v>
      </c>
      <c r="D5" s="63" t="s">
        <v>15</v>
      </c>
      <c r="E5" s="63" t="s">
        <v>761</v>
      </c>
      <c r="F5" s="64" t="s">
        <v>29</v>
      </c>
      <c r="G5" s="65" t="s">
        <v>17</v>
      </c>
      <c r="H5" s="66" t="s">
        <v>762</v>
      </c>
      <c r="I5" s="160" t="s">
        <v>18</v>
      </c>
      <c r="J5" s="66" t="s">
        <v>41</v>
      </c>
      <c r="K5" s="67">
        <v>187</v>
      </c>
      <c r="L5" s="67">
        <v>256301.00000000003</v>
      </c>
      <c r="M5" s="68">
        <f t="shared" si="0"/>
        <v>7.2961088719903538E-4</v>
      </c>
      <c r="N5" s="63"/>
      <c r="O5" s="107"/>
      <c r="P5" s="70"/>
      <c r="Q5" s="109"/>
      <c r="R5" s="71"/>
      <c r="S5" s="111"/>
      <c r="T5" s="73"/>
    </row>
    <row r="6" spans="1:21" ht="15" customHeight="1">
      <c r="A6" s="168">
        <v>101</v>
      </c>
      <c r="B6" s="62" t="s">
        <v>27</v>
      </c>
      <c r="C6" s="63" t="s">
        <v>28</v>
      </c>
      <c r="D6" s="63" t="s">
        <v>15</v>
      </c>
      <c r="E6" s="63" t="s">
        <v>761</v>
      </c>
      <c r="F6" s="64" t="s">
        <v>29</v>
      </c>
      <c r="G6" s="65" t="s">
        <v>17</v>
      </c>
      <c r="H6" s="66" t="s">
        <v>762</v>
      </c>
      <c r="I6" s="160" t="s">
        <v>46</v>
      </c>
      <c r="J6" s="66" t="s">
        <v>41</v>
      </c>
      <c r="K6" s="67">
        <v>9362</v>
      </c>
      <c r="L6" s="67">
        <v>256301.00000000003</v>
      </c>
      <c r="M6" s="68">
        <f t="shared" si="0"/>
        <v>3.6527364309932461E-2</v>
      </c>
      <c r="N6" s="63"/>
      <c r="O6" s="107"/>
      <c r="P6" s="70"/>
      <c r="Q6" s="109"/>
      <c r="R6" s="71"/>
      <c r="S6" s="111"/>
      <c r="T6" s="73"/>
    </row>
    <row r="7" spans="1:21" ht="15" customHeight="1">
      <c r="A7" s="168">
        <v>101</v>
      </c>
      <c r="B7" s="62" t="s">
        <v>27</v>
      </c>
      <c r="C7" s="63" t="s">
        <v>28</v>
      </c>
      <c r="D7" s="63" t="s">
        <v>15</v>
      </c>
      <c r="E7" s="63" t="s">
        <v>761</v>
      </c>
      <c r="F7" s="64" t="s">
        <v>29</v>
      </c>
      <c r="G7" s="65" t="s">
        <v>17</v>
      </c>
      <c r="H7" s="66" t="s">
        <v>762</v>
      </c>
      <c r="I7" s="62" t="s">
        <v>40</v>
      </c>
      <c r="J7" s="66" t="s">
        <v>19</v>
      </c>
      <c r="K7" s="67">
        <v>195</v>
      </c>
      <c r="L7" s="67">
        <v>256301.00000000003</v>
      </c>
      <c r="M7" s="68">
        <f t="shared" si="0"/>
        <v>7.6082418718615992E-4</v>
      </c>
      <c r="N7" s="63"/>
      <c r="O7" s="107"/>
      <c r="P7" s="70"/>
      <c r="Q7" s="109"/>
      <c r="R7" s="71"/>
      <c r="S7" s="111"/>
      <c r="T7" s="73"/>
    </row>
    <row r="8" spans="1:21" ht="15" customHeight="1">
      <c r="A8" s="168">
        <v>101</v>
      </c>
      <c r="B8" s="62" t="s">
        <v>27</v>
      </c>
      <c r="C8" s="63" t="s">
        <v>28</v>
      </c>
      <c r="D8" s="63" t="s">
        <v>15</v>
      </c>
      <c r="E8" s="63" t="s">
        <v>761</v>
      </c>
      <c r="F8" s="64" t="s">
        <v>29</v>
      </c>
      <c r="G8" s="65" t="s">
        <v>43</v>
      </c>
      <c r="H8" s="66" t="s">
        <v>44</v>
      </c>
      <c r="I8" s="62" t="s">
        <v>46</v>
      </c>
      <c r="J8" s="66" t="s">
        <v>41</v>
      </c>
      <c r="K8" s="67">
        <v>21213.210806541221</v>
      </c>
      <c r="L8" s="67">
        <v>256301.00000000003</v>
      </c>
      <c r="M8" s="68">
        <f t="shared" si="0"/>
        <v>8.2766789074335323E-2</v>
      </c>
      <c r="N8" s="63" t="s">
        <v>45</v>
      </c>
      <c r="O8" s="107" t="e">
        <f>(VLOOKUP(J8,'Rates per SqFt.'!$A$3:$E$12,4,FALSE))*K8</f>
        <v>#N/A</v>
      </c>
      <c r="P8" s="70">
        <f t="shared" ref="P8:P24" si="1">110000*M8</f>
        <v>9104.3467981768863</v>
      </c>
      <c r="Q8" s="109">
        <f>(VLOOKUP(F8,'Rates per SqFt.'!$A$16:$E$18,3))*K8</f>
        <v>30775807958.157001</v>
      </c>
      <c r="R8" s="71">
        <v>0</v>
      </c>
      <c r="S8" s="111" t="e">
        <f>(VLOOKUP(A8,#REF!,9,FALSE))*M8/0.96</f>
        <v>#REF!</v>
      </c>
      <c r="T8" s="73">
        <v>0</v>
      </c>
    </row>
    <row r="9" spans="1:21" ht="15" customHeight="1">
      <c r="A9" s="168">
        <v>101</v>
      </c>
      <c r="B9" s="62" t="s">
        <v>27</v>
      </c>
      <c r="C9" s="63" t="s">
        <v>28</v>
      </c>
      <c r="D9" s="63" t="s">
        <v>15</v>
      </c>
      <c r="E9" s="63" t="s">
        <v>761</v>
      </c>
      <c r="F9" s="64" t="s">
        <v>29</v>
      </c>
      <c r="G9" s="65" t="s">
        <v>17</v>
      </c>
      <c r="H9" s="66" t="s">
        <v>51</v>
      </c>
      <c r="I9" s="62" t="s">
        <v>40</v>
      </c>
      <c r="J9" s="66" t="s">
        <v>41</v>
      </c>
      <c r="K9" s="67">
        <v>1655.096045840532</v>
      </c>
      <c r="L9" s="67">
        <v>256301.00000000003</v>
      </c>
      <c r="M9" s="68">
        <f t="shared" si="0"/>
        <v>6.4576261732905132E-3</v>
      </c>
      <c r="N9" s="139" t="s">
        <v>757</v>
      </c>
      <c r="O9" s="107" t="e">
        <f>(VLOOKUP(J9,'Rates per SqFt.'!$A$3:$E$12,4,FALSE))*K9</f>
        <v>#N/A</v>
      </c>
      <c r="P9" s="70">
        <f t="shared" si="1"/>
        <v>710.3388790619565</v>
      </c>
      <c r="Q9" s="109">
        <f>(VLOOKUP(F9,'Rates per SqFt.'!$A$16:$E$18,3))*K9</f>
        <v>2401188510.48171</v>
      </c>
      <c r="R9" s="71"/>
      <c r="S9" s="111" t="e">
        <f>(VLOOKUP(A9,#REF!,9,FALSE))*M9/0.96</f>
        <v>#REF!</v>
      </c>
      <c r="T9" s="77">
        <v>0</v>
      </c>
    </row>
    <row r="10" spans="1:21" ht="15" customHeight="1">
      <c r="A10" s="168">
        <v>101</v>
      </c>
      <c r="B10" s="62" t="s">
        <v>27</v>
      </c>
      <c r="C10" s="63" t="s">
        <v>28</v>
      </c>
      <c r="D10" s="63" t="s">
        <v>15</v>
      </c>
      <c r="E10" s="63" t="s">
        <v>761</v>
      </c>
      <c r="F10" s="64" t="s">
        <v>29</v>
      </c>
      <c r="G10" s="65" t="s">
        <v>47</v>
      </c>
      <c r="H10" s="66" t="s">
        <v>48</v>
      </c>
      <c r="I10" s="62" t="s">
        <v>35</v>
      </c>
      <c r="J10" s="66" t="s">
        <v>41</v>
      </c>
      <c r="K10" s="67">
        <v>3018.0095949482475</v>
      </c>
      <c r="L10" s="67">
        <v>256301.00000000003</v>
      </c>
      <c r="M10" s="68">
        <f t="shared" si="0"/>
        <v>1.1775254856392473E-2</v>
      </c>
      <c r="N10" s="63" t="s">
        <v>49</v>
      </c>
      <c r="O10" s="107" t="e">
        <f>(VLOOKUP(J10,'Rates per SqFt.'!$A$3:$E$12,4,FALSE))*K10</f>
        <v>#N/A</v>
      </c>
      <c r="P10" s="70">
        <f t="shared" si="1"/>
        <v>1295.278034203172</v>
      </c>
      <c r="Q10" s="109">
        <f>(VLOOKUP(F10,'Rates per SqFt.'!$A$16:$E$18,3))*K10</f>
        <v>4378483038.5677328</v>
      </c>
      <c r="R10" s="71">
        <v>0</v>
      </c>
      <c r="S10" s="111" t="e">
        <f>(VLOOKUP(A10,#REF!,9,FALSE))*M10/0.96</f>
        <v>#REF!</v>
      </c>
      <c r="T10" s="73">
        <v>0</v>
      </c>
    </row>
    <row r="11" spans="1:21" ht="15" customHeight="1">
      <c r="A11" s="168">
        <v>101</v>
      </c>
      <c r="B11" s="62" t="s">
        <v>27</v>
      </c>
      <c r="C11" s="63" t="s">
        <v>28</v>
      </c>
      <c r="D11" s="63" t="s">
        <v>15</v>
      </c>
      <c r="E11" s="63" t="s">
        <v>761</v>
      </c>
      <c r="F11" s="64" t="s">
        <v>29</v>
      </c>
      <c r="G11" s="65" t="s">
        <v>24</v>
      </c>
      <c r="H11" s="76" t="s">
        <v>25</v>
      </c>
      <c r="I11" s="62" t="s">
        <v>39</v>
      </c>
      <c r="J11" s="66" t="s">
        <v>32</v>
      </c>
      <c r="K11" s="67">
        <v>8456.9526624059672</v>
      </c>
      <c r="L11" s="67">
        <v>256301.00000000003</v>
      </c>
      <c r="M11" s="68">
        <f t="shared" si="0"/>
        <v>3.2996175053573593E-2</v>
      </c>
      <c r="N11" s="63" t="s">
        <v>50</v>
      </c>
      <c r="O11" s="107" t="e">
        <f>(VLOOKUP(J11,'Rates per SqFt.'!$A$3:$E$12,4,FALSE))*K11</f>
        <v>#N/A</v>
      </c>
      <c r="P11" s="70">
        <f t="shared" si="1"/>
        <v>3629.5792558930953</v>
      </c>
      <c r="Q11" s="109">
        <f>(VLOOKUP(F11,'Rates per SqFt.'!$A$16:$E$18,3))*K11</f>
        <v>12269220035.713543</v>
      </c>
      <c r="R11" s="71">
        <v>0</v>
      </c>
      <c r="S11" s="111" t="e">
        <f>(VLOOKUP(A11,#REF!,9,FALSE))*M11/0.96</f>
        <v>#REF!</v>
      </c>
      <c r="T11" s="73">
        <v>0</v>
      </c>
    </row>
    <row r="12" spans="1:21" ht="15" customHeight="1">
      <c r="A12" s="168">
        <v>101</v>
      </c>
      <c r="B12" s="62" t="s">
        <v>27</v>
      </c>
      <c r="C12" s="63" t="s">
        <v>28</v>
      </c>
      <c r="D12" s="63" t="s">
        <v>15</v>
      </c>
      <c r="E12" s="63" t="s">
        <v>761</v>
      </c>
      <c r="F12" s="64" t="s">
        <v>29</v>
      </c>
      <c r="G12" s="65" t="s">
        <v>24</v>
      </c>
      <c r="H12" s="76" t="s">
        <v>25</v>
      </c>
      <c r="I12" s="62" t="s">
        <v>18</v>
      </c>
      <c r="J12" s="66" t="s">
        <v>41</v>
      </c>
      <c r="K12" s="67">
        <v>3587.3210242870828</v>
      </c>
      <c r="L12" s="67">
        <v>256301.00000000003</v>
      </c>
      <c r="M12" s="68">
        <f t="shared" si="0"/>
        <v>1.3996515910148936E-2</v>
      </c>
      <c r="N12" s="63" t="s">
        <v>50</v>
      </c>
      <c r="O12" s="107" t="e">
        <f>(VLOOKUP(J12,'Rates per SqFt.'!$A$3:$E$12,4,FALSE))*K12</f>
        <v>#N/A</v>
      </c>
      <c r="P12" s="70">
        <f t="shared" si="1"/>
        <v>1539.6167501163829</v>
      </c>
      <c r="Q12" s="109">
        <f>(VLOOKUP(F12,'Rates per SqFt.'!$A$16:$E$18,3))*K12</f>
        <v>5204431518.3854675</v>
      </c>
      <c r="R12" s="71">
        <v>0</v>
      </c>
      <c r="S12" s="111" t="e">
        <f>(VLOOKUP(A12,#REF!,9,FALSE))*M12/0.96</f>
        <v>#REF!</v>
      </c>
      <c r="T12" s="73">
        <v>0</v>
      </c>
    </row>
    <row r="13" spans="1:21" ht="15" customHeight="1">
      <c r="A13" s="168">
        <v>101</v>
      </c>
      <c r="B13" s="62" t="s">
        <v>27</v>
      </c>
      <c r="C13" s="63" t="s">
        <v>28</v>
      </c>
      <c r="D13" s="63" t="s">
        <v>15</v>
      </c>
      <c r="E13" s="63" t="s">
        <v>761</v>
      </c>
      <c r="F13" s="64" t="s">
        <v>29</v>
      </c>
      <c r="G13" s="65" t="s">
        <v>24</v>
      </c>
      <c r="H13" s="76" t="s">
        <v>25</v>
      </c>
      <c r="I13" s="62" t="s">
        <v>39</v>
      </c>
      <c r="J13" s="66" t="s">
        <v>41</v>
      </c>
      <c r="K13" s="67">
        <v>260.19420892215999</v>
      </c>
      <c r="L13" s="67">
        <v>256301.00000000003</v>
      </c>
      <c r="M13" s="68">
        <f t="shared" si="0"/>
        <v>1.0151899872499911E-3</v>
      </c>
      <c r="N13" s="63" t="s">
        <v>50</v>
      </c>
      <c r="O13" s="107" t="e">
        <f>(VLOOKUP(J13,'Rates per SqFt.'!$A$3:$E$12,4,FALSE))*K13</f>
        <v>#N/A</v>
      </c>
      <c r="P13" s="70">
        <f t="shared" si="1"/>
        <v>111.67089859749902</v>
      </c>
      <c r="Q13" s="109">
        <f>(VLOOKUP(F13,'Rates per SqFt.'!$A$16:$E$18,3))*K13</f>
        <v>377485854.38767046</v>
      </c>
      <c r="R13" s="71">
        <v>0</v>
      </c>
      <c r="S13" s="111" t="e">
        <f>(VLOOKUP(A13,#REF!,9,FALSE))*M13/0.96</f>
        <v>#REF!</v>
      </c>
      <c r="T13" s="73">
        <v>0</v>
      </c>
    </row>
    <row r="14" spans="1:21" ht="15" customHeight="1">
      <c r="A14" s="168">
        <v>101</v>
      </c>
      <c r="B14" s="62" t="s">
        <v>27</v>
      </c>
      <c r="C14" s="63" t="s">
        <v>28</v>
      </c>
      <c r="D14" s="63" t="s">
        <v>15</v>
      </c>
      <c r="E14" s="63" t="s">
        <v>761</v>
      </c>
      <c r="F14" s="64" t="s">
        <v>29</v>
      </c>
      <c r="G14" s="65" t="s">
        <v>24</v>
      </c>
      <c r="H14" s="76" t="s">
        <v>25</v>
      </c>
      <c r="I14" s="62" t="s">
        <v>40</v>
      </c>
      <c r="J14" s="66" t="s">
        <v>41</v>
      </c>
      <c r="K14" s="67">
        <v>797.28087846020276</v>
      </c>
      <c r="L14" s="67">
        <v>256301.00000000003</v>
      </c>
      <c r="M14" s="68">
        <f t="shared" si="0"/>
        <v>3.1107209041720579E-3</v>
      </c>
      <c r="N14" s="63" t="s">
        <v>50</v>
      </c>
      <c r="O14" s="107" t="e">
        <f>(VLOOKUP(J14,'Rates per SqFt.'!$A$3:$E$12,4,FALSE))*K14</f>
        <v>#N/A</v>
      </c>
      <c r="P14" s="70">
        <f t="shared" si="1"/>
        <v>342.17929945892638</v>
      </c>
      <c r="Q14" s="109">
        <f>(VLOOKUP(F14,'Rates per SqFt.'!$A$16:$E$18,3))*K14</f>
        <v>1156683136.1820905</v>
      </c>
      <c r="R14" s="71">
        <v>0</v>
      </c>
      <c r="S14" s="111" t="e">
        <f>(VLOOKUP(A14,#REF!,9,FALSE))*M14/0.96</f>
        <v>#REF!</v>
      </c>
      <c r="T14" s="73">
        <v>0</v>
      </c>
    </row>
    <row r="15" spans="1:21" ht="15" customHeight="1">
      <c r="A15" s="168">
        <v>101</v>
      </c>
      <c r="B15" s="62" t="s">
        <v>27</v>
      </c>
      <c r="C15" s="63" t="s">
        <v>28</v>
      </c>
      <c r="D15" s="63" t="s">
        <v>15</v>
      </c>
      <c r="E15" s="63" t="s">
        <v>761</v>
      </c>
      <c r="F15" s="64" t="s">
        <v>29</v>
      </c>
      <c r="G15" s="65" t="s">
        <v>24</v>
      </c>
      <c r="H15" s="76" t="s">
        <v>25</v>
      </c>
      <c r="I15" s="62" t="s">
        <v>39</v>
      </c>
      <c r="J15" s="66" t="s">
        <v>42</v>
      </c>
      <c r="K15" s="67">
        <v>4022.1154068854089</v>
      </c>
      <c r="L15" s="67">
        <v>256301.00000000003</v>
      </c>
      <c r="M15" s="68">
        <f t="shared" si="0"/>
        <v>1.5692936847243703E-2</v>
      </c>
      <c r="N15" s="63" t="s">
        <v>50</v>
      </c>
      <c r="O15" s="107" t="e">
        <f>(VLOOKUP(J15,'Rates per SqFt.'!$A$3:$E$12,4,FALSE))*K15</f>
        <v>#N/A</v>
      </c>
      <c r="P15" s="70">
        <f t="shared" si="1"/>
        <v>1726.2230531968073</v>
      </c>
      <c r="Q15" s="109">
        <f>(VLOOKUP(F15,'Rates per SqFt.'!$A$16:$E$18,3))*K15</f>
        <v>5835224685.0665512</v>
      </c>
      <c r="R15" s="71">
        <v>0</v>
      </c>
      <c r="S15" s="111" t="e">
        <f>(VLOOKUP(A15,#REF!,9,FALSE))*M15/0.96</f>
        <v>#REF!</v>
      </c>
      <c r="T15" s="73">
        <v>0</v>
      </c>
    </row>
    <row r="16" spans="1:21" ht="15" customHeight="1">
      <c r="A16" s="168">
        <v>101</v>
      </c>
      <c r="B16" s="62" t="s">
        <v>27</v>
      </c>
      <c r="C16" s="63" t="s">
        <v>28</v>
      </c>
      <c r="D16" s="63" t="s">
        <v>15</v>
      </c>
      <c r="E16" s="63" t="s">
        <v>761</v>
      </c>
      <c r="F16" s="64" t="s">
        <v>29</v>
      </c>
      <c r="G16" s="65" t="s">
        <v>30</v>
      </c>
      <c r="H16" s="76" t="s">
        <v>31</v>
      </c>
      <c r="I16" s="62" t="s">
        <v>18</v>
      </c>
      <c r="J16" s="66" t="s">
        <v>32</v>
      </c>
      <c r="K16" s="67">
        <v>27284.323437334479</v>
      </c>
      <c r="L16" s="67">
        <v>256301.00000000003</v>
      </c>
      <c r="M16" s="68">
        <f t="shared" si="0"/>
        <v>0.10645422154940666</v>
      </c>
      <c r="N16" s="63" t="s">
        <v>33</v>
      </c>
      <c r="O16" s="107" t="e">
        <f>(VLOOKUP(J16,'Rates per SqFt.'!$A$3:$E$12,4,FALSE))*K16</f>
        <v>#N/A</v>
      </c>
      <c r="P16" s="70">
        <f t="shared" si="1"/>
        <v>11709.964370434733</v>
      </c>
      <c r="Q16" s="109">
        <f>(VLOOKUP(F16,'Rates per SqFt.'!$A$16:$E$18,3))*K16</f>
        <v>39583687072.808533</v>
      </c>
      <c r="R16" s="71">
        <v>0</v>
      </c>
      <c r="S16" s="111" t="e">
        <f>(VLOOKUP(A16,#REF!,9,FALSE))*M16/0.96</f>
        <v>#REF!</v>
      </c>
      <c r="T16" s="73">
        <v>0</v>
      </c>
    </row>
    <row r="17" spans="1:20" ht="15" customHeight="1">
      <c r="A17" s="168">
        <v>101</v>
      </c>
      <c r="B17" s="62" t="s">
        <v>27</v>
      </c>
      <c r="C17" s="63" t="s">
        <v>28</v>
      </c>
      <c r="D17" s="63" t="s">
        <v>15</v>
      </c>
      <c r="E17" s="63" t="s">
        <v>761</v>
      </c>
      <c r="F17" s="64" t="s">
        <v>29</v>
      </c>
      <c r="G17" s="65" t="s">
        <v>30</v>
      </c>
      <c r="H17" s="76" t="s">
        <v>31</v>
      </c>
      <c r="I17" s="62" t="s">
        <v>34</v>
      </c>
      <c r="J17" s="66" t="s">
        <v>32</v>
      </c>
      <c r="K17" s="67">
        <v>34191.537303921818</v>
      </c>
      <c r="L17" s="67">
        <v>256301.00000000003</v>
      </c>
      <c r="M17" s="68">
        <f t="shared" si="0"/>
        <v>0.13340383886103377</v>
      </c>
      <c r="N17" s="63" t="s">
        <v>33</v>
      </c>
      <c r="O17" s="107" t="e">
        <f>(VLOOKUP(J17,'Rates per SqFt.'!$A$3:$E$12,4,FALSE))*K17</f>
        <v>#N/A</v>
      </c>
      <c r="P17" s="70">
        <f t="shared" si="1"/>
        <v>14674.422274713714</v>
      </c>
      <c r="Q17" s="109">
        <f>(VLOOKUP(F17,'Rates per SqFt.'!$A$16:$E$18,3))*K17</f>
        <v>49604569315.607071</v>
      </c>
      <c r="R17" s="71">
        <v>0</v>
      </c>
      <c r="S17" s="111" t="e">
        <f>(VLOOKUP(A17,#REF!,9,FALSE))*M17/0.96</f>
        <v>#REF!</v>
      </c>
      <c r="T17" s="73">
        <v>0</v>
      </c>
    </row>
    <row r="18" spans="1:20" ht="15" customHeight="1">
      <c r="A18" s="168">
        <v>101</v>
      </c>
      <c r="B18" s="62" t="s">
        <v>27</v>
      </c>
      <c r="C18" s="63" t="s">
        <v>28</v>
      </c>
      <c r="D18" s="63" t="s">
        <v>15</v>
      </c>
      <c r="E18" s="63" t="s">
        <v>761</v>
      </c>
      <c r="F18" s="64" t="s">
        <v>29</v>
      </c>
      <c r="G18" s="65" t="s">
        <v>30</v>
      </c>
      <c r="H18" s="76" t="s">
        <v>31</v>
      </c>
      <c r="I18" s="62" t="s">
        <v>35</v>
      </c>
      <c r="J18" s="66" t="s">
        <v>32</v>
      </c>
      <c r="K18" s="67">
        <v>28266.708873233176</v>
      </c>
      <c r="L18" s="67">
        <v>256301.00000000003</v>
      </c>
      <c r="M18" s="68">
        <f t="shared" si="0"/>
        <v>0.11028715796361767</v>
      </c>
      <c r="N18" s="63" t="s">
        <v>33</v>
      </c>
      <c r="O18" s="107" t="e">
        <f>(VLOOKUP(J18,'Rates per SqFt.'!$A$3:$E$12,4,FALSE))*K18</f>
        <v>#N/A</v>
      </c>
      <c r="P18" s="70">
        <f t="shared" si="1"/>
        <v>12131.587375997944</v>
      </c>
      <c r="Q18" s="109">
        <f>(VLOOKUP(F18,'Rates per SqFt.'!$A$16:$E$18,3))*K18</f>
        <v>41008917123.64016</v>
      </c>
      <c r="R18" s="71">
        <v>0</v>
      </c>
      <c r="S18" s="111" t="e">
        <f>(VLOOKUP(A18,#REF!,9,FALSE))*M18/0.96</f>
        <v>#REF!</v>
      </c>
      <c r="T18" s="73">
        <v>0</v>
      </c>
    </row>
    <row r="19" spans="1:20" ht="15" customHeight="1">
      <c r="A19" s="168">
        <v>101</v>
      </c>
      <c r="B19" s="62" t="s">
        <v>27</v>
      </c>
      <c r="C19" s="63" t="s">
        <v>28</v>
      </c>
      <c r="D19" s="63" t="s">
        <v>15</v>
      </c>
      <c r="E19" s="63" t="s">
        <v>761</v>
      </c>
      <c r="F19" s="64" t="s">
        <v>29</v>
      </c>
      <c r="G19" s="65" t="s">
        <v>30</v>
      </c>
      <c r="H19" s="76" t="s">
        <v>31</v>
      </c>
      <c r="I19" s="62" t="s">
        <v>36</v>
      </c>
      <c r="J19" s="66" t="s">
        <v>32</v>
      </c>
      <c r="K19" s="67">
        <v>24145.43200668845</v>
      </c>
      <c r="L19" s="67">
        <v>256301.00000000003</v>
      </c>
      <c r="M19" s="68">
        <f t="shared" si="0"/>
        <v>9.420732656793554E-2</v>
      </c>
      <c r="N19" s="63" t="s">
        <v>33</v>
      </c>
      <c r="O19" s="107" t="e">
        <f>(VLOOKUP(J19,'Rates per SqFt.'!$A$3:$E$12,4,FALSE))*K19</f>
        <v>#N/A</v>
      </c>
      <c r="P19" s="70">
        <f t="shared" si="1"/>
        <v>10362.80592247291</v>
      </c>
      <c r="Q19" s="109">
        <f>(VLOOKUP(F19,'Rates per SqFt.'!$A$16:$E$18,3))*K19</f>
        <v>35029830480.704193</v>
      </c>
      <c r="R19" s="71">
        <v>0</v>
      </c>
      <c r="S19" s="111" t="e">
        <f>(VLOOKUP(A19,#REF!,9,FALSE))*M19/0.96</f>
        <v>#REF!</v>
      </c>
      <c r="T19" s="73">
        <v>0</v>
      </c>
    </row>
    <row r="20" spans="1:20" ht="15" customHeight="1">
      <c r="A20" s="168">
        <v>101</v>
      </c>
      <c r="B20" s="62" t="s">
        <v>27</v>
      </c>
      <c r="C20" s="63" t="s">
        <v>28</v>
      </c>
      <c r="D20" s="63" t="s">
        <v>15</v>
      </c>
      <c r="E20" s="63" t="s">
        <v>761</v>
      </c>
      <c r="F20" s="64" t="s">
        <v>29</v>
      </c>
      <c r="G20" s="65" t="s">
        <v>30</v>
      </c>
      <c r="H20" s="76" t="s">
        <v>31</v>
      </c>
      <c r="I20" s="62" t="s">
        <v>37</v>
      </c>
      <c r="J20" s="66" t="s">
        <v>32</v>
      </c>
      <c r="K20" s="67">
        <v>26244.298043933748</v>
      </c>
      <c r="L20" s="67">
        <v>256301.00000000003</v>
      </c>
      <c r="M20" s="68">
        <f t="shared" si="0"/>
        <v>0.10239639347460114</v>
      </c>
      <c r="N20" s="63" t="s">
        <v>33</v>
      </c>
      <c r="O20" s="107" t="e">
        <f>(VLOOKUP(J20,'Rates per SqFt.'!$A$3:$E$12,4,FALSE))*K20</f>
        <v>#N/A</v>
      </c>
      <c r="P20" s="70">
        <f t="shared" si="1"/>
        <v>11263.603282206126</v>
      </c>
      <c r="Q20" s="109">
        <f>(VLOOKUP(F20,'Rates per SqFt.'!$A$16:$E$18,3))*K20</f>
        <v>38074833836.45462</v>
      </c>
      <c r="R20" s="71">
        <v>0</v>
      </c>
      <c r="S20" s="111" t="e">
        <f>(VLOOKUP(A20,#REF!,9,FALSE))*M20/0.96</f>
        <v>#REF!</v>
      </c>
      <c r="T20" s="73">
        <v>0</v>
      </c>
    </row>
    <row r="21" spans="1:20" ht="15" customHeight="1">
      <c r="A21" s="168">
        <v>101</v>
      </c>
      <c r="B21" s="62" t="s">
        <v>27</v>
      </c>
      <c r="C21" s="63" t="s">
        <v>28</v>
      </c>
      <c r="D21" s="63" t="s">
        <v>15</v>
      </c>
      <c r="E21" s="63" t="s">
        <v>761</v>
      </c>
      <c r="F21" s="64" t="s">
        <v>29</v>
      </c>
      <c r="G21" s="65" t="s">
        <v>30</v>
      </c>
      <c r="H21" s="76" t="s">
        <v>31</v>
      </c>
      <c r="I21" s="62" t="s">
        <v>38</v>
      </c>
      <c r="J21" s="66" t="s">
        <v>32</v>
      </c>
      <c r="K21" s="67">
        <v>9485.9969936594971</v>
      </c>
      <c r="L21" s="67">
        <v>256301.00000000003</v>
      </c>
      <c r="M21" s="68">
        <f t="shared" si="0"/>
        <v>3.7011158730006891E-2</v>
      </c>
      <c r="N21" s="63" t="s">
        <v>33</v>
      </c>
      <c r="O21" s="107" t="e">
        <f>(VLOOKUP(J21,'Rates per SqFt.'!$A$3:$E$12,4,FALSE))*K21</f>
        <v>#N/A</v>
      </c>
      <c r="P21" s="70">
        <f t="shared" si="1"/>
        <v>4071.2274603007581</v>
      </c>
      <c r="Q21" s="109">
        <f>(VLOOKUP(F21,'Rates per SqFt.'!$A$16:$E$18,3))*K21</f>
        <v>13762142111.862581</v>
      </c>
      <c r="R21" s="71">
        <v>0</v>
      </c>
      <c r="S21" s="111" t="e">
        <f>(VLOOKUP(A21,#REF!,9,FALSE))*M21/0.96</f>
        <v>#REF!</v>
      </c>
      <c r="T21" s="73">
        <v>0</v>
      </c>
    </row>
    <row r="22" spans="1:20" ht="15" customHeight="1">
      <c r="A22" s="168">
        <v>101</v>
      </c>
      <c r="B22" s="62" t="s">
        <v>27</v>
      </c>
      <c r="C22" s="63" t="s">
        <v>28</v>
      </c>
      <c r="D22" s="63" t="s">
        <v>15</v>
      </c>
      <c r="E22" s="63" t="s">
        <v>761</v>
      </c>
      <c r="F22" s="64" t="s">
        <v>29</v>
      </c>
      <c r="G22" s="65" t="s">
        <v>30</v>
      </c>
      <c r="H22" s="76" t="s">
        <v>31</v>
      </c>
      <c r="I22" s="62" t="s">
        <v>39</v>
      </c>
      <c r="J22" s="66" t="s">
        <v>32</v>
      </c>
      <c r="K22" s="67">
        <v>14901.565876497692</v>
      </c>
      <c r="L22" s="67">
        <v>256301.00000000003</v>
      </c>
      <c r="M22" s="68">
        <f t="shared" si="0"/>
        <v>5.8140880747627556E-2</v>
      </c>
      <c r="N22" s="63" t="s">
        <v>33</v>
      </c>
      <c r="O22" s="107" t="e">
        <f>(VLOOKUP(J22,'Rates per SqFt.'!$A$3:$E$12,4,FALSE))*K22</f>
        <v>#N/A</v>
      </c>
      <c r="P22" s="70">
        <f t="shared" si="1"/>
        <v>6395.496882239031</v>
      </c>
      <c r="Q22" s="109">
        <f>(VLOOKUP(F22,'Rates per SqFt.'!$A$16:$E$18,3))*K22</f>
        <v>21618968192.665302</v>
      </c>
      <c r="R22" s="71">
        <v>0</v>
      </c>
      <c r="S22" s="111" t="e">
        <f>(VLOOKUP(A22,#REF!,9,FALSE))*M22/0.96</f>
        <v>#REF!</v>
      </c>
      <c r="T22" s="73">
        <v>0</v>
      </c>
    </row>
    <row r="23" spans="1:20" ht="15" customHeight="1">
      <c r="A23" s="168">
        <v>101</v>
      </c>
      <c r="B23" s="62" t="s">
        <v>27</v>
      </c>
      <c r="C23" s="63" t="s">
        <v>28</v>
      </c>
      <c r="D23" s="63" t="s">
        <v>15</v>
      </c>
      <c r="E23" s="63" t="s">
        <v>761</v>
      </c>
      <c r="F23" s="64" t="s">
        <v>29</v>
      </c>
      <c r="G23" s="65" t="s">
        <v>30</v>
      </c>
      <c r="H23" s="76" t="s">
        <v>31</v>
      </c>
      <c r="I23" s="62" t="s">
        <v>40</v>
      </c>
      <c r="J23" s="66" t="s">
        <v>41</v>
      </c>
      <c r="K23" s="67">
        <v>14.764460712225977</v>
      </c>
      <c r="L23" s="67">
        <v>256301.00000000003</v>
      </c>
      <c r="M23" s="68">
        <f t="shared" si="0"/>
        <v>5.7605942669852932E-5</v>
      </c>
      <c r="N23" s="63" t="s">
        <v>33</v>
      </c>
      <c r="O23" s="107" t="e">
        <f>(VLOOKUP(J23,'Rates per SqFt.'!$A$3:$E$12,4,FALSE))*K23</f>
        <v>#N/A</v>
      </c>
      <c r="P23" s="70">
        <f t="shared" si="1"/>
        <v>6.3366536936838225</v>
      </c>
      <c r="Q23" s="109">
        <f>(VLOOKUP(F23,'Rates per SqFt.'!$A$16:$E$18,3))*K23</f>
        <v>21420058.077446122</v>
      </c>
      <c r="R23" s="71">
        <v>0</v>
      </c>
      <c r="S23" s="111" t="e">
        <f>(VLOOKUP(A23,#REF!,9,FALSE))*M23/0.96</f>
        <v>#REF!</v>
      </c>
      <c r="T23" s="73">
        <v>0</v>
      </c>
    </row>
    <row r="24" spans="1:20" ht="15" customHeight="1">
      <c r="A24" s="168">
        <v>101</v>
      </c>
      <c r="B24" s="62" t="s">
        <v>27</v>
      </c>
      <c r="C24" s="63" t="s">
        <v>28</v>
      </c>
      <c r="D24" s="63" t="s">
        <v>15</v>
      </c>
      <c r="E24" s="63" t="s">
        <v>761</v>
      </c>
      <c r="F24" s="64" t="s">
        <v>29</v>
      </c>
      <c r="G24" s="65" t="s">
        <v>30</v>
      </c>
      <c r="H24" s="76" t="s">
        <v>31</v>
      </c>
      <c r="I24" s="62" t="s">
        <v>40</v>
      </c>
      <c r="J24" s="66" t="s">
        <v>42</v>
      </c>
      <c r="K24" s="67">
        <v>21015.733377782457</v>
      </c>
      <c r="L24" s="67">
        <v>256301.00000000003</v>
      </c>
      <c r="M24" s="68">
        <f t="shared" si="0"/>
        <v>8.1996298796268657E-2</v>
      </c>
      <c r="N24" s="63" t="s">
        <v>33</v>
      </c>
      <c r="O24" s="107" t="e">
        <f>(VLOOKUP(J24,'Rates per SqFt.'!$A$3:$E$12,4,FALSE))*K24</f>
        <v>#N/A</v>
      </c>
      <c r="P24" s="70">
        <f t="shared" si="1"/>
        <v>9019.592867589552</v>
      </c>
      <c r="Q24" s="109">
        <f>(VLOOKUP(F24,'Rates per SqFt.'!$A$16:$E$18,3))*K24</f>
        <v>30489310667.43681</v>
      </c>
      <c r="R24" s="71">
        <v>0</v>
      </c>
      <c r="S24" s="111" t="e">
        <f>(VLOOKUP(A24,#REF!,9,FALSE))*M24/0.96</f>
        <v>#REF!</v>
      </c>
      <c r="T24" s="73">
        <v>0</v>
      </c>
    </row>
    <row r="25" spans="1:20" ht="15" customHeight="1">
      <c r="A25" s="168">
        <v>106</v>
      </c>
      <c r="B25" s="62" t="s">
        <v>764</v>
      </c>
      <c r="C25" s="63" t="s">
        <v>53</v>
      </c>
      <c r="D25" s="63" t="s">
        <v>22</v>
      </c>
      <c r="E25" s="63" t="s">
        <v>761</v>
      </c>
      <c r="F25" s="64" t="s">
        <v>29</v>
      </c>
      <c r="G25" s="65" t="s">
        <v>17</v>
      </c>
      <c r="H25" s="76" t="s">
        <v>714</v>
      </c>
      <c r="I25" s="62">
        <v>14</v>
      </c>
      <c r="J25" s="66" t="s">
        <v>41</v>
      </c>
      <c r="K25" s="67">
        <v>22354</v>
      </c>
      <c r="L25" s="67">
        <v>37561</v>
      </c>
      <c r="M25" s="68">
        <f t="shared" si="0"/>
        <v>0.59513857458534114</v>
      </c>
      <c r="N25" s="139" t="s">
        <v>765</v>
      </c>
      <c r="O25" s="107"/>
      <c r="P25" s="70"/>
      <c r="Q25" s="109"/>
      <c r="R25" s="71"/>
      <c r="S25" s="111"/>
      <c r="T25" s="162">
        <v>497877</v>
      </c>
    </row>
    <row r="26" spans="1:20">
      <c r="A26" s="168">
        <v>106</v>
      </c>
      <c r="B26" s="62" t="s">
        <v>52</v>
      </c>
      <c r="C26" s="63" t="s">
        <v>53</v>
      </c>
      <c r="D26" s="63" t="s">
        <v>22</v>
      </c>
      <c r="E26" s="63" t="s">
        <v>761</v>
      </c>
      <c r="F26" s="64" t="s">
        <v>29</v>
      </c>
      <c r="G26" s="65" t="s">
        <v>43</v>
      </c>
      <c r="H26" s="66" t="s">
        <v>55</v>
      </c>
      <c r="I26" s="62" t="s">
        <v>54</v>
      </c>
      <c r="J26" s="66" t="s">
        <v>41</v>
      </c>
      <c r="K26" s="67">
        <v>9453.1973107858976</v>
      </c>
      <c r="L26" s="67">
        <v>37561</v>
      </c>
      <c r="M26" s="74">
        <v>0.25167586887425514</v>
      </c>
      <c r="N26" s="63" t="s">
        <v>56</v>
      </c>
      <c r="O26" s="69"/>
      <c r="P26" s="70">
        <v>0</v>
      </c>
      <c r="Q26" s="99"/>
      <c r="R26" s="71">
        <v>0</v>
      </c>
      <c r="S26" s="111">
        <v>0</v>
      </c>
      <c r="T26" s="72">
        <f>599356*M26</f>
        <v>150843.44206499806</v>
      </c>
    </row>
    <row r="27" spans="1:20">
      <c r="A27" s="168">
        <v>106</v>
      </c>
      <c r="B27" s="62" t="s">
        <v>52</v>
      </c>
      <c r="C27" s="63" t="s">
        <v>53</v>
      </c>
      <c r="D27" s="63" t="s">
        <v>22</v>
      </c>
      <c r="E27" s="63" t="s">
        <v>761</v>
      </c>
      <c r="F27" s="64" t="s">
        <v>29</v>
      </c>
      <c r="G27" s="65" t="s">
        <v>30</v>
      </c>
      <c r="H27" s="76" t="s">
        <v>31</v>
      </c>
      <c r="I27" s="62" t="s">
        <v>54</v>
      </c>
      <c r="J27" s="66" t="s">
        <v>41</v>
      </c>
      <c r="K27" s="67">
        <v>5754.2676462807067</v>
      </c>
      <c r="L27" s="67">
        <v>37561</v>
      </c>
      <c r="M27" s="68">
        <v>0.15319793525946346</v>
      </c>
      <c r="N27" s="63" t="s">
        <v>33</v>
      </c>
      <c r="O27" s="69"/>
      <c r="P27" s="70">
        <v>0</v>
      </c>
      <c r="Q27" s="99"/>
      <c r="R27" s="71">
        <v>0</v>
      </c>
      <c r="S27" s="111">
        <v>0</v>
      </c>
      <c r="T27" s="72">
        <f>599356*M27</f>
        <v>91820.101685370973</v>
      </c>
    </row>
    <row r="28" spans="1:20" ht="15" customHeight="1">
      <c r="A28" s="168">
        <v>111</v>
      </c>
      <c r="B28" s="62" t="s">
        <v>57</v>
      </c>
      <c r="C28" s="63" t="s">
        <v>58</v>
      </c>
      <c r="D28" s="63" t="s">
        <v>15</v>
      </c>
      <c r="E28" s="63"/>
      <c r="F28" s="64" t="s">
        <v>16</v>
      </c>
      <c r="G28" s="65" t="s">
        <v>17</v>
      </c>
      <c r="H28" s="66" t="s">
        <v>59</v>
      </c>
      <c r="I28" s="62" t="s">
        <v>18</v>
      </c>
      <c r="J28" s="66" t="s">
        <v>41</v>
      </c>
      <c r="K28" s="67">
        <v>157</v>
      </c>
      <c r="L28" s="67">
        <v>157</v>
      </c>
      <c r="M28" s="68">
        <v>1</v>
      </c>
      <c r="N28" s="63" t="s">
        <v>60</v>
      </c>
      <c r="O28" s="107" t="e">
        <f>(VLOOKUP(J28,'Rates per SqFt.'!$A$3:$E$12,4,FALSE))*K28</f>
        <v>#N/A</v>
      </c>
      <c r="P28" s="70">
        <v>0</v>
      </c>
      <c r="Q28" s="109">
        <f>(VLOOKUP(F28,'Rates per SqFt.'!$A$16:$E$18,3))*K28</f>
        <v>13651778.000000002</v>
      </c>
      <c r="R28" s="71"/>
      <c r="S28" s="111" t="e">
        <f>(VLOOKUP(A28,#REF!,9,FALSE))*M28</f>
        <v>#REF!</v>
      </c>
      <c r="T28" s="77">
        <v>0</v>
      </c>
    </row>
    <row r="29" spans="1:20" ht="15" customHeight="1">
      <c r="A29" s="168">
        <v>119</v>
      </c>
      <c r="B29" s="62" t="s">
        <v>61</v>
      </c>
      <c r="C29" s="63" t="s">
        <v>62</v>
      </c>
      <c r="D29" s="63" t="s">
        <v>15</v>
      </c>
      <c r="E29" s="63"/>
      <c r="F29" s="64" t="s">
        <v>29</v>
      </c>
      <c r="G29" s="65" t="s">
        <v>43</v>
      </c>
      <c r="H29" s="66" t="s">
        <v>44</v>
      </c>
      <c r="I29" s="62" t="s">
        <v>35</v>
      </c>
      <c r="J29" s="66" t="s">
        <v>41</v>
      </c>
      <c r="K29" s="67">
        <v>3825.2179889440472</v>
      </c>
      <c r="L29" s="67">
        <v>440840.00000000017</v>
      </c>
      <c r="M29" s="68">
        <f>K29/L29</f>
        <v>8.6771118522458168E-3</v>
      </c>
      <c r="N29" s="63" t="s">
        <v>45</v>
      </c>
      <c r="O29" s="107" t="e">
        <f>(VLOOKUP(J29,'Rates per SqFt.'!$A$3:$E$12,4,FALSE))*K29</f>
        <v>#N/A</v>
      </c>
      <c r="P29" s="70">
        <f>32000*M29</f>
        <v>277.66757927186615</v>
      </c>
      <c r="Q29" s="109">
        <f>(VLOOKUP(F29,'Rates per SqFt.'!$A$16:$E$18,3))*K29</f>
        <v>5549568865.3378477</v>
      </c>
      <c r="R29" s="71">
        <v>0</v>
      </c>
      <c r="S29" s="111" t="e">
        <f>(VLOOKUP(A29,#REF!,9,FALSE))*M29/0.59</f>
        <v>#REF!</v>
      </c>
      <c r="T29" s="73">
        <v>0</v>
      </c>
    </row>
    <row r="30" spans="1:20" ht="15" customHeight="1">
      <c r="A30" s="168">
        <v>119</v>
      </c>
      <c r="B30" s="62" t="s">
        <v>61</v>
      </c>
      <c r="C30" s="63" t="s">
        <v>62</v>
      </c>
      <c r="D30" s="63" t="s">
        <v>15</v>
      </c>
      <c r="E30" s="63"/>
      <c r="F30" s="64" t="s">
        <v>29</v>
      </c>
      <c r="G30" s="65" t="s">
        <v>47</v>
      </c>
      <c r="H30" s="66" t="s">
        <v>73</v>
      </c>
      <c r="I30" s="62" t="s">
        <v>35</v>
      </c>
      <c r="J30" s="66" t="s">
        <v>41</v>
      </c>
      <c r="K30" s="67">
        <v>3973.7564093727174</v>
      </c>
      <c r="L30" s="67">
        <v>440840.00000000017</v>
      </c>
      <c r="M30" s="68">
        <v>9.0140559145556569E-3</v>
      </c>
      <c r="N30" s="63" t="s">
        <v>74</v>
      </c>
      <c r="O30" s="107" t="e">
        <f>(VLOOKUP(J30,'Rates per SqFt.'!$A$3:$E$12,4,FALSE))*K30</f>
        <v>#N/A</v>
      </c>
      <c r="P30" s="70">
        <f>32000*M30</f>
        <v>288.44978926578102</v>
      </c>
      <c r="Q30" s="109">
        <f>(VLOOKUP(F30,'Rates per SqFt.'!$A$16:$E$18,3))*K30</f>
        <v>5765066177.0466022</v>
      </c>
      <c r="R30" s="71">
        <v>0</v>
      </c>
      <c r="S30" s="111" t="e">
        <f>(VLOOKUP(A30,#REF!,9,FALSE))*M30/0.59</f>
        <v>#REF!</v>
      </c>
      <c r="T30" s="73">
        <v>0</v>
      </c>
    </row>
    <row r="31" spans="1:20" ht="15" customHeight="1">
      <c r="A31" s="168">
        <v>119</v>
      </c>
      <c r="B31" s="62" t="s">
        <v>61</v>
      </c>
      <c r="C31" s="63" t="s">
        <v>62</v>
      </c>
      <c r="D31" s="63" t="s">
        <v>15</v>
      </c>
      <c r="E31" s="63"/>
      <c r="F31" s="64" t="s">
        <v>29</v>
      </c>
      <c r="G31" s="65" t="s">
        <v>63</v>
      </c>
      <c r="H31" s="76" t="s">
        <v>780</v>
      </c>
      <c r="I31" s="62" t="s">
        <v>36</v>
      </c>
      <c r="J31" s="66" t="s">
        <v>65</v>
      </c>
      <c r="K31" s="67">
        <v>943.68967682437699</v>
      </c>
      <c r="L31" s="67">
        <v>440840.00000000017</v>
      </c>
      <c r="M31" s="68">
        <v>2.1406625461037488E-3</v>
      </c>
      <c r="N31" s="63" t="s">
        <v>66</v>
      </c>
      <c r="O31" s="107" t="e">
        <f>(VLOOKUP(J31,'Rates per SqFt.'!$A$3:$E$12,4,FALSE))*K31</f>
        <v>#N/A</v>
      </c>
      <c r="P31" s="70">
        <f>32000*M31</f>
        <v>68.501201475319959</v>
      </c>
      <c r="Q31" s="109">
        <f>(VLOOKUP(F31,'Rates per SqFt.'!$A$16:$E$18,3))*K31</f>
        <v>1369090824.1522186</v>
      </c>
      <c r="R31" s="71">
        <v>0</v>
      </c>
      <c r="S31" s="111" t="e">
        <f>(VLOOKUP(A31,#REF!,9,FALSE))*M31/0.59</f>
        <v>#REF!</v>
      </c>
      <c r="T31" s="73">
        <v>0</v>
      </c>
    </row>
    <row r="32" spans="1:20" ht="15" customHeight="1">
      <c r="A32" s="168">
        <v>119</v>
      </c>
      <c r="B32" s="62" t="s">
        <v>61</v>
      </c>
      <c r="C32" s="63" t="s">
        <v>62</v>
      </c>
      <c r="D32" s="63" t="s">
        <v>15</v>
      </c>
      <c r="E32" s="63"/>
      <c r="F32" s="64" t="s">
        <v>29</v>
      </c>
      <c r="G32" s="65" t="s">
        <v>63</v>
      </c>
      <c r="H32" s="76" t="s">
        <v>64</v>
      </c>
      <c r="I32" s="62" t="s">
        <v>36</v>
      </c>
      <c r="J32" s="66" t="s">
        <v>41</v>
      </c>
      <c r="K32" s="67">
        <v>2308.1969131405322</v>
      </c>
      <c r="L32" s="67">
        <v>440840.00000000017</v>
      </c>
      <c r="M32" s="68">
        <v>5.2359062542884751E-3</v>
      </c>
      <c r="N32" s="63" t="s">
        <v>66</v>
      </c>
      <c r="O32" s="107" t="e">
        <f>(VLOOKUP(J32,'Rates per SqFt.'!$A$3:$E$12,4,FALSE))*K32</f>
        <v>#N/A</v>
      </c>
      <c r="P32" s="70">
        <f>32000*M32</f>
        <v>167.54900013723119</v>
      </c>
      <c r="Q32" s="109">
        <f>(VLOOKUP(F32,'Rates per SqFt.'!$A$16:$E$18,3))*K32</f>
        <v>3348697449.7287908</v>
      </c>
      <c r="R32" s="71">
        <v>0</v>
      </c>
      <c r="S32" s="111" t="e">
        <f>(VLOOKUP(A32,#REF!,9,FALSE))*M32/0.59</f>
        <v>#REF!</v>
      </c>
      <c r="T32" s="73">
        <v>0</v>
      </c>
    </row>
    <row r="33" spans="1:20" ht="15" customHeight="1">
      <c r="A33" s="168">
        <v>119</v>
      </c>
      <c r="B33" s="62" t="s">
        <v>61</v>
      </c>
      <c r="C33" s="63" t="s">
        <v>62</v>
      </c>
      <c r="D33" s="63" t="s">
        <v>15</v>
      </c>
      <c r="E33" s="63"/>
      <c r="F33" s="64" t="s">
        <v>29</v>
      </c>
      <c r="G33" s="65" t="s">
        <v>63</v>
      </c>
      <c r="H33" s="76" t="s">
        <v>64</v>
      </c>
      <c r="I33" s="62" t="s">
        <v>72</v>
      </c>
      <c r="J33" s="66" t="s">
        <v>41</v>
      </c>
      <c r="K33" s="67">
        <v>672.26271140057099</v>
      </c>
      <c r="L33" s="67">
        <v>440840.00000000017</v>
      </c>
      <c r="M33" s="68">
        <v>1.524958514201458E-3</v>
      </c>
      <c r="N33" s="63" t="s">
        <v>66</v>
      </c>
      <c r="O33" s="107" t="e">
        <f>(VLOOKUP(J33,'Rates per SqFt.'!$A$3:$E$12,4,FALSE))*K33</f>
        <v>#N/A</v>
      </c>
      <c r="P33" s="70">
        <f>32000*M33</f>
        <v>48.798672454446653</v>
      </c>
      <c r="Q33" s="109">
        <f>(VLOOKUP(F33,'Rates per SqFt.'!$A$16:$E$18,3))*K33</f>
        <v>975308655.16662788</v>
      </c>
      <c r="R33" s="71">
        <v>0</v>
      </c>
      <c r="S33" s="111" t="e">
        <f>(VLOOKUP(A33,#REF!,9,FALSE))*M33/0.59</f>
        <v>#REF!</v>
      </c>
      <c r="T33" s="73">
        <v>0</v>
      </c>
    </row>
    <row r="34" spans="1:20" ht="15" customHeight="1">
      <c r="A34" s="168">
        <v>119</v>
      </c>
      <c r="B34" s="62" t="s">
        <v>61</v>
      </c>
      <c r="C34" s="63" t="s">
        <v>62</v>
      </c>
      <c r="D34" s="63" t="s">
        <v>15</v>
      </c>
      <c r="E34" s="63"/>
      <c r="F34" s="64" t="s">
        <v>29</v>
      </c>
      <c r="G34" s="65" t="s">
        <v>17</v>
      </c>
      <c r="H34" s="76" t="s">
        <v>714</v>
      </c>
      <c r="I34" s="160" t="s">
        <v>18</v>
      </c>
      <c r="J34" s="66" t="s">
        <v>41</v>
      </c>
      <c r="K34" s="67">
        <v>18877</v>
      </c>
      <c r="L34" s="67">
        <v>440840.00000000017</v>
      </c>
      <c r="M34" s="68">
        <f t="shared" ref="M34:M81" si="2">K34/L34</f>
        <v>4.2820524453316376E-2</v>
      </c>
      <c r="N34" s="139" t="s">
        <v>765</v>
      </c>
      <c r="O34" s="107">
        <v>0</v>
      </c>
      <c r="P34" s="70"/>
      <c r="Q34" s="109"/>
      <c r="R34" s="71"/>
      <c r="S34" s="111"/>
      <c r="T34" s="73"/>
    </row>
    <row r="35" spans="1:20" ht="15" customHeight="1">
      <c r="A35" s="168">
        <v>119</v>
      </c>
      <c r="B35" s="62" t="s">
        <v>61</v>
      </c>
      <c r="C35" s="63" t="s">
        <v>62</v>
      </c>
      <c r="D35" s="63" t="s">
        <v>15</v>
      </c>
      <c r="E35" s="63"/>
      <c r="F35" s="64" t="s">
        <v>29</v>
      </c>
      <c r="G35" s="65" t="s">
        <v>17</v>
      </c>
      <c r="H35" s="76" t="s">
        <v>714</v>
      </c>
      <c r="I35" s="160" t="s">
        <v>18</v>
      </c>
      <c r="J35" s="66" t="s">
        <v>41</v>
      </c>
      <c r="K35" s="67">
        <v>662</v>
      </c>
      <c r="L35" s="67">
        <v>440840.00000000017</v>
      </c>
      <c r="M35" s="68">
        <f t="shared" si="2"/>
        <v>1.501678613555938E-3</v>
      </c>
      <c r="N35" s="139" t="s">
        <v>765</v>
      </c>
      <c r="O35" s="107">
        <v>0</v>
      </c>
      <c r="P35" s="70"/>
      <c r="Q35" s="109"/>
      <c r="R35" s="110"/>
      <c r="S35" s="110"/>
      <c r="T35" s="73"/>
    </row>
    <row r="36" spans="1:20" ht="15" customHeight="1">
      <c r="A36" s="168">
        <v>119</v>
      </c>
      <c r="B36" s="62" t="s">
        <v>61</v>
      </c>
      <c r="C36" s="63" t="s">
        <v>62</v>
      </c>
      <c r="D36" s="63" t="s">
        <v>15</v>
      </c>
      <c r="E36" s="63"/>
      <c r="F36" s="64" t="s">
        <v>29</v>
      </c>
      <c r="G36" s="65" t="s">
        <v>17</v>
      </c>
      <c r="H36" s="76" t="s">
        <v>766</v>
      </c>
      <c r="I36" s="160" t="s">
        <v>18</v>
      </c>
      <c r="J36" s="66" t="s">
        <v>41</v>
      </c>
      <c r="K36" s="67">
        <v>2764</v>
      </c>
      <c r="L36" s="67">
        <v>440840.00000000017</v>
      </c>
      <c r="M36" s="68">
        <f t="shared" si="2"/>
        <v>6.2698484711006235E-3</v>
      </c>
      <c r="N36" s="139" t="s">
        <v>767</v>
      </c>
      <c r="O36" s="107">
        <v>0</v>
      </c>
      <c r="P36" s="70"/>
      <c r="Q36" s="109"/>
      <c r="R36" s="111"/>
      <c r="S36" s="110"/>
      <c r="T36" s="73"/>
    </row>
    <row r="37" spans="1:20" ht="15" customHeight="1">
      <c r="A37" s="168">
        <v>119</v>
      </c>
      <c r="B37" s="62" t="s">
        <v>61</v>
      </c>
      <c r="C37" s="63" t="s">
        <v>62</v>
      </c>
      <c r="D37" s="63" t="s">
        <v>15</v>
      </c>
      <c r="E37" s="63"/>
      <c r="F37" s="64" t="s">
        <v>29</v>
      </c>
      <c r="G37" s="65" t="s">
        <v>17</v>
      </c>
      <c r="H37" s="76" t="s">
        <v>766</v>
      </c>
      <c r="I37" s="160" t="s">
        <v>34</v>
      </c>
      <c r="J37" s="66" t="s">
        <v>41</v>
      </c>
      <c r="K37" s="67">
        <v>2020</v>
      </c>
      <c r="L37" s="67">
        <v>440840.00000000017</v>
      </c>
      <c r="M37" s="68">
        <f t="shared" si="2"/>
        <v>4.5821613283731043E-3</v>
      </c>
      <c r="N37" s="139" t="s">
        <v>767</v>
      </c>
      <c r="O37" s="107">
        <v>0</v>
      </c>
      <c r="P37" s="70"/>
      <c r="Q37" s="109"/>
      <c r="R37" s="111"/>
      <c r="S37" s="110"/>
      <c r="T37" s="73"/>
    </row>
    <row r="38" spans="1:20" ht="15" customHeight="1">
      <c r="A38" s="168">
        <v>119</v>
      </c>
      <c r="B38" s="62" t="s">
        <v>61</v>
      </c>
      <c r="C38" s="63" t="s">
        <v>62</v>
      </c>
      <c r="D38" s="63" t="s">
        <v>15</v>
      </c>
      <c r="E38" s="63"/>
      <c r="F38" s="64" t="s">
        <v>29</v>
      </c>
      <c r="G38" s="65" t="s">
        <v>63</v>
      </c>
      <c r="H38" s="76" t="s">
        <v>768</v>
      </c>
      <c r="I38" s="160" t="s">
        <v>34</v>
      </c>
      <c r="J38" s="66" t="s">
        <v>41</v>
      </c>
      <c r="K38" s="67">
        <v>919</v>
      </c>
      <c r="L38" s="67">
        <v>440840.00000000017</v>
      </c>
      <c r="M38" s="68">
        <f t="shared" si="2"/>
        <v>2.084656564740041E-3</v>
      </c>
      <c r="N38" s="139" t="s">
        <v>770</v>
      </c>
      <c r="O38" s="107" t="e">
        <f>(VLOOKUP(J38,'Rates per SqFt.'!$A$3:$E$12,4,FALSE))*K38</f>
        <v>#N/A</v>
      </c>
      <c r="P38" s="70">
        <f>32000*M38</f>
        <v>66.70901007168132</v>
      </c>
      <c r="Q38" s="109">
        <f>(VLOOKUP(F38,'Rates per SqFt.'!$A$16:$E$18,3))*K38</f>
        <v>1333271411.4557831</v>
      </c>
      <c r="R38" s="111"/>
      <c r="S38" s="110"/>
      <c r="T38" s="73"/>
    </row>
    <row r="39" spans="1:20" ht="15" customHeight="1">
      <c r="A39" s="168">
        <v>119</v>
      </c>
      <c r="B39" s="62" t="s">
        <v>61</v>
      </c>
      <c r="C39" s="63" t="s">
        <v>62</v>
      </c>
      <c r="D39" s="63" t="s">
        <v>15</v>
      </c>
      <c r="E39" s="63"/>
      <c r="F39" s="64" t="s">
        <v>29</v>
      </c>
      <c r="G39" s="65" t="s">
        <v>24</v>
      </c>
      <c r="H39" s="163" t="s">
        <v>769</v>
      </c>
      <c r="I39" s="160" t="s">
        <v>34</v>
      </c>
      <c r="J39" s="66" t="s">
        <v>41</v>
      </c>
      <c r="K39" s="67">
        <v>18738</v>
      </c>
      <c r="L39" s="67">
        <v>440840.00000000017</v>
      </c>
      <c r="M39" s="68">
        <f t="shared" si="2"/>
        <v>4.2505217312403573E-2</v>
      </c>
      <c r="N39" s="139" t="s">
        <v>67</v>
      </c>
      <c r="O39" s="107" t="e">
        <f>(VLOOKUP(J39,'Rates per SqFt.'!$A$3:$E$12,4,FALSE))*K39</f>
        <v>#N/A</v>
      </c>
      <c r="P39" s="70">
        <f>32000*M39</f>
        <v>1360.1669539969143</v>
      </c>
      <c r="Q39" s="109">
        <f>(VLOOKUP(F39,'Rates per SqFt.'!$A$16:$E$18,3))*K39</f>
        <v>27184809257.734997</v>
      </c>
      <c r="R39" s="111"/>
      <c r="S39" s="110"/>
      <c r="T39" s="73"/>
    </row>
    <row r="40" spans="1:20" ht="15" customHeight="1">
      <c r="A40" s="168">
        <v>119</v>
      </c>
      <c r="B40" s="62" t="s">
        <v>61</v>
      </c>
      <c r="C40" s="63" t="s">
        <v>62</v>
      </c>
      <c r="D40" s="63" t="s">
        <v>15</v>
      </c>
      <c r="E40" s="63"/>
      <c r="F40" s="64" t="s">
        <v>29</v>
      </c>
      <c r="G40" s="65" t="s">
        <v>17</v>
      </c>
      <c r="H40" s="163" t="s">
        <v>771</v>
      </c>
      <c r="I40" s="160" t="s">
        <v>34</v>
      </c>
      <c r="J40" s="66" t="s">
        <v>41</v>
      </c>
      <c r="K40" s="67">
        <v>1770</v>
      </c>
      <c r="L40" s="67">
        <v>440840.00000000017</v>
      </c>
      <c r="M40" s="68">
        <f t="shared" si="2"/>
        <v>4.0150621540695017E-3</v>
      </c>
      <c r="N40" s="139" t="s">
        <v>77</v>
      </c>
      <c r="O40" s="107">
        <v>0</v>
      </c>
      <c r="P40" s="70"/>
      <c r="Q40" s="109"/>
      <c r="R40" s="111"/>
      <c r="S40" s="110"/>
      <c r="T40" s="73"/>
    </row>
    <row r="41" spans="1:20" ht="15" customHeight="1">
      <c r="A41" s="168">
        <v>119</v>
      </c>
      <c r="B41" s="62" t="s">
        <v>61</v>
      </c>
      <c r="C41" s="63" t="s">
        <v>62</v>
      </c>
      <c r="D41" s="63" t="s">
        <v>15</v>
      </c>
      <c r="E41" s="63"/>
      <c r="F41" s="64" t="s">
        <v>29</v>
      </c>
      <c r="G41" s="65" t="s">
        <v>17</v>
      </c>
      <c r="H41" s="163" t="s">
        <v>772</v>
      </c>
      <c r="I41" s="160" t="s">
        <v>35</v>
      </c>
      <c r="J41" s="66" t="s">
        <v>41</v>
      </c>
      <c r="K41" s="67">
        <v>662</v>
      </c>
      <c r="L41" s="67">
        <v>440840.00000000017</v>
      </c>
      <c r="M41" s="68">
        <f t="shared" si="2"/>
        <v>1.501678613555938E-3</v>
      </c>
      <c r="N41" s="139" t="s">
        <v>773</v>
      </c>
      <c r="O41" s="107" t="e">
        <f>(VLOOKUP(J41,'Rates per SqFt.'!$A$3:$E$12,4,FALSE))*K41</f>
        <v>#N/A</v>
      </c>
      <c r="P41" s="70">
        <f t="shared" ref="P41:P46" si="3">32000*M41</f>
        <v>48.05371563379002</v>
      </c>
      <c r="Q41" s="109">
        <f>(VLOOKUP(F41,'Rates per SqFt.'!$A$16:$E$18,3))*K41</f>
        <v>960419667.44692969</v>
      </c>
      <c r="R41" s="111"/>
      <c r="S41" s="110"/>
      <c r="T41" s="73"/>
    </row>
    <row r="42" spans="1:20" ht="15" customHeight="1">
      <c r="A42" s="168">
        <v>119</v>
      </c>
      <c r="B42" s="62" t="s">
        <v>61</v>
      </c>
      <c r="C42" s="63" t="s">
        <v>62</v>
      </c>
      <c r="D42" s="63" t="s">
        <v>15</v>
      </c>
      <c r="E42" s="63"/>
      <c r="F42" s="64" t="s">
        <v>29</v>
      </c>
      <c r="G42" s="65" t="s">
        <v>24</v>
      </c>
      <c r="H42" s="76" t="s">
        <v>25</v>
      </c>
      <c r="I42" s="62" t="s">
        <v>35</v>
      </c>
      <c r="J42" s="66" t="s">
        <v>32</v>
      </c>
      <c r="K42" s="67">
        <v>5193.1861085109458</v>
      </c>
      <c r="L42" s="67">
        <v>440840.00000000017</v>
      </c>
      <c r="M42" s="68">
        <f t="shared" si="2"/>
        <v>1.1780206216565973E-2</v>
      </c>
      <c r="N42" s="63" t="s">
        <v>67</v>
      </c>
      <c r="O42" s="107" t="e">
        <f>(VLOOKUP(J42,'Rates per SqFt.'!$A$3:$E$12,4,FALSE))*K42</f>
        <v>#N/A</v>
      </c>
      <c r="P42" s="70">
        <f t="shared" si="3"/>
        <v>376.96659893011116</v>
      </c>
      <c r="Q42" s="109">
        <f>(VLOOKUP(F42,'Rates per SqFt.'!$A$16:$E$18,3))*K42</f>
        <v>7534196488.4080019</v>
      </c>
      <c r="R42" s="71">
        <v>0</v>
      </c>
      <c r="S42" s="110" t="e">
        <f>(VLOOKUP(A42,#REF!,9,FALSE))*M42/0.59</f>
        <v>#REF!</v>
      </c>
      <c r="T42" s="73">
        <v>0</v>
      </c>
    </row>
    <row r="43" spans="1:20" ht="15" customHeight="1">
      <c r="A43" s="168">
        <v>119</v>
      </c>
      <c r="B43" s="62" t="s">
        <v>61</v>
      </c>
      <c r="C43" s="63" t="s">
        <v>62</v>
      </c>
      <c r="D43" s="63" t="s">
        <v>15</v>
      </c>
      <c r="E43" s="63"/>
      <c r="F43" s="64" t="s">
        <v>29</v>
      </c>
      <c r="G43" s="65" t="s">
        <v>24</v>
      </c>
      <c r="H43" s="76" t="s">
        <v>25</v>
      </c>
      <c r="I43" s="62" t="s">
        <v>36</v>
      </c>
      <c r="J43" s="66" t="s">
        <v>32</v>
      </c>
      <c r="K43" s="67">
        <v>16762.146142151552</v>
      </c>
      <c r="L43" s="67">
        <v>440840.00000000017</v>
      </c>
      <c r="M43" s="68">
        <f t="shared" si="2"/>
        <v>3.8023196947081811E-2</v>
      </c>
      <c r="N43" s="63" t="s">
        <v>67</v>
      </c>
      <c r="O43" s="107" t="e">
        <f>(VLOOKUP(J43,'Rates per SqFt.'!$A$3:$E$12,4,FALSE))*K43</f>
        <v>#N/A</v>
      </c>
      <c r="P43" s="70">
        <f t="shared" si="3"/>
        <v>1216.7423023066181</v>
      </c>
      <c r="Q43" s="109">
        <f>(VLOOKUP(F43,'Rates per SqFt.'!$A$16:$E$18,3))*K43</f>
        <v>24318270126.196419</v>
      </c>
      <c r="R43" s="71">
        <v>0</v>
      </c>
      <c r="S43" s="110" t="e">
        <f>(VLOOKUP(A43,#REF!,9,FALSE))*M43/0.59</f>
        <v>#REF!</v>
      </c>
      <c r="T43" s="73">
        <v>0</v>
      </c>
    </row>
    <row r="44" spans="1:20" ht="15" customHeight="1">
      <c r="A44" s="168">
        <v>119</v>
      </c>
      <c r="B44" s="62" t="s">
        <v>61</v>
      </c>
      <c r="C44" s="63" t="s">
        <v>62</v>
      </c>
      <c r="D44" s="63" t="s">
        <v>15</v>
      </c>
      <c r="E44" s="63"/>
      <c r="F44" s="64" t="s">
        <v>29</v>
      </c>
      <c r="G44" s="65" t="s">
        <v>24</v>
      </c>
      <c r="H44" s="76" t="s">
        <v>25</v>
      </c>
      <c r="I44" s="62" t="s">
        <v>37</v>
      </c>
      <c r="J44" s="66" t="s">
        <v>32</v>
      </c>
      <c r="K44" s="67">
        <v>18569.654312029932</v>
      </c>
      <c r="L44" s="67">
        <v>440840.00000000017</v>
      </c>
      <c r="M44" s="68">
        <f t="shared" si="2"/>
        <v>4.2123342509821984E-2</v>
      </c>
      <c r="N44" s="63" t="s">
        <v>67</v>
      </c>
      <c r="O44" s="107" t="e">
        <f>(VLOOKUP(J44,'Rates per SqFt.'!$A$3:$E$12,4,FALSE))*K44</f>
        <v>#N/A</v>
      </c>
      <c r="P44" s="70">
        <f t="shared" si="3"/>
        <v>1347.9469603143034</v>
      </c>
      <c r="Q44" s="109">
        <f>(VLOOKUP(F44,'Rates per SqFt.'!$A$16:$E$18,3))*K44</f>
        <v>26940575859.462585</v>
      </c>
      <c r="R44" s="71">
        <v>0</v>
      </c>
      <c r="S44" s="110" t="e">
        <f>(VLOOKUP(A44,#REF!,9,FALSE))*M44/0.59</f>
        <v>#REF!</v>
      </c>
      <c r="T44" s="73">
        <v>0</v>
      </c>
    </row>
    <row r="45" spans="1:20" ht="15" customHeight="1">
      <c r="A45" s="168">
        <v>119</v>
      </c>
      <c r="B45" s="62" t="s">
        <v>61</v>
      </c>
      <c r="C45" s="63" t="s">
        <v>62</v>
      </c>
      <c r="D45" s="63" t="s">
        <v>15</v>
      </c>
      <c r="E45" s="63"/>
      <c r="F45" s="64" t="s">
        <v>29</v>
      </c>
      <c r="G45" s="65" t="s">
        <v>24</v>
      </c>
      <c r="H45" s="76" t="s">
        <v>25</v>
      </c>
      <c r="I45" s="62" t="s">
        <v>68</v>
      </c>
      <c r="J45" s="66" t="s">
        <v>32</v>
      </c>
      <c r="K45" s="67">
        <v>8860.6531262013959</v>
      </c>
      <c r="L45" s="67">
        <v>440840.00000000017</v>
      </c>
      <c r="M45" s="68">
        <f t="shared" si="2"/>
        <v>2.0099476286637764E-2</v>
      </c>
      <c r="N45" s="63" t="s">
        <v>67</v>
      </c>
      <c r="O45" s="107" t="e">
        <f>(VLOOKUP(J45,'Rates per SqFt.'!$A$3:$E$12,4,FALSE))*K45</f>
        <v>#N/A</v>
      </c>
      <c r="P45" s="70">
        <f t="shared" si="3"/>
        <v>643.18324117240843</v>
      </c>
      <c r="Q45" s="109">
        <f>(VLOOKUP(F45,'Rates per SqFt.'!$A$16:$E$18,3))*K45</f>
        <v>12854902611.524082</v>
      </c>
      <c r="R45" s="71">
        <v>0</v>
      </c>
      <c r="S45" s="110" t="e">
        <f>(VLOOKUP(A45,#REF!,9,FALSE))*M45/0.59</f>
        <v>#REF!</v>
      </c>
      <c r="T45" s="73">
        <v>0</v>
      </c>
    </row>
    <row r="46" spans="1:20" ht="15" customHeight="1">
      <c r="A46" s="168">
        <v>119</v>
      </c>
      <c r="B46" s="62" t="s">
        <v>61</v>
      </c>
      <c r="C46" s="63" t="s">
        <v>62</v>
      </c>
      <c r="D46" s="63" t="s">
        <v>15</v>
      </c>
      <c r="E46" s="63"/>
      <c r="F46" s="64" t="s">
        <v>29</v>
      </c>
      <c r="G46" s="65" t="s">
        <v>24</v>
      </c>
      <c r="H46" s="76" t="s">
        <v>25</v>
      </c>
      <c r="I46" s="62" t="s">
        <v>38</v>
      </c>
      <c r="J46" s="66" t="s">
        <v>32</v>
      </c>
      <c r="K46" s="67">
        <v>18817.728131390646</v>
      </c>
      <c r="L46" s="67">
        <v>440840.00000000017</v>
      </c>
      <c r="M46" s="68">
        <f t="shared" si="2"/>
        <v>4.2686072342325194E-2</v>
      </c>
      <c r="N46" s="63" t="s">
        <v>67</v>
      </c>
      <c r="O46" s="107" t="e">
        <f>(VLOOKUP(J46,'Rates per SqFt.'!$A$3:$E$12,4,FALSE))*K46</f>
        <v>#N/A</v>
      </c>
      <c r="P46" s="70">
        <f t="shared" si="3"/>
        <v>1365.9543149544063</v>
      </c>
      <c r="Q46" s="109">
        <f>(VLOOKUP(F46,'Rates per SqFt.'!$A$16:$E$18,3))*K46</f>
        <v>27300477634.527096</v>
      </c>
      <c r="R46" s="71">
        <v>0</v>
      </c>
      <c r="S46" s="110" t="e">
        <f>(VLOOKUP(A46,#REF!,9,FALSE))*M46/0.59</f>
        <v>#REF!</v>
      </c>
      <c r="T46" s="73">
        <v>0</v>
      </c>
    </row>
    <row r="47" spans="1:20" ht="15" customHeight="1">
      <c r="A47" s="168">
        <v>119</v>
      </c>
      <c r="B47" s="62" t="s">
        <v>61</v>
      </c>
      <c r="C47" s="63" t="s">
        <v>62</v>
      </c>
      <c r="D47" s="63" t="s">
        <v>15</v>
      </c>
      <c r="E47" s="63"/>
      <c r="F47" s="64" t="s">
        <v>29</v>
      </c>
      <c r="G47" s="65" t="s">
        <v>17</v>
      </c>
      <c r="H47" s="76" t="s">
        <v>714</v>
      </c>
      <c r="I47" s="62" t="s">
        <v>72</v>
      </c>
      <c r="J47" s="66" t="s">
        <v>19</v>
      </c>
      <c r="K47" s="67">
        <v>327.61634184697351</v>
      </c>
      <c r="L47" s="67">
        <v>440840.00000000017</v>
      </c>
      <c r="M47" s="68">
        <f t="shared" si="2"/>
        <v>7.4316382779914111E-4</v>
      </c>
      <c r="N47" s="63" t="s">
        <v>765</v>
      </c>
      <c r="O47" s="107"/>
      <c r="P47" s="70"/>
      <c r="Q47" s="109"/>
      <c r="R47" s="71"/>
      <c r="S47" s="110"/>
      <c r="T47" s="73"/>
    </row>
    <row r="48" spans="1:20" ht="15" customHeight="1">
      <c r="A48" s="168">
        <v>119</v>
      </c>
      <c r="B48" s="62" t="s">
        <v>61</v>
      </c>
      <c r="C48" s="63" t="s">
        <v>62</v>
      </c>
      <c r="D48" s="63" t="s">
        <v>15</v>
      </c>
      <c r="E48" s="63"/>
      <c r="F48" s="64" t="s">
        <v>29</v>
      </c>
      <c r="G48" s="65" t="s">
        <v>17</v>
      </c>
      <c r="H48" s="76" t="s">
        <v>762</v>
      </c>
      <c r="I48" s="62" t="s">
        <v>72</v>
      </c>
      <c r="J48" s="66" t="s">
        <v>19</v>
      </c>
      <c r="K48" s="67">
        <v>618.69554519800204</v>
      </c>
      <c r="L48" s="67">
        <v>440840.00000000017</v>
      </c>
      <c r="M48" s="68">
        <f t="shared" si="2"/>
        <v>1.4034469313084152E-3</v>
      </c>
      <c r="N48" s="63" t="s">
        <v>773</v>
      </c>
      <c r="O48" s="107" t="e">
        <f>(VLOOKUP(J48,'Rates per SqFt.'!$A$3:$E$12,4,FALSE))*K48</f>
        <v>#N/A</v>
      </c>
      <c r="P48" s="70">
        <f>32000*M48</f>
        <v>44.910301801869288</v>
      </c>
      <c r="Q48" s="109">
        <f>(VLOOKUP(F48,'Rates per SqFt.'!$A$16:$E$18,3))*K48</f>
        <v>897594214.15402114</v>
      </c>
      <c r="R48" s="71">
        <v>0</v>
      </c>
      <c r="S48" s="110" t="e">
        <f>(VLOOKUP(A48,#REF!,9,FALSE))*M48/0.59</f>
        <v>#REF!</v>
      </c>
      <c r="T48" s="73">
        <v>0</v>
      </c>
    </row>
    <row r="49" spans="1:20" ht="15" customHeight="1">
      <c r="A49" s="168">
        <v>119</v>
      </c>
      <c r="B49" s="62" t="s">
        <v>61</v>
      </c>
      <c r="C49" s="63" t="s">
        <v>62</v>
      </c>
      <c r="D49" s="63" t="s">
        <v>15</v>
      </c>
      <c r="E49" s="63"/>
      <c r="F49" s="64" t="s">
        <v>29</v>
      </c>
      <c r="G49" s="65" t="s">
        <v>17</v>
      </c>
      <c r="H49" s="76" t="s">
        <v>714</v>
      </c>
      <c r="I49" s="62" t="s">
        <v>72</v>
      </c>
      <c r="J49" s="66" t="s">
        <v>42</v>
      </c>
      <c r="K49" s="67">
        <v>431.13823425215099</v>
      </c>
      <c r="L49" s="67">
        <v>440840.00000000017</v>
      </c>
      <c r="M49" s="68">
        <f t="shared" si="2"/>
        <v>9.77992546620431E-4</v>
      </c>
      <c r="N49" s="63" t="s">
        <v>765</v>
      </c>
      <c r="O49" s="107"/>
      <c r="P49" s="70"/>
      <c r="Q49" s="109"/>
      <c r="R49" s="71"/>
      <c r="S49" s="110"/>
      <c r="T49" s="73"/>
    </row>
    <row r="50" spans="1:20" ht="15" customHeight="1">
      <c r="A50" s="168">
        <v>119</v>
      </c>
      <c r="B50" s="62" t="s">
        <v>61</v>
      </c>
      <c r="C50" s="63" t="s">
        <v>62</v>
      </c>
      <c r="D50" s="63" t="s">
        <v>15</v>
      </c>
      <c r="E50" s="63"/>
      <c r="F50" s="64" t="s">
        <v>29</v>
      </c>
      <c r="G50" s="65" t="s">
        <v>17</v>
      </c>
      <c r="H50" s="76" t="s">
        <v>714</v>
      </c>
      <c r="I50" s="62" t="s">
        <v>78</v>
      </c>
      <c r="J50" s="66" t="s">
        <v>19</v>
      </c>
      <c r="K50" s="67">
        <v>17208.128955713401</v>
      </c>
      <c r="L50" s="67">
        <v>440840.00000000017</v>
      </c>
      <c r="M50" s="68">
        <f t="shared" si="2"/>
        <v>3.9034862888379894E-2</v>
      </c>
      <c r="N50" s="63" t="s">
        <v>765</v>
      </c>
      <c r="O50" s="107"/>
      <c r="P50" s="70"/>
      <c r="Q50" s="109"/>
      <c r="R50" s="71"/>
      <c r="S50" s="110"/>
      <c r="T50" s="73"/>
    </row>
    <row r="51" spans="1:20" ht="15" customHeight="1">
      <c r="A51" s="168">
        <v>119</v>
      </c>
      <c r="B51" s="62" t="s">
        <v>61</v>
      </c>
      <c r="C51" s="63" t="s">
        <v>62</v>
      </c>
      <c r="D51" s="63" t="s">
        <v>15</v>
      </c>
      <c r="E51" s="63"/>
      <c r="F51" s="64" t="s">
        <v>29</v>
      </c>
      <c r="G51" s="65" t="s">
        <v>17</v>
      </c>
      <c r="H51" s="76" t="s">
        <v>762</v>
      </c>
      <c r="I51" s="62" t="s">
        <v>78</v>
      </c>
      <c r="J51" s="66" t="s">
        <v>19</v>
      </c>
      <c r="K51" s="67">
        <v>831.39183392820451</v>
      </c>
      <c r="L51" s="67">
        <v>440840.00000000017</v>
      </c>
      <c r="M51" s="68">
        <f t="shared" si="2"/>
        <v>1.8859264901737686E-3</v>
      </c>
      <c r="N51" s="63" t="s">
        <v>773</v>
      </c>
      <c r="O51" s="107" t="e">
        <f>(VLOOKUP(J51,'Rates per SqFt.'!$A$3:$E$12,4,FALSE))*K51</f>
        <v>#N/A</v>
      </c>
      <c r="P51" s="70">
        <f>32000*M51</f>
        <v>60.349647685560591</v>
      </c>
      <c r="Q51" s="109">
        <f>(VLOOKUP(F51,'Rates per SqFt.'!$A$16:$E$18,3))*K51</f>
        <v>1206170798.5791831</v>
      </c>
      <c r="R51" s="71">
        <v>0</v>
      </c>
      <c r="S51" s="110" t="e">
        <f>(VLOOKUP(A51,#REF!,9,FALSE))*M51/0.59</f>
        <v>#REF!</v>
      </c>
      <c r="T51" s="73">
        <v>0</v>
      </c>
    </row>
    <row r="52" spans="1:20" ht="15" customHeight="1">
      <c r="A52" s="168">
        <v>119</v>
      </c>
      <c r="B52" s="62" t="s">
        <v>61</v>
      </c>
      <c r="C52" s="63" t="s">
        <v>62</v>
      </c>
      <c r="D52" s="63" t="s">
        <v>15</v>
      </c>
      <c r="E52" s="63"/>
      <c r="F52" s="64" t="s">
        <v>29</v>
      </c>
      <c r="G52" s="65" t="s">
        <v>17</v>
      </c>
      <c r="H52" s="76" t="s">
        <v>714</v>
      </c>
      <c r="I52" s="62" t="s">
        <v>78</v>
      </c>
      <c r="J52" s="66" t="s">
        <v>42</v>
      </c>
      <c r="K52" s="67">
        <v>2658.7718619698217</v>
      </c>
      <c r="L52" s="67">
        <v>440840.00000000017</v>
      </c>
      <c r="M52" s="68">
        <f t="shared" si="2"/>
        <v>6.0311493103389451E-3</v>
      </c>
      <c r="N52" s="63" t="s">
        <v>765</v>
      </c>
      <c r="O52" s="107"/>
      <c r="P52" s="70"/>
      <c r="Q52" s="109"/>
      <c r="R52" s="71"/>
      <c r="S52" s="110"/>
      <c r="T52" s="73"/>
    </row>
    <row r="53" spans="1:20" ht="15" customHeight="1">
      <c r="A53" s="168">
        <v>119</v>
      </c>
      <c r="B53" s="62" t="s">
        <v>61</v>
      </c>
      <c r="C53" s="63" t="s">
        <v>62</v>
      </c>
      <c r="D53" s="63" t="s">
        <v>15</v>
      </c>
      <c r="E53" s="63"/>
      <c r="F53" s="64" t="s">
        <v>29</v>
      </c>
      <c r="G53" s="65" t="s">
        <v>17</v>
      </c>
      <c r="H53" s="76" t="s">
        <v>762</v>
      </c>
      <c r="I53" s="62" t="s">
        <v>78</v>
      </c>
      <c r="J53" s="66" t="s">
        <v>42</v>
      </c>
      <c r="K53" s="67">
        <v>601.91807629773189</v>
      </c>
      <c r="L53" s="67">
        <v>440840.00000000017</v>
      </c>
      <c r="M53" s="68">
        <f t="shared" si="2"/>
        <v>1.3653889762674251E-3</v>
      </c>
      <c r="N53" s="63" t="s">
        <v>773</v>
      </c>
      <c r="O53" s="107" t="e">
        <f>(VLOOKUP(J53,'Rates per SqFt.'!$A$3:$E$12,4,FALSE))*K53</f>
        <v>#N/A</v>
      </c>
      <c r="P53" s="70">
        <f t="shared" ref="P53:P59" si="4">32000*M53</f>
        <v>43.692447240557605</v>
      </c>
      <c r="Q53" s="109">
        <f>(VLOOKUP(F53,'Rates per SqFt.'!$A$16:$E$18,3))*K53</f>
        <v>873253714.00024664</v>
      </c>
      <c r="R53" s="71">
        <v>0</v>
      </c>
      <c r="S53" s="110" t="e">
        <f>(VLOOKUP(A53,#REF!,9,FALSE))*M53/0.59</f>
        <v>#REF!</v>
      </c>
      <c r="T53" s="73">
        <v>0</v>
      </c>
    </row>
    <row r="54" spans="1:20" ht="15" customHeight="1">
      <c r="A54" s="168">
        <v>119</v>
      </c>
      <c r="B54" s="62" t="s">
        <v>61</v>
      </c>
      <c r="C54" s="63" t="s">
        <v>62</v>
      </c>
      <c r="D54" s="63" t="s">
        <v>15</v>
      </c>
      <c r="E54" s="63"/>
      <c r="F54" s="64" t="s">
        <v>29</v>
      </c>
      <c r="G54" s="65" t="s">
        <v>24</v>
      </c>
      <c r="H54" s="76" t="s">
        <v>25</v>
      </c>
      <c r="I54" s="62" t="s">
        <v>69</v>
      </c>
      <c r="J54" s="66" t="s">
        <v>32</v>
      </c>
      <c r="K54" s="67">
        <v>8760</v>
      </c>
      <c r="L54" s="67">
        <v>440840.00000000017</v>
      </c>
      <c r="M54" s="68">
        <f t="shared" si="2"/>
        <v>1.9871155067598213E-2</v>
      </c>
      <c r="N54" s="63" t="s">
        <v>67</v>
      </c>
      <c r="O54" s="107" t="e">
        <f>(VLOOKUP(J54,'Rates per SqFt.'!$A$3:$E$12,4,FALSE))*K54</f>
        <v>#N/A</v>
      </c>
      <c r="P54" s="70">
        <f t="shared" si="4"/>
        <v>635.87696216314282</v>
      </c>
      <c r="Q54" s="109">
        <f>(VLOOKUP(F54,'Rates per SqFt.'!$A$16:$E$18,3))*K54</f>
        <v>12708876566.216169</v>
      </c>
      <c r="R54" s="71">
        <v>0</v>
      </c>
      <c r="S54" s="110" t="e">
        <f>(VLOOKUP(A54,#REF!,9,FALSE))*M54/0.59</f>
        <v>#REF!</v>
      </c>
      <c r="T54" s="73">
        <v>0</v>
      </c>
    </row>
    <row r="55" spans="1:20" ht="15" customHeight="1">
      <c r="A55" s="168">
        <v>119</v>
      </c>
      <c r="B55" s="62" t="s">
        <v>61</v>
      </c>
      <c r="C55" s="63" t="s">
        <v>62</v>
      </c>
      <c r="D55" s="63" t="s">
        <v>15</v>
      </c>
      <c r="E55" s="63"/>
      <c r="F55" s="64" t="s">
        <v>29</v>
      </c>
      <c r="G55" s="65" t="s">
        <v>24</v>
      </c>
      <c r="H55" s="76" t="s">
        <v>25</v>
      </c>
      <c r="I55" s="62" t="s">
        <v>39</v>
      </c>
      <c r="J55" s="66" t="s">
        <v>32</v>
      </c>
      <c r="K55" s="67">
        <v>19012</v>
      </c>
      <c r="L55" s="67">
        <v>440840.00000000017</v>
      </c>
      <c r="M55" s="68">
        <f t="shared" si="2"/>
        <v>4.3126758007440327E-2</v>
      </c>
      <c r="N55" s="63" t="s">
        <v>67</v>
      </c>
      <c r="O55" s="107" t="e">
        <f>(VLOOKUP(J55,'Rates per SqFt.'!$A$3:$E$12,4,FALSE))*K55</f>
        <v>#N/A</v>
      </c>
      <c r="P55" s="70">
        <f t="shared" si="4"/>
        <v>1380.0562562380906</v>
      </c>
      <c r="Q55" s="109">
        <f>(VLOOKUP(F55,'Rates per SqFt.'!$A$16:$E$18,3))*K55</f>
        <v>27582324346.678288</v>
      </c>
      <c r="R55" s="71">
        <v>0</v>
      </c>
      <c r="S55" s="110" t="e">
        <f>(VLOOKUP(A55,#REF!,9,FALSE))*M55/0.59</f>
        <v>#REF!</v>
      </c>
      <c r="T55" s="73">
        <v>0</v>
      </c>
    </row>
    <row r="56" spans="1:20" ht="15" customHeight="1">
      <c r="A56" s="168">
        <v>119</v>
      </c>
      <c r="B56" s="62" t="s">
        <v>61</v>
      </c>
      <c r="C56" s="63" t="s">
        <v>62</v>
      </c>
      <c r="D56" s="63" t="s">
        <v>15</v>
      </c>
      <c r="E56" s="63"/>
      <c r="F56" s="64" t="s">
        <v>29</v>
      </c>
      <c r="G56" s="65" t="s">
        <v>24</v>
      </c>
      <c r="H56" s="76" t="s">
        <v>25</v>
      </c>
      <c r="I56" s="62" t="s">
        <v>70</v>
      </c>
      <c r="J56" s="66" t="s">
        <v>32</v>
      </c>
      <c r="K56" s="67">
        <v>8860.6531262013959</v>
      </c>
      <c r="L56" s="67">
        <v>440840.00000000017</v>
      </c>
      <c r="M56" s="68">
        <f t="shared" si="2"/>
        <v>2.0099476286637764E-2</v>
      </c>
      <c r="N56" s="63" t="s">
        <v>67</v>
      </c>
      <c r="O56" s="107" t="e">
        <f>(VLOOKUP(J56,'Rates per SqFt.'!$A$3:$E$12,4,FALSE))*K56</f>
        <v>#N/A</v>
      </c>
      <c r="P56" s="70">
        <f t="shared" si="4"/>
        <v>643.18324117240843</v>
      </c>
      <c r="Q56" s="109">
        <f>(VLOOKUP(F56,'Rates per SqFt.'!$A$16:$E$18,3))*K56</f>
        <v>12854902611.524082</v>
      </c>
      <c r="R56" s="71">
        <v>0</v>
      </c>
      <c r="S56" s="110" t="e">
        <f>(VLOOKUP(A56,#REF!,9,FALSE))*M56/0.59</f>
        <v>#REF!</v>
      </c>
      <c r="T56" s="73">
        <v>0</v>
      </c>
    </row>
    <row r="57" spans="1:20" ht="15" customHeight="1">
      <c r="A57" s="168">
        <v>119</v>
      </c>
      <c r="B57" s="62" t="s">
        <v>61</v>
      </c>
      <c r="C57" s="63" t="s">
        <v>62</v>
      </c>
      <c r="D57" s="63" t="s">
        <v>15</v>
      </c>
      <c r="E57" s="63"/>
      <c r="F57" s="64" t="s">
        <v>29</v>
      </c>
      <c r="G57" s="65" t="s">
        <v>24</v>
      </c>
      <c r="H57" s="76" t="s">
        <v>25</v>
      </c>
      <c r="I57" s="62" t="s">
        <v>46</v>
      </c>
      <c r="J57" s="66" t="s">
        <v>32</v>
      </c>
      <c r="K57" s="67">
        <v>18853</v>
      </c>
      <c r="L57" s="67">
        <v>440840.00000000017</v>
      </c>
      <c r="M57" s="68">
        <f t="shared" si="2"/>
        <v>4.276608293258323E-2</v>
      </c>
      <c r="N57" s="63" t="s">
        <v>67</v>
      </c>
      <c r="O57" s="107" t="e">
        <f>(VLOOKUP(J57,'Rates per SqFt.'!$A$3:$E$12,4,FALSE))*K57</f>
        <v>#N/A</v>
      </c>
      <c r="P57" s="70">
        <f t="shared" si="4"/>
        <v>1368.5146538426634</v>
      </c>
      <c r="Q57" s="109">
        <f>(VLOOKUP(F57,'Rates per SqFt.'!$A$16:$E$18,3))*K57</f>
        <v>27351649532.291489</v>
      </c>
      <c r="R57" s="71">
        <v>0</v>
      </c>
      <c r="S57" s="110" t="e">
        <f>(VLOOKUP(A57,#REF!,9,FALSE))*M57/0.59</f>
        <v>#REF!</v>
      </c>
      <c r="T57" s="73">
        <v>0</v>
      </c>
    </row>
    <row r="58" spans="1:20" ht="15" customHeight="1">
      <c r="A58" s="168">
        <v>119</v>
      </c>
      <c r="B58" s="62" t="s">
        <v>61</v>
      </c>
      <c r="C58" s="63" t="s">
        <v>62</v>
      </c>
      <c r="D58" s="63" t="s">
        <v>15</v>
      </c>
      <c r="E58" s="63"/>
      <c r="F58" s="64" t="s">
        <v>29</v>
      </c>
      <c r="G58" s="65" t="s">
        <v>24</v>
      </c>
      <c r="H58" s="76" t="s">
        <v>25</v>
      </c>
      <c r="I58" s="62" t="s">
        <v>71</v>
      </c>
      <c r="J58" s="66" t="s">
        <v>32</v>
      </c>
      <c r="K58" s="67">
        <v>8860.6531262013959</v>
      </c>
      <c r="L58" s="67">
        <v>440840.00000000017</v>
      </c>
      <c r="M58" s="68">
        <f t="shared" si="2"/>
        <v>2.0099476286637764E-2</v>
      </c>
      <c r="N58" s="63" t="s">
        <v>67</v>
      </c>
      <c r="O58" s="107" t="e">
        <f>(VLOOKUP(J58,'Rates per SqFt.'!$A$3:$E$12,4,FALSE))*K58</f>
        <v>#N/A</v>
      </c>
      <c r="P58" s="70">
        <f t="shared" si="4"/>
        <v>643.18324117240843</v>
      </c>
      <c r="Q58" s="109">
        <f>(VLOOKUP(F58,'Rates per SqFt.'!$A$16:$E$18,3))*K58</f>
        <v>12854902611.524082</v>
      </c>
      <c r="R58" s="71">
        <v>0</v>
      </c>
      <c r="S58" s="110" t="e">
        <f>(VLOOKUP(A58,#REF!,9,FALSE))*M58/0.59</f>
        <v>#REF!</v>
      </c>
      <c r="T58" s="73">
        <v>0</v>
      </c>
    </row>
    <row r="59" spans="1:20" ht="15" customHeight="1">
      <c r="A59" s="168">
        <v>119</v>
      </c>
      <c r="B59" s="62" t="s">
        <v>61</v>
      </c>
      <c r="C59" s="63" t="s">
        <v>62</v>
      </c>
      <c r="D59" s="63" t="s">
        <v>15</v>
      </c>
      <c r="E59" s="63"/>
      <c r="F59" s="64" t="s">
        <v>29</v>
      </c>
      <c r="G59" s="65" t="s">
        <v>24</v>
      </c>
      <c r="H59" s="76" t="s">
        <v>25</v>
      </c>
      <c r="I59" s="62" t="s">
        <v>18</v>
      </c>
      <c r="J59" s="66" t="s">
        <v>41</v>
      </c>
      <c r="K59" s="67">
        <v>1745.4384154298493</v>
      </c>
      <c r="L59" s="67">
        <v>440840.00000000017</v>
      </c>
      <c r="M59" s="68">
        <f t="shared" si="2"/>
        <v>3.9593467367522199E-3</v>
      </c>
      <c r="N59" s="63" t="s">
        <v>67</v>
      </c>
      <c r="O59" s="107" t="e">
        <f>(VLOOKUP(J59,'Rates per SqFt.'!$A$3:$E$12,4,FALSE))*K59</f>
        <v>#N/A</v>
      </c>
      <c r="P59" s="70">
        <f t="shared" si="4"/>
        <v>126.69909557607103</v>
      </c>
      <c r="Q59" s="109">
        <f>(VLOOKUP(F59,'Rates per SqFt.'!$A$16:$E$18,3))*K59</f>
        <v>2532255864.7979331</v>
      </c>
      <c r="R59" s="71">
        <v>0</v>
      </c>
      <c r="S59" s="110" t="e">
        <f>(VLOOKUP(A59,#REF!,9,FALSE))*M59/0.59</f>
        <v>#REF!</v>
      </c>
      <c r="T59" s="73">
        <v>0</v>
      </c>
    </row>
    <row r="60" spans="1:20" ht="15" customHeight="1">
      <c r="A60" s="168">
        <v>119</v>
      </c>
      <c r="B60" s="62" t="s">
        <v>61</v>
      </c>
      <c r="C60" s="63" t="s">
        <v>62</v>
      </c>
      <c r="D60" s="63" t="s">
        <v>15</v>
      </c>
      <c r="E60" s="63"/>
      <c r="F60" s="64" t="s">
        <v>29</v>
      </c>
      <c r="G60" s="65" t="s">
        <v>17</v>
      </c>
      <c r="H60" s="76" t="s">
        <v>774</v>
      </c>
      <c r="I60" s="62" t="s">
        <v>775</v>
      </c>
      <c r="J60" s="66" t="s">
        <v>41</v>
      </c>
      <c r="K60" s="67">
        <v>22963.003336257974</v>
      </c>
      <c r="L60" s="67">
        <v>440840.00000000017</v>
      </c>
      <c r="M60" s="68">
        <f t="shared" si="2"/>
        <v>5.2089200926091019E-2</v>
      </c>
      <c r="N60" s="139" t="s">
        <v>765</v>
      </c>
      <c r="O60" s="107"/>
      <c r="P60" s="70"/>
      <c r="Q60" s="109"/>
      <c r="R60" s="71"/>
      <c r="S60" s="110"/>
      <c r="T60" s="73"/>
    </row>
    <row r="61" spans="1:20" ht="15" customHeight="1">
      <c r="A61" s="168">
        <v>119</v>
      </c>
      <c r="B61" s="62" t="s">
        <v>61</v>
      </c>
      <c r="C61" s="63" t="s">
        <v>62</v>
      </c>
      <c r="D61" s="63" t="s">
        <v>15</v>
      </c>
      <c r="E61" s="63"/>
      <c r="F61" s="64" t="s">
        <v>29</v>
      </c>
      <c r="G61" s="65" t="s">
        <v>17</v>
      </c>
      <c r="H61" s="76" t="s">
        <v>774</v>
      </c>
      <c r="I61" s="62" t="s">
        <v>776</v>
      </c>
      <c r="J61" s="66" t="s">
        <v>41</v>
      </c>
      <c r="K61" s="67">
        <v>22961.84276801092</v>
      </c>
      <c r="L61" s="67">
        <v>440840.00000000017</v>
      </c>
      <c r="M61" s="68">
        <f t="shared" si="2"/>
        <v>5.2086568296912508E-2</v>
      </c>
      <c r="N61" s="139" t="s">
        <v>765</v>
      </c>
      <c r="O61" s="107"/>
      <c r="P61" s="70"/>
      <c r="Q61" s="109"/>
      <c r="R61" s="71"/>
      <c r="S61" s="110"/>
      <c r="T61" s="73"/>
    </row>
    <row r="62" spans="1:20" ht="15" customHeight="1">
      <c r="A62" s="168">
        <v>119</v>
      </c>
      <c r="B62" s="62" t="s">
        <v>61</v>
      </c>
      <c r="C62" s="63" t="s">
        <v>62</v>
      </c>
      <c r="D62" s="63" t="s">
        <v>15</v>
      </c>
      <c r="E62" s="63"/>
      <c r="F62" s="64" t="s">
        <v>29</v>
      </c>
      <c r="G62" s="65" t="s">
        <v>17</v>
      </c>
      <c r="H62" s="76" t="s">
        <v>774</v>
      </c>
      <c r="I62" s="62" t="s">
        <v>777</v>
      </c>
      <c r="J62" s="66" t="s">
        <v>41</v>
      </c>
      <c r="K62" s="67">
        <v>23000.141520163779</v>
      </c>
      <c r="L62" s="67">
        <v>440840.00000000017</v>
      </c>
      <c r="M62" s="68">
        <f t="shared" si="2"/>
        <v>5.2173445059803487E-2</v>
      </c>
      <c r="N62" s="139" t="s">
        <v>765</v>
      </c>
      <c r="O62" s="107"/>
      <c r="P62" s="70"/>
      <c r="Q62" s="109"/>
      <c r="R62" s="71"/>
      <c r="S62" s="110"/>
      <c r="T62" s="73"/>
    </row>
    <row r="63" spans="1:20" ht="15" customHeight="1">
      <c r="A63" s="168">
        <v>119</v>
      </c>
      <c r="B63" s="62" t="s">
        <v>61</v>
      </c>
      <c r="C63" s="63" t="s">
        <v>62</v>
      </c>
      <c r="D63" s="63" t="s">
        <v>15</v>
      </c>
      <c r="E63" s="63"/>
      <c r="F63" s="64" t="s">
        <v>29</v>
      </c>
      <c r="G63" s="65" t="s">
        <v>17</v>
      </c>
      <c r="H63" s="76" t="s">
        <v>774</v>
      </c>
      <c r="I63" s="62" t="s">
        <v>778</v>
      </c>
      <c r="J63" s="66" t="s">
        <v>41</v>
      </c>
      <c r="K63" s="67">
        <v>23015.228907375513</v>
      </c>
      <c r="L63" s="67">
        <v>440840.00000000017</v>
      </c>
      <c r="M63" s="68">
        <f t="shared" si="2"/>
        <v>5.2207669239124177E-2</v>
      </c>
      <c r="N63" s="139" t="s">
        <v>765</v>
      </c>
      <c r="O63" s="107"/>
      <c r="P63" s="70"/>
      <c r="Q63" s="109"/>
      <c r="R63" s="71"/>
      <c r="S63" s="110"/>
      <c r="T63" s="73"/>
    </row>
    <row r="64" spans="1:20" ht="15" customHeight="1">
      <c r="A64" s="168">
        <v>119</v>
      </c>
      <c r="B64" s="62" t="s">
        <v>61</v>
      </c>
      <c r="C64" s="63" t="s">
        <v>62</v>
      </c>
      <c r="D64" s="63" t="s">
        <v>15</v>
      </c>
      <c r="E64" s="63"/>
      <c r="F64" s="64" t="s">
        <v>29</v>
      </c>
      <c r="G64" s="65" t="s">
        <v>17</v>
      </c>
      <c r="H64" s="76" t="s">
        <v>774</v>
      </c>
      <c r="I64" s="62" t="s">
        <v>54</v>
      </c>
      <c r="J64" s="66" t="s">
        <v>41</v>
      </c>
      <c r="K64" s="67">
        <v>22939.791971316849</v>
      </c>
      <c r="L64" s="67">
        <v>440840.00000000017</v>
      </c>
      <c r="M64" s="68">
        <f t="shared" si="2"/>
        <v>5.2036548342520729E-2</v>
      </c>
      <c r="N64" s="139" t="s">
        <v>765</v>
      </c>
      <c r="O64" s="107"/>
      <c r="P64" s="70"/>
      <c r="Q64" s="109"/>
      <c r="R64" s="71"/>
      <c r="S64" s="110"/>
      <c r="T64" s="73"/>
    </row>
    <row r="65" spans="1:20" ht="15" customHeight="1">
      <c r="A65" s="168">
        <v>119</v>
      </c>
      <c r="B65" s="62" t="s">
        <v>61</v>
      </c>
      <c r="C65" s="63" t="s">
        <v>62</v>
      </c>
      <c r="D65" s="63" t="s">
        <v>15</v>
      </c>
      <c r="E65" s="63"/>
      <c r="F65" s="64" t="s">
        <v>29</v>
      </c>
      <c r="G65" s="65" t="s">
        <v>17</v>
      </c>
      <c r="H65" s="76" t="s">
        <v>774</v>
      </c>
      <c r="I65" s="62" t="s">
        <v>779</v>
      </c>
      <c r="J65" s="66" t="s">
        <v>41</v>
      </c>
      <c r="K65" s="67">
        <v>9623.4319045916873</v>
      </c>
      <c r="L65" s="67">
        <v>440840.00000000017</v>
      </c>
      <c r="M65" s="68">
        <f t="shared" si="2"/>
        <v>2.1829761148243542E-2</v>
      </c>
      <c r="N65" s="139" t="s">
        <v>765</v>
      </c>
      <c r="O65" s="107"/>
      <c r="P65" s="70"/>
      <c r="Q65" s="109"/>
      <c r="R65" s="71"/>
      <c r="S65" s="110"/>
      <c r="T65" s="73"/>
    </row>
    <row r="66" spans="1:20" ht="15" customHeight="1">
      <c r="A66" s="168">
        <v>119</v>
      </c>
      <c r="B66" s="62" t="s">
        <v>61</v>
      </c>
      <c r="C66" s="63" t="s">
        <v>62</v>
      </c>
      <c r="D66" s="63" t="s">
        <v>15</v>
      </c>
      <c r="E66" s="63"/>
      <c r="F66" s="64" t="s">
        <v>29</v>
      </c>
      <c r="G66" s="65" t="s">
        <v>17</v>
      </c>
      <c r="H66" s="76" t="s">
        <v>774</v>
      </c>
      <c r="I66" s="62" t="s">
        <v>72</v>
      </c>
      <c r="J66" s="66" t="s">
        <v>41</v>
      </c>
      <c r="K66" s="67">
        <v>7730.0406011254308</v>
      </c>
      <c r="L66" s="67">
        <v>440840.00000000017</v>
      </c>
      <c r="M66" s="68">
        <f t="shared" si="2"/>
        <v>1.7534798568926206E-2</v>
      </c>
      <c r="N66" s="139" t="s">
        <v>765</v>
      </c>
      <c r="O66" s="107"/>
      <c r="P66" s="70"/>
      <c r="Q66" s="109"/>
      <c r="R66" s="71"/>
      <c r="S66" s="110"/>
      <c r="T66" s="73"/>
    </row>
    <row r="67" spans="1:20" ht="15" customHeight="1">
      <c r="A67" s="168">
        <v>119</v>
      </c>
      <c r="B67" s="62" t="s">
        <v>61</v>
      </c>
      <c r="C67" s="63" t="s">
        <v>62</v>
      </c>
      <c r="D67" s="63" t="s">
        <v>15</v>
      </c>
      <c r="E67" s="63"/>
      <c r="F67" s="64" t="s">
        <v>29</v>
      </c>
      <c r="G67" s="65" t="s">
        <v>24</v>
      </c>
      <c r="H67" s="76" t="s">
        <v>25</v>
      </c>
      <c r="I67" s="62" t="s">
        <v>37</v>
      </c>
      <c r="J67" s="66" t="s">
        <v>41</v>
      </c>
      <c r="K67" s="67">
        <v>590.71020841342636</v>
      </c>
      <c r="L67" s="67">
        <v>440840.00000000017</v>
      </c>
      <c r="M67" s="68">
        <f t="shared" si="2"/>
        <v>1.3399650857758509E-3</v>
      </c>
      <c r="N67" s="63" t="s">
        <v>67</v>
      </c>
      <c r="O67" s="107" t="e">
        <f>(VLOOKUP(J67,'Rates per SqFt.'!$A$3:$E$12,4,FALSE))*K67</f>
        <v>#N/A</v>
      </c>
      <c r="P67" s="70">
        <f t="shared" ref="P67:P81" si="5">32000*M67</f>
        <v>42.87888274482723</v>
      </c>
      <c r="Q67" s="109">
        <f>(VLOOKUP(F67,'Rates per SqFt.'!$A$16:$E$18,3))*K67</f>
        <v>856993507.43493879</v>
      </c>
      <c r="R67" s="71">
        <v>0</v>
      </c>
      <c r="S67" s="110" t="e">
        <f>(VLOOKUP(A67,#REF!,9,FALSE))*M67/0.59</f>
        <v>#REF!</v>
      </c>
      <c r="T67" s="73">
        <v>0</v>
      </c>
    </row>
    <row r="68" spans="1:20" ht="15" customHeight="1">
      <c r="A68" s="168">
        <v>119</v>
      </c>
      <c r="B68" s="62" t="s">
        <v>61</v>
      </c>
      <c r="C68" s="63" t="s">
        <v>62</v>
      </c>
      <c r="D68" s="63" t="s">
        <v>15</v>
      </c>
      <c r="E68" s="63"/>
      <c r="F68" s="64" t="s">
        <v>29</v>
      </c>
      <c r="G68" s="65" t="s">
        <v>24</v>
      </c>
      <c r="H68" s="76" t="s">
        <v>25</v>
      </c>
      <c r="I68" s="62" t="s">
        <v>38</v>
      </c>
      <c r="J68" s="66" t="s">
        <v>41</v>
      </c>
      <c r="K68" s="67">
        <v>316.18561176647421</v>
      </c>
      <c r="L68" s="67">
        <v>440840.00000000017</v>
      </c>
      <c r="M68" s="68">
        <f t="shared" si="2"/>
        <v>7.1723439743778719E-4</v>
      </c>
      <c r="N68" s="63" t="s">
        <v>67</v>
      </c>
      <c r="O68" s="107" t="e">
        <f>(VLOOKUP(J68,'Rates per SqFt.'!$A$3:$E$12,4,FALSE))*K68</f>
        <v>#N/A</v>
      </c>
      <c r="P68" s="70">
        <f t="shared" si="5"/>
        <v>22.951500718009189</v>
      </c>
      <c r="Q68" s="109">
        <f>(VLOOKUP(F68,'Rates per SqFt.'!$A$16:$E$18,3))*K68</f>
        <v>458717341.54722232</v>
      </c>
      <c r="R68" s="71">
        <v>0</v>
      </c>
      <c r="S68" s="111" t="e">
        <f>(VLOOKUP(A68,#REF!,9,FALSE))*M68/0.59</f>
        <v>#REF!</v>
      </c>
      <c r="T68" s="73">
        <v>0</v>
      </c>
    </row>
    <row r="69" spans="1:20" ht="15" customHeight="1">
      <c r="A69" s="168">
        <v>119</v>
      </c>
      <c r="B69" s="62" t="s">
        <v>61</v>
      </c>
      <c r="C69" s="63" t="s">
        <v>62</v>
      </c>
      <c r="D69" s="63" t="s">
        <v>15</v>
      </c>
      <c r="E69" s="63"/>
      <c r="F69" s="64" t="s">
        <v>29</v>
      </c>
      <c r="G69" s="65" t="s">
        <v>24</v>
      </c>
      <c r="H69" s="76" t="s">
        <v>25</v>
      </c>
      <c r="I69" s="62" t="s">
        <v>46</v>
      </c>
      <c r="J69" s="66" t="s">
        <v>41</v>
      </c>
      <c r="K69" s="67">
        <v>161.4121727899537</v>
      </c>
      <c r="L69" s="67">
        <v>440840.00000000017</v>
      </c>
      <c r="M69" s="68">
        <f t="shared" si="2"/>
        <v>3.6614683964693231E-4</v>
      </c>
      <c r="N69" s="63" t="s">
        <v>67</v>
      </c>
      <c r="O69" s="107" t="e">
        <f>(VLOOKUP(J69,'Rates per SqFt.'!$A$3:$E$12,4,FALSE))*K69</f>
        <v>#N/A</v>
      </c>
      <c r="P69" s="70">
        <f t="shared" si="5"/>
        <v>11.716698868701833</v>
      </c>
      <c r="Q69" s="109">
        <f>(VLOOKUP(F69,'Rates per SqFt.'!$A$16:$E$18,3))*K69</f>
        <v>234174358.47857052</v>
      </c>
      <c r="R69" s="71">
        <v>0</v>
      </c>
      <c r="S69" s="111" t="e">
        <f>(VLOOKUP(A69,#REF!,9,FALSE))*M69/0.59</f>
        <v>#REF!</v>
      </c>
      <c r="T69" s="73">
        <v>0</v>
      </c>
    </row>
    <row r="70" spans="1:20" ht="15" customHeight="1">
      <c r="A70" s="168">
        <v>119</v>
      </c>
      <c r="B70" s="62" t="s">
        <v>61</v>
      </c>
      <c r="C70" s="63" t="s">
        <v>62</v>
      </c>
      <c r="D70" s="63" t="s">
        <v>15</v>
      </c>
      <c r="E70" s="63"/>
      <c r="F70" s="64" t="s">
        <v>29</v>
      </c>
      <c r="G70" s="65" t="s">
        <v>24</v>
      </c>
      <c r="H70" s="76" t="s">
        <v>25</v>
      </c>
      <c r="I70" s="62" t="s">
        <v>75</v>
      </c>
      <c r="J70" s="66" t="s">
        <v>41</v>
      </c>
      <c r="K70" s="67">
        <v>13819</v>
      </c>
      <c r="L70" s="67">
        <v>440840.00000000017</v>
      </c>
      <c r="M70" s="68">
        <f t="shared" si="2"/>
        <v>3.1346973958805903E-2</v>
      </c>
      <c r="N70" s="63" t="s">
        <v>67</v>
      </c>
      <c r="O70" s="107" t="e">
        <f>(VLOOKUP(J70,'Rates per SqFt.'!$A$3:$E$12,4,FALSE))*K70</f>
        <v>#N/A</v>
      </c>
      <c r="P70" s="70">
        <f t="shared" si="5"/>
        <v>1003.1031666817889</v>
      </c>
      <c r="Q70" s="109">
        <f>(VLOOKUP(F70,'Rates per SqFt.'!$A$16:$E$18,3))*K70</f>
        <v>20048397861.70562</v>
      </c>
      <c r="R70" s="71">
        <v>0</v>
      </c>
      <c r="S70" s="111" t="e">
        <f>(VLOOKUP(A70,#REF!,9,FALSE))*M70/0.59</f>
        <v>#REF!</v>
      </c>
      <c r="T70" s="73">
        <v>0</v>
      </c>
    </row>
    <row r="71" spans="1:20" ht="15" customHeight="1">
      <c r="A71" s="168">
        <v>119</v>
      </c>
      <c r="B71" s="62" t="s">
        <v>61</v>
      </c>
      <c r="C71" s="63" t="s">
        <v>62</v>
      </c>
      <c r="D71" s="63" t="s">
        <v>15</v>
      </c>
      <c r="E71" s="63"/>
      <c r="F71" s="64" t="s">
        <v>29</v>
      </c>
      <c r="G71" s="65" t="s">
        <v>24</v>
      </c>
      <c r="H71" s="76" t="s">
        <v>25</v>
      </c>
      <c r="I71" s="62" t="s">
        <v>76</v>
      </c>
      <c r="J71" s="66" t="s">
        <v>41</v>
      </c>
      <c r="K71" s="67">
        <v>437.52013471878536</v>
      </c>
      <c r="L71" s="67">
        <v>440840.00000000017</v>
      </c>
      <c r="M71" s="68">
        <f t="shared" si="2"/>
        <v>9.9246922856089563E-4</v>
      </c>
      <c r="N71" s="63" t="s">
        <v>67</v>
      </c>
      <c r="O71" s="107" t="e">
        <f>(VLOOKUP(J71,'Rates per SqFt.'!$A$3:$E$12,4,FALSE))*K71</f>
        <v>#N/A</v>
      </c>
      <c r="P71" s="70">
        <f t="shared" si="5"/>
        <v>31.759015313948659</v>
      </c>
      <c r="Q71" s="109">
        <f>(VLOOKUP(F71,'Rates per SqFt.'!$A$16:$E$18,3))*K71</f>
        <v>634747646.96065211</v>
      </c>
      <c r="R71" s="71">
        <v>0</v>
      </c>
      <c r="S71" s="111" t="e">
        <f>(VLOOKUP(A71,#REF!,9,FALSE))*M71/0.59</f>
        <v>#REF!</v>
      </c>
      <c r="T71" s="73">
        <v>0</v>
      </c>
    </row>
    <row r="72" spans="1:20" ht="15" customHeight="1">
      <c r="A72" s="168">
        <v>119</v>
      </c>
      <c r="B72" s="62" t="s">
        <v>61</v>
      </c>
      <c r="C72" s="63" t="s">
        <v>62</v>
      </c>
      <c r="D72" s="63" t="s">
        <v>15</v>
      </c>
      <c r="E72" s="63"/>
      <c r="F72" s="64" t="s">
        <v>29</v>
      </c>
      <c r="G72" s="65" t="s">
        <v>24</v>
      </c>
      <c r="H72" s="76" t="s">
        <v>25</v>
      </c>
      <c r="I72" s="62" t="s">
        <v>72</v>
      </c>
      <c r="J72" s="66" t="s">
        <v>41</v>
      </c>
      <c r="K72" s="67">
        <v>27120</v>
      </c>
      <c r="L72" s="67">
        <v>440840.00000000017</v>
      </c>
      <c r="M72" s="68">
        <f t="shared" si="2"/>
        <v>6.1518918428454743E-2</v>
      </c>
      <c r="N72" s="63" t="s">
        <v>67</v>
      </c>
      <c r="O72" s="107" t="e">
        <f>(VLOOKUP(J72,'Rates per SqFt.'!$A$3:$E$12,4,FALSE))*K72</f>
        <v>#N/A</v>
      </c>
      <c r="P72" s="70">
        <f t="shared" si="5"/>
        <v>1968.6053897105517</v>
      </c>
      <c r="Q72" s="109">
        <f>(VLOOKUP(F72,'Rates per SqFt.'!$A$16:$E$18,3))*K72</f>
        <v>39345289095.408966</v>
      </c>
      <c r="R72" s="71">
        <v>0</v>
      </c>
      <c r="S72" s="111" t="e">
        <f>(VLOOKUP(A72,#REF!,9,FALSE))*M72/0.59</f>
        <v>#REF!</v>
      </c>
      <c r="T72" s="73">
        <v>0</v>
      </c>
    </row>
    <row r="73" spans="1:20" ht="15" customHeight="1">
      <c r="A73" s="168">
        <v>119</v>
      </c>
      <c r="B73" s="62" t="s">
        <v>61</v>
      </c>
      <c r="C73" s="63" t="s">
        <v>62</v>
      </c>
      <c r="D73" s="63" t="s">
        <v>15</v>
      </c>
      <c r="E73" s="63"/>
      <c r="F73" s="64" t="s">
        <v>29</v>
      </c>
      <c r="G73" s="65" t="s">
        <v>24</v>
      </c>
      <c r="H73" s="76" t="s">
        <v>25</v>
      </c>
      <c r="I73" s="62" t="s">
        <v>75</v>
      </c>
      <c r="J73" s="66" t="s">
        <v>19</v>
      </c>
      <c r="K73" s="67">
        <v>5936.1153556673398</v>
      </c>
      <c r="L73" s="67">
        <v>440840.00000000017</v>
      </c>
      <c r="M73" s="68">
        <f t="shared" si="2"/>
        <v>1.3465464467079524E-2</v>
      </c>
      <c r="N73" s="63" t="s">
        <v>67</v>
      </c>
      <c r="O73" s="107" t="e">
        <f>(VLOOKUP(J73,'Rates per SqFt.'!$A$3:$E$12,4,FALSE))*K73</f>
        <v>#N/A</v>
      </c>
      <c r="P73" s="70">
        <f t="shared" si="5"/>
        <v>430.89486294654478</v>
      </c>
      <c r="Q73" s="109">
        <f>(VLOOKUP(F73,'Rates per SqFt.'!$A$16:$E$18,3))*K73</f>
        <v>8612027093.3786087</v>
      </c>
      <c r="R73" s="71">
        <v>0</v>
      </c>
      <c r="S73" s="111" t="e">
        <f>(VLOOKUP(A73,#REF!,9,FALSE))*M73/0.59</f>
        <v>#REF!</v>
      </c>
      <c r="T73" s="73">
        <v>0</v>
      </c>
    </row>
    <row r="74" spans="1:20" ht="15" customHeight="1">
      <c r="A74" s="168">
        <v>119</v>
      </c>
      <c r="B74" s="62" t="s">
        <v>61</v>
      </c>
      <c r="C74" s="63" t="s">
        <v>62</v>
      </c>
      <c r="D74" s="63" t="s">
        <v>15</v>
      </c>
      <c r="E74" s="63"/>
      <c r="F74" s="64" t="s">
        <v>29</v>
      </c>
      <c r="G74" s="65" t="s">
        <v>24</v>
      </c>
      <c r="H74" s="76" t="s">
        <v>25</v>
      </c>
      <c r="I74" s="62" t="s">
        <v>72</v>
      </c>
      <c r="J74" s="66" t="s">
        <v>19</v>
      </c>
      <c r="K74" s="67">
        <v>4218</v>
      </c>
      <c r="L74" s="67">
        <v>440840.00000000017</v>
      </c>
      <c r="M74" s="68">
        <f t="shared" si="2"/>
        <v>9.5680972688503736E-3</v>
      </c>
      <c r="N74" s="63" t="s">
        <v>67</v>
      </c>
      <c r="O74" s="107" t="e">
        <f>(VLOOKUP(J74,'Rates per SqFt.'!$A$3:$E$12,4,FALSE))*K74</f>
        <v>#N/A</v>
      </c>
      <c r="P74" s="70">
        <f t="shared" si="5"/>
        <v>306.17911260321193</v>
      </c>
      <c r="Q74" s="109">
        <f>(VLOOKUP(F74,'Rates per SqFt.'!$A$16:$E$18,3))*K74</f>
        <v>6119411113.7328539</v>
      </c>
      <c r="R74" s="71">
        <v>0</v>
      </c>
      <c r="S74" s="111" t="e">
        <f>(VLOOKUP(A74,#REF!,9,FALSE))*M74/0.59</f>
        <v>#REF!</v>
      </c>
      <c r="T74" s="73">
        <v>0</v>
      </c>
    </row>
    <row r="75" spans="1:20" ht="15" customHeight="1">
      <c r="A75" s="168">
        <v>119</v>
      </c>
      <c r="B75" s="62" t="s">
        <v>61</v>
      </c>
      <c r="C75" s="63" t="s">
        <v>62</v>
      </c>
      <c r="D75" s="63" t="s">
        <v>15</v>
      </c>
      <c r="E75" s="63"/>
      <c r="F75" s="64" t="s">
        <v>29</v>
      </c>
      <c r="G75" s="65" t="s">
        <v>24</v>
      </c>
      <c r="H75" s="76" t="s">
        <v>25</v>
      </c>
      <c r="I75" s="62" t="s">
        <v>78</v>
      </c>
      <c r="J75" s="66" t="s">
        <v>19</v>
      </c>
      <c r="K75" s="67">
        <v>18470</v>
      </c>
      <c r="L75" s="67">
        <v>440840.00000000017</v>
      </c>
      <c r="M75" s="68">
        <f t="shared" si="2"/>
        <v>4.1897286997550118E-2</v>
      </c>
      <c r="N75" s="63" t="s">
        <v>67</v>
      </c>
      <c r="O75" s="107" t="e">
        <f>(VLOOKUP(J75,'Rates per SqFt.'!$A$3:$E$12,4,FALSE))*K75</f>
        <v>#N/A</v>
      </c>
      <c r="P75" s="70">
        <f t="shared" si="5"/>
        <v>1340.7131839216038</v>
      </c>
      <c r="Q75" s="109">
        <f>(VLOOKUP(F75,'Rates per SqFt.'!$A$16:$E$18,3))*K75</f>
        <v>26795998878.768566</v>
      </c>
      <c r="R75" s="71">
        <v>0</v>
      </c>
      <c r="S75" s="111" t="e">
        <f>(VLOOKUP(A75,#REF!,9,FALSE))*M75/0.59</f>
        <v>#REF!</v>
      </c>
      <c r="T75" s="73">
        <v>0</v>
      </c>
    </row>
    <row r="76" spans="1:20" ht="15" customHeight="1">
      <c r="A76" s="168">
        <v>119</v>
      </c>
      <c r="B76" s="62" t="s">
        <v>61</v>
      </c>
      <c r="C76" s="63" t="s">
        <v>62</v>
      </c>
      <c r="D76" s="63" t="s">
        <v>15</v>
      </c>
      <c r="E76" s="63"/>
      <c r="F76" s="64" t="s">
        <v>29</v>
      </c>
      <c r="G76" s="65" t="s">
        <v>24</v>
      </c>
      <c r="H76" s="76" t="s">
        <v>25</v>
      </c>
      <c r="I76" s="62" t="s">
        <v>75</v>
      </c>
      <c r="J76" s="66" t="s">
        <v>42</v>
      </c>
      <c r="K76" s="67">
        <v>920.3009730291692</v>
      </c>
      <c r="L76" s="67">
        <v>440840.00000000017</v>
      </c>
      <c r="M76" s="68">
        <f t="shared" si="2"/>
        <v>2.0876076876625732E-3</v>
      </c>
      <c r="N76" s="63" t="s">
        <v>67</v>
      </c>
      <c r="O76" s="107" t="e">
        <f>(VLOOKUP(J76,'Rates per SqFt.'!$A$3:$E$12,4,FALSE))*K76</f>
        <v>#N/A</v>
      </c>
      <c r="P76" s="70">
        <f t="shared" si="5"/>
        <v>66.803446005202346</v>
      </c>
      <c r="Q76" s="109">
        <f>(VLOOKUP(F76,'Rates per SqFt.'!$A$16:$E$18,3))*K76</f>
        <v>1335158843.606889</v>
      </c>
      <c r="R76" s="71">
        <v>0</v>
      </c>
      <c r="S76" s="111" t="e">
        <f>(VLOOKUP(A76,#REF!,9,FALSE))*M76/0.59</f>
        <v>#REF!</v>
      </c>
      <c r="T76" s="73">
        <v>0</v>
      </c>
    </row>
    <row r="77" spans="1:20" ht="15" customHeight="1">
      <c r="A77" s="168">
        <v>119</v>
      </c>
      <c r="B77" s="62" t="s">
        <v>61</v>
      </c>
      <c r="C77" s="63" t="s">
        <v>62</v>
      </c>
      <c r="D77" s="63" t="s">
        <v>15</v>
      </c>
      <c r="E77" s="63"/>
      <c r="F77" s="64" t="s">
        <v>29</v>
      </c>
      <c r="G77" s="65" t="s">
        <v>24</v>
      </c>
      <c r="H77" s="76" t="s">
        <v>25</v>
      </c>
      <c r="I77" s="62" t="s">
        <v>72</v>
      </c>
      <c r="J77" s="66" t="s">
        <v>42</v>
      </c>
      <c r="K77" s="67">
        <v>600.40854478348092</v>
      </c>
      <c r="L77" s="67">
        <v>440840.00000000017</v>
      </c>
      <c r="M77" s="68">
        <f t="shared" si="2"/>
        <v>1.3619647599661571E-3</v>
      </c>
      <c r="N77" s="63" t="s">
        <v>67</v>
      </c>
      <c r="O77" s="107" t="e">
        <f>(VLOOKUP(J77,'Rates per SqFt.'!$A$3:$E$12,4,FALSE))*K77</f>
        <v>#N/A</v>
      </c>
      <c r="P77" s="70">
        <f t="shared" si="5"/>
        <v>43.582872318917026</v>
      </c>
      <c r="Q77" s="109">
        <f>(VLOOKUP(F77,'Rates per SqFt.'!$A$16:$E$18,3))*K77</f>
        <v>871063708.32816577</v>
      </c>
      <c r="R77" s="71">
        <v>0</v>
      </c>
      <c r="S77" s="111" t="e">
        <f>(VLOOKUP(A77,#REF!,9,FALSE))*M77/0.59</f>
        <v>#REF!</v>
      </c>
      <c r="T77" s="73">
        <v>0</v>
      </c>
    </row>
    <row r="78" spans="1:20" ht="15" customHeight="1">
      <c r="A78" s="168">
        <v>119</v>
      </c>
      <c r="B78" s="62" t="s">
        <v>61</v>
      </c>
      <c r="C78" s="63" t="s">
        <v>62</v>
      </c>
      <c r="D78" s="63" t="s">
        <v>15</v>
      </c>
      <c r="E78" s="63"/>
      <c r="F78" s="64" t="s">
        <v>29</v>
      </c>
      <c r="G78" s="65" t="s">
        <v>24</v>
      </c>
      <c r="H78" s="76" t="s">
        <v>25</v>
      </c>
      <c r="I78" s="62" t="s">
        <v>78</v>
      </c>
      <c r="J78" s="66" t="s">
        <v>42</v>
      </c>
      <c r="K78" s="67">
        <v>2007.5325493846781</v>
      </c>
      <c r="L78" s="67">
        <v>440840.00000000017</v>
      </c>
      <c r="M78" s="68">
        <f t="shared" si="2"/>
        <v>4.5538802045746243E-3</v>
      </c>
      <c r="N78" s="63" t="s">
        <v>67</v>
      </c>
      <c r="O78" s="107" t="e">
        <f>(VLOOKUP(J78,'Rates per SqFt.'!$A$3:$E$12,4,FALSE))*K78</f>
        <v>#N/A</v>
      </c>
      <c r="P78" s="70">
        <f t="shared" si="5"/>
        <v>145.72416654638798</v>
      </c>
      <c r="Q78" s="109">
        <f>(VLOOKUP(F78,'Rates per SqFt.'!$A$16:$E$18,3))*K78</f>
        <v>2912498101.9167967</v>
      </c>
      <c r="R78" s="71">
        <v>0</v>
      </c>
      <c r="S78" s="111" t="e">
        <f>(VLOOKUP(A78,#REF!,9,FALSE))*M78/0.59</f>
        <v>#REF!</v>
      </c>
      <c r="T78" s="73">
        <v>0</v>
      </c>
    </row>
    <row r="79" spans="1:20" ht="15" customHeight="1">
      <c r="A79" s="168">
        <v>119</v>
      </c>
      <c r="B79" s="62" t="s">
        <v>61</v>
      </c>
      <c r="C79" s="63" t="s">
        <v>62</v>
      </c>
      <c r="D79" s="63" t="s">
        <v>15</v>
      </c>
      <c r="E79" s="63"/>
      <c r="F79" s="64" t="s">
        <v>29</v>
      </c>
      <c r="G79" s="65" t="s">
        <v>24</v>
      </c>
      <c r="H79" s="76" t="s">
        <v>25</v>
      </c>
      <c r="I79" s="160" t="s">
        <v>35</v>
      </c>
      <c r="J79" s="66" t="s">
        <v>41</v>
      </c>
      <c r="K79" s="67">
        <v>4542</v>
      </c>
      <c r="L79" s="67">
        <v>440840</v>
      </c>
      <c r="M79" s="68">
        <f t="shared" si="2"/>
        <v>1.0303057798747845E-2</v>
      </c>
      <c r="N79" s="63" t="s">
        <v>67</v>
      </c>
      <c r="O79" s="107" t="e">
        <f>(VLOOKUP(J79,'Rates per SqFt.'!$A$3:$E$12,4,FALSE))*K79</f>
        <v>#N/A</v>
      </c>
      <c r="P79" s="70">
        <f t="shared" si="5"/>
        <v>329.69784955993106</v>
      </c>
      <c r="Q79" s="109">
        <f>(VLOOKUP(F79,'Rates per SqFt.'!$A$16:$E$18,3))*K79</f>
        <v>6589465452.4833155</v>
      </c>
      <c r="R79" s="71">
        <v>0</v>
      </c>
      <c r="S79" s="111" t="e">
        <f>(VLOOKUP(A79,#REF!,9,FALSE))*M79/0.59</f>
        <v>#REF!</v>
      </c>
      <c r="T79" s="73">
        <v>0</v>
      </c>
    </row>
    <row r="80" spans="1:20" ht="15" customHeight="1">
      <c r="A80" s="168">
        <v>119</v>
      </c>
      <c r="B80" s="62" t="s">
        <v>61</v>
      </c>
      <c r="C80" s="63" t="s">
        <v>62</v>
      </c>
      <c r="D80" s="63" t="s">
        <v>15</v>
      </c>
      <c r="E80" s="63"/>
      <c r="F80" s="64" t="s">
        <v>29</v>
      </c>
      <c r="G80" s="65" t="s">
        <v>30</v>
      </c>
      <c r="H80" s="76" t="s">
        <v>31</v>
      </c>
      <c r="I80" s="62" t="s">
        <v>35</v>
      </c>
      <c r="J80" s="66" t="s">
        <v>32</v>
      </c>
      <c r="K80" s="67">
        <v>11056.917086385605</v>
      </c>
      <c r="L80" s="67">
        <v>440840.00000000017</v>
      </c>
      <c r="M80" s="68">
        <f t="shared" si="2"/>
        <v>2.5081474200130661E-2</v>
      </c>
      <c r="N80" s="63" t="s">
        <v>33</v>
      </c>
      <c r="O80" s="107" t="e">
        <f>(VLOOKUP(J80,'Rates per SqFt.'!$A$3:$E$12,4,FALSE))*K80</f>
        <v>#N/A</v>
      </c>
      <c r="P80" s="70">
        <f t="shared" si="5"/>
        <v>802.60717440418114</v>
      </c>
      <c r="Q80" s="109">
        <f>(VLOOKUP(F80,'Rates per SqFt.'!$A$16:$E$18,3))*K80</f>
        <v>16041209412.529816</v>
      </c>
      <c r="R80" s="71">
        <v>0</v>
      </c>
      <c r="S80" s="111" t="e">
        <f>(VLOOKUP(A80,#REF!,9,FALSE))*M80/0.59</f>
        <v>#REF!</v>
      </c>
      <c r="T80" s="73">
        <v>0</v>
      </c>
    </row>
    <row r="81" spans="1:20" ht="15" customHeight="1">
      <c r="A81" s="168">
        <v>119</v>
      </c>
      <c r="B81" s="62" t="s">
        <v>61</v>
      </c>
      <c r="C81" s="63" t="s">
        <v>62</v>
      </c>
      <c r="D81" s="63" t="s">
        <v>15</v>
      </c>
      <c r="E81" s="63"/>
      <c r="F81" s="64" t="s">
        <v>29</v>
      </c>
      <c r="G81" s="65" t="s">
        <v>30</v>
      </c>
      <c r="H81" s="76" t="s">
        <v>31</v>
      </c>
      <c r="I81" s="62" t="s">
        <v>35</v>
      </c>
      <c r="J81" s="66" t="s">
        <v>41</v>
      </c>
      <c r="K81" s="67">
        <v>3214</v>
      </c>
      <c r="L81" s="67">
        <v>440840.00000000017</v>
      </c>
      <c r="M81" s="68">
        <f t="shared" si="2"/>
        <v>7.2906269848471072E-3</v>
      </c>
      <c r="N81" s="63" t="s">
        <v>33</v>
      </c>
      <c r="O81" s="107" t="e">
        <f>(VLOOKUP(J81,'Rates per SqFt.'!$A$3:$E$12,4,FALSE))*K81</f>
        <v>#N/A</v>
      </c>
      <c r="P81" s="70">
        <f t="shared" si="5"/>
        <v>233.30006351510744</v>
      </c>
      <c r="Q81" s="109">
        <f>(VLOOKUP(F81,'Rates per SqFt.'!$A$16:$E$18,3))*K81</f>
        <v>4662822977.6048822</v>
      </c>
      <c r="R81" s="71">
        <v>0</v>
      </c>
      <c r="S81" s="111" t="e">
        <f>(VLOOKUP(A81,#REF!,9,FALSE))*M81/0.59</f>
        <v>#REF!</v>
      </c>
      <c r="T81" s="73">
        <v>0</v>
      </c>
    </row>
    <row r="82" spans="1:20" ht="15" customHeight="1">
      <c r="A82" s="169">
        <v>146</v>
      </c>
      <c r="B82" s="80">
        <v>146</v>
      </c>
      <c r="C82" s="81" t="s">
        <v>652</v>
      </c>
      <c r="D82" s="81" t="s">
        <v>22</v>
      </c>
      <c r="E82" s="81"/>
      <c r="F82" s="64" t="s">
        <v>23</v>
      </c>
      <c r="G82" s="65" t="s">
        <v>63</v>
      </c>
      <c r="H82" s="76" t="s">
        <v>64</v>
      </c>
      <c r="I82" s="80">
        <v>1</v>
      </c>
      <c r="J82" s="81" t="s">
        <v>41</v>
      </c>
      <c r="K82" s="81">
        <v>2440</v>
      </c>
      <c r="L82" s="118">
        <v>2440</v>
      </c>
      <c r="M82" s="119">
        <v>1</v>
      </c>
      <c r="N82" s="122" t="s">
        <v>653</v>
      </c>
      <c r="O82" s="69"/>
      <c r="P82" s="81"/>
      <c r="Q82" s="99"/>
      <c r="R82" s="71">
        <v>0</v>
      </c>
      <c r="S82" s="111" t="e">
        <f>(VLOOKUP(A82,#REF!,9,FALSE))*M82</f>
        <v>#REF!</v>
      </c>
      <c r="T82" s="72">
        <v>49693</v>
      </c>
    </row>
    <row r="83" spans="1:20" ht="15" customHeight="1">
      <c r="A83" s="168">
        <v>154</v>
      </c>
      <c r="B83" s="62" t="s">
        <v>79</v>
      </c>
      <c r="C83" s="63" t="s">
        <v>80</v>
      </c>
      <c r="D83" s="63" t="s">
        <v>22</v>
      </c>
      <c r="E83" s="63"/>
      <c r="F83" s="64" t="s">
        <v>23</v>
      </c>
      <c r="G83" s="65" t="s">
        <v>47</v>
      </c>
      <c r="H83" s="66" t="s">
        <v>781</v>
      </c>
      <c r="I83" s="62" t="s">
        <v>18</v>
      </c>
      <c r="J83" s="66" t="s">
        <v>41</v>
      </c>
      <c r="K83" s="67">
        <v>320</v>
      </c>
      <c r="L83" s="67">
        <v>16924</v>
      </c>
      <c r="M83" s="68">
        <f>K83/L83</f>
        <v>1.8908059560387616E-2</v>
      </c>
      <c r="N83" s="139" t="s">
        <v>782</v>
      </c>
      <c r="O83" s="69"/>
      <c r="P83" s="70">
        <v>0</v>
      </c>
      <c r="Q83" s="99"/>
      <c r="R83" s="71"/>
      <c r="S83" s="111">
        <v>0</v>
      </c>
      <c r="T83" s="77">
        <v>0</v>
      </c>
    </row>
    <row r="84" spans="1:20" ht="15" customHeight="1">
      <c r="A84" s="168">
        <v>154</v>
      </c>
      <c r="B84" s="62" t="s">
        <v>79</v>
      </c>
      <c r="C84" s="63" t="s">
        <v>80</v>
      </c>
      <c r="D84" s="63" t="s">
        <v>22</v>
      </c>
      <c r="E84" s="63"/>
      <c r="F84" s="64" t="s">
        <v>23</v>
      </c>
      <c r="G84" s="65" t="s">
        <v>47</v>
      </c>
      <c r="H84" s="66" t="s">
        <v>781</v>
      </c>
      <c r="I84" s="160" t="s">
        <v>34</v>
      </c>
      <c r="J84" s="66" t="s">
        <v>41</v>
      </c>
      <c r="K84" s="67">
        <v>3335</v>
      </c>
      <c r="L84" s="67">
        <v>16924</v>
      </c>
      <c r="M84" s="68">
        <f>K84/L84</f>
        <v>0.19705743323091468</v>
      </c>
      <c r="N84" s="139" t="s">
        <v>782</v>
      </c>
      <c r="O84" s="69"/>
      <c r="P84" s="70"/>
      <c r="Q84" s="99"/>
      <c r="R84" s="71"/>
      <c r="S84" s="111"/>
      <c r="T84" s="77"/>
    </row>
    <row r="85" spans="1:20" ht="15" customHeight="1">
      <c r="A85" s="168">
        <v>154</v>
      </c>
      <c r="B85" s="62" t="s">
        <v>79</v>
      </c>
      <c r="C85" s="63" t="s">
        <v>80</v>
      </c>
      <c r="D85" s="63" t="s">
        <v>22</v>
      </c>
      <c r="E85" s="63"/>
      <c r="F85" s="64" t="s">
        <v>23</v>
      </c>
      <c r="G85" s="65" t="s">
        <v>47</v>
      </c>
      <c r="H85" s="66" t="s">
        <v>781</v>
      </c>
      <c r="I85" s="160" t="s">
        <v>35</v>
      </c>
      <c r="J85" s="66" t="s">
        <v>41</v>
      </c>
      <c r="K85" s="67">
        <v>8063</v>
      </c>
      <c r="L85" s="67">
        <v>16924</v>
      </c>
      <c r="M85" s="68">
        <f>K85/L85</f>
        <v>0.47642401323564171</v>
      </c>
      <c r="N85" s="139" t="s">
        <v>782</v>
      </c>
      <c r="O85" s="69"/>
      <c r="P85" s="70"/>
      <c r="Q85" s="99"/>
      <c r="R85" s="71"/>
      <c r="S85" s="111"/>
      <c r="T85" s="77"/>
    </row>
    <row r="86" spans="1:20" ht="15" customHeight="1">
      <c r="A86" s="168">
        <v>154</v>
      </c>
      <c r="B86" s="62" t="s">
        <v>79</v>
      </c>
      <c r="C86" s="63" t="s">
        <v>80</v>
      </c>
      <c r="D86" s="63" t="s">
        <v>22</v>
      </c>
      <c r="E86" s="63"/>
      <c r="F86" s="64" t="s">
        <v>23</v>
      </c>
      <c r="G86" s="65" t="s">
        <v>17</v>
      </c>
      <c r="H86" s="66" t="s">
        <v>81</v>
      </c>
      <c r="I86" s="62" t="s">
        <v>34</v>
      </c>
      <c r="J86" s="66" t="s">
        <v>41</v>
      </c>
      <c r="K86" s="67">
        <v>4967</v>
      </c>
      <c r="L86" s="67">
        <v>16924</v>
      </c>
      <c r="M86" s="68">
        <f>K86/L86</f>
        <v>0.29348853698889149</v>
      </c>
      <c r="N86" s="63" t="s">
        <v>82</v>
      </c>
      <c r="O86" s="69"/>
      <c r="P86" s="70">
        <v>0</v>
      </c>
      <c r="Q86" s="99"/>
      <c r="R86" s="71"/>
      <c r="S86" s="111">
        <v>0</v>
      </c>
      <c r="T86" s="77">
        <v>0</v>
      </c>
    </row>
    <row r="87" spans="1:20" ht="15" customHeight="1">
      <c r="A87" s="168">
        <v>154</v>
      </c>
      <c r="B87" s="62" t="s">
        <v>79</v>
      </c>
      <c r="C87" s="63" t="s">
        <v>80</v>
      </c>
      <c r="D87" s="63" t="s">
        <v>22</v>
      </c>
      <c r="E87" s="63"/>
      <c r="F87" s="64" t="s">
        <v>23</v>
      </c>
      <c r="G87" s="65" t="s">
        <v>17</v>
      </c>
      <c r="H87" s="66" t="s">
        <v>81</v>
      </c>
      <c r="I87" s="62" t="s">
        <v>35</v>
      </c>
      <c r="J87" s="66" t="s">
        <v>41</v>
      </c>
      <c r="K87" s="67">
        <v>239</v>
      </c>
      <c r="L87" s="67">
        <v>16924</v>
      </c>
      <c r="M87" s="68">
        <f>K87/L87</f>
        <v>1.41219569841645E-2</v>
      </c>
      <c r="N87" s="63" t="s">
        <v>82</v>
      </c>
      <c r="O87" s="69"/>
      <c r="P87" s="70">
        <v>0</v>
      </c>
      <c r="Q87" s="99"/>
      <c r="R87" s="71"/>
      <c r="S87" s="111">
        <v>0</v>
      </c>
      <c r="T87" s="77">
        <v>0</v>
      </c>
    </row>
    <row r="88" spans="1:20" ht="15" customHeight="1">
      <c r="A88" s="168">
        <v>160</v>
      </c>
      <c r="B88" s="62" t="s">
        <v>83</v>
      </c>
      <c r="C88" s="63" t="s">
        <v>84</v>
      </c>
      <c r="D88" s="63" t="s">
        <v>15</v>
      </c>
      <c r="E88" s="63"/>
      <c r="F88" s="64" t="s">
        <v>29</v>
      </c>
      <c r="G88" s="65" t="s">
        <v>63</v>
      </c>
      <c r="H88" s="76" t="s">
        <v>64</v>
      </c>
      <c r="I88" s="62" t="s">
        <v>86</v>
      </c>
      <c r="J88" s="66" t="s">
        <v>65</v>
      </c>
      <c r="K88" s="67">
        <v>192.08326005364603</v>
      </c>
      <c r="L88" s="67">
        <v>97819.999827000007</v>
      </c>
      <c r="M88" s="68">
        <v>1.9636399549514999E-3</v>
      </c>
      <c r="N88" s="63" t="s">
        <v>87</v>
      </c>
      <c r="O88" s="107" t="e">
        <f>(VLOOKUP(J88,'Rates per SqFt.'!$A$3:$E$12,4,FALSE))*K88</f>
        <v>#N/A</v>
      </c>
      <c r="P88" s="70">
        <f t="shared" ref="P88:P119" si="6">133000*M88</f>
        <v>261.16411400854946</v>
      </c>
      <c r="Q88" s="109">
        <f>(VLOOKUP(F88,'Rates per SqFt.'!$A$16:$E$18,3))*K88</f>
        <v>278671511.69614023</v>
      </c>
      <c r="R88" s="71">
        <v>0</v>
      </c>
      <c r="S88" s="111" t="e">
        <f>(VLOOKUP(A88,#REF!,9,FALSE))*M88</f>
        <v>#REF!</v>
      </c>
      <c r="T88" s="73">
        <v>0</v>
      </c>
    </row>
    <row r="89" spans="1:20" ht="15" customHeight="1">
      <c r="A89" s="168">
        <v>160</v>
      </c>
      <c r="B89" s="62" t="s">
        <v>83</v>
      </c>
      <c r="C89" s="63" t="s">
        <v>84</v>
      </c>
      <c r="D89" s="63" t="s">
        <v>15</v>
      </c>
      <c r="E89" s="63"/>
      <c r="F89" s="64" t="s">
        <v>29</v>
      </c>
      <c r="G89" s="65" t="s">
        <v>63</v>
      </c>
      <c r="H89" s="76" t="s">
        <v>64</v>
      </c>
      <c r="I89" s="62" t="s">
        <v>38</v>
      </c>
      <c r="J89" s="66" t="s">
        <v>65</v>
      </c>
      <c r="K89" s="67">
        <v>3894.4653837813016</v>
      </c>
      <c r="L89" s="67">
        <v>97819.999827000007</v>
      </c>
      <c r="M89" s="68">
        <v>3.9812567886617009E-2</v>
      </c>
      <c r="N89" s="63" t="s">
        <v>88</v>
      </c>
      <c r="O89" s="107" t="e">
        <f>(VLOOKUP(J89,'Rates per SqFt.'!$A$3:$E$12,4,FALSE))*K89</f>
        <v>#N/A</v>
      </c>
      <c r="P89" s="70">
        <f t="shared" si="6"/>
        <v>5295.0715289200625</v>
      </c>
      <c r="Q89" s="109">
        <f>(VLOOKUP(F89,'Rates per SqFt.'!$A$16:$E$18,3))*K89</f>
        <v>5650031946.7897539</v>
      </c>
      <c r="R89" s="71">
        <v>0</v>
      </c>
      <c r="S89" s="111" t="e">
        <f>(VLOOKUP(A89,#REF!,9,FALSE))*M89</f>
        <v>#REF!</v>
      </c>
      <c r="T89" s="73">
        <v>0</v>
      </c>
    </row>
    <row r="90" spans="1:20" ht="15" customHeight="1">
      <c r="A90" s="168">
        <v>160</v>
      </c>
      <c r="B90" s="62" t="s">
        <v>83</v>
      </c>
      <c r="C90" s="63" t="s">
        <v>84</v>
      </c>
      <c r="D90" s="63" t="s">
        <v>15</v>
      </c>
      <c r="E90" s="63"/>
      <c r="F90" s="64" t="s">
        <v>29</v>
      </c>
      <c r="G90" s="65" t="s">
        <v>63</v>
      </c>
      <c r="H90" s="76" t="s">
        <v>64</v>
      </c>
      <c r="I90" s="62" t="s">
        <v>35</v>
      </c>
      <c r="J90" s="66" t="s">
        <v>65</v>
      </c>
      <c r="K90" s="67">
        <v>1478.5675170066411</v>
      </c>
      <c r="L90" s="67">
        <v>97819.999827000007</v>
      </c>
      <c r="M90" s="68">
        <v>1.5115186256609774E-2</v>
      </c>
      <c r="N90" s="63" t="s">
        <v>89</v>
      </c>
      <c r="O90" s="107" t="e">
        <f>(VLOOKUP(J90,'Rates per SqFt.'!$A$3:$E$12,4,FALSE))*K90</f>
        <v>#N/A</v>
      </c>
      <c r="P90" s="70">
        <f t="shared" si="6"/>
        <v>2010.3197721290999</v>
      </c>
      <c r="Q90" s="109">
        <f>(VLOOKUP(F90,'Rates per SqFt.'!$A$16:$E$18,3))*K90</f>
        <v>2145083569.4582338</v>
      </c>
      <c r="R90" s="71">
        <v>0</v>
      </c>
      <c r="S90" s="111" t="e">
        <f>(VLOOKUP(A90,#REF!,9,FALSE))*M90</f>
        <v>#REF!</v>
      </c>
      <c r="T90" s="73">
        <v>0</v>
      </c>
    </row>
    <row r="91" spans="1:20" ht="15" customHeight="1">
      <c r="A91" s="168">
        <v>160</v>
      </c>
      <c r="B91" s="62" t="s">
        <v>83</v>
      </c>
      <c r="C91" s="63" t="s">
        <v>84</v>
      </c>
      <c r="D91" s="63" t="s">
        <v>15</v>
      </c>
      <c r="E91" s="63"/>
      <c r="F91" s="64" t="s">
        <v>29</v>
      </c>
      <c r="G91" s="65" t="s">
        <v>63</v>
      </c>
      <c r="H91" s="76" t="s">
        <v>64</v>
      </c>
      <c r="I91" s="62" t="s">
        <v>36</v>
      </c>
      <c r="J91" s="66" t="s">
        <v>65</v>
      </c>
      <c r="K91" s="67">
        <v>1932.8600657621689</v>
      </c>
      <c r="L91" s="67">
        <v>97819.999827000007</v>
      </c>
      <c r="M91" s="68">
        <v>1.9759354622577562E-2</v>
      </c>
      <c r="N91" s="63" t="s">
        <v>90</v>
      </c>
      <c r="O91" s="107" t="e">
        <f>(VLOOKUP(J91,'Rates per SqFt.'!$A$3:$E$12,4,FALSE))*K91</f>
        <v>#N/A</v>
      </c>
      <c r="P91" s="70">
        <f t="shared" si="6"/>
        <v>2627.9941648028157</v>
      </c>
      <c r="Q91" s="109">
        <f>(VLOOKUP(F91,'Rates per SqFt.'!$A$16:$E$18,3))*K91</f>
        <v>2804164383.0524969</v>
      </c>
      <c r="R91" s="71">
        <v>0</v>
      </c>
      <c r="S91" s="111" t="e">
        <f>(VLOOKUP(A91,#REF!,9,FALSE))*M91</f>
        <v>#REF!</v>
      </c>
      <c r="T91" s="73">
        <v>0</v>
      </c>
    </row>
    <row r="92" spans="1:20" ht="15" customHeight="1">
      <c r="A92" s="168">
        <v>160</v>
      </c>
      <c r="B92" s="62" t="s">
        <v>83</v>
      </c>
      <c r="C92" s="63" t="s">
        <v>84</v>
      </c>
      <c r="D92" s="63" t="s">
        <v>15</v>
      </c>
      <c r="E92" s="63"/>
      <c r="F92" s="64" t="s">
        <v>29</v>
      </c>
      <c r="G92" s="65" t="s">
        <v>63</v>
      </c>
      <c r="H92" s="76" t="s">
        <v>64</v>
      </c>
      <c r="I92" s="62" t="s">
        <v>35</v>
      </c>
      <c r="J92" s="66" t="s">
        <v>65</v>
      </c>
      <c r="K92" s="67">
        <v>411.15246462216749</v>
      </c>
      <c r="L92" s="67">
        <v>97819.999827000007</v>
      </c>
      <c r="M92" s="68">
        <v>4.2031533975599366E-3</v>
      </c>
      <c r="N92" s="63" t="s">
        <v>91</v>
      </c>
      <c r="O92" s="107" t="e">
        <f>(VLOOKUP(J92,'Rates per SqFt.'!$A$3:$E$12,4,FALSE))*K92</f>
        <v>#N/A</v>
      </c>
      <c r="P92" s="70">
        <f t="shared" si="6"/>
        <v>559.01940187547154</v>
      </c>
      <c r="Q92" s="109">
        <f>(VLOOKUP(F92,'Rates per SqFt.'!$A$16:$E$18,3))*K92</f>
        <v>596493826.80121994</v>
      </c>
      <c r="R92" s="71">
        <v>0</v>
      </c>
      <c r="S92" s="111" t="e">
        <f>(VLOOKUP(A92,#REF!,9,FALSE))*M92</f>
        <v>#REF!</v>
      </c>
      <c r="T92" s="73">
        <v>0</v>
      </c>
    </row>
    <row r="93" spans="1:20" ht="15" customHeight="1">
      <c r="A93" s="168">
        <v>160</v>
      </c>
      <c r="B93" s="62" t="s">
        <v>83</v>
      </c>
      <c r="C93" s="63" t="s">
        <v>84</v>
      </c>
      <c r="D93" s="63" t="s">
        <v>15</v>
      </c>
      <c r="E93" s="63"/>
      <c r="F93" s="64" t="s">
        <v>29</v>
      </c>
      <c r="G93" s="65" t="s">
        <v>63</v>
      </c>
      <c r="H93" s="76" t="s">
        <v>64</v>
      </c>
      <c r="I93" s="62" t="s">
        <v>37</v>
      </c>
      <c r="J93" s="66" t="s">
        <v>65</v>
      </c>
      <c r="K93" s="67">
        <v>3403.5782320687176</v>
      </c>
      <c r="L93" s="67">
        <v>97819.999827000007</v>
      </c>
      <c r="M93" s="68">
        <v>3.479429807900359E-2</v>
      </c>
      <c r="N93" s="63" t="s">
        <v>92</v>
      </c>
      <c r="O93" s="107" t="e">
        <f>(VLOOKUP(J93,'Rates per SqFt.'!$A$3:$E$12,4,FALSE))*K93</f>
        <v>#N/A</v>
      </c>
      <c r="P93" s="70">
        <f t="shared" si="6"/>
        <v>4627.6416445074774</v>
      </c>
      <c r="Q93" s="109">
        <f>(VLOOKUP(F93,'Rates per SqFt.'!$A$16:$E$18,3))*K93</f>
        <v>4937860232.2855692</v>
      </c>
      <c r="R93" s="71">
        <v>0</v>
      </c>
      <c r="S93" s="111" t="e">
        <f>(VLOOKUP(A93,#REF!,9,FALSE))*M93</f>
        <v>#REF!</v>
      </c>
      <c r="T93" s="73">
        <v>0</v>
      </c>
    </row>
    <row r="94" spans="1:20" ht="15" customHeight="1">
      <c r="A94" s="168">
        <v>160</v>
      </c>
      <c r="B94" s="62" t="s">
        <v>83</v>
      </c>
      <c r="C94" s="63" t="s">
        <v>84</v>
      </c>
      <c r="D94" s="63" t="s">
        <v>15</v>
      </c>
      <c r="E94" s="63"/>
      <c r="F94" s="64" t="s">
        <v>29</v>
      </c>
      <c r="G94" s="65" t="s">
        <v>63</v>
      </c>
      <c r="H94" s="76" t="s">
        <v>64</v>
      </c>
      <c r="I94" s="62" t="s">
        <v>75</v>
      </c>
      <c r="J94" s="66" t="s">
        <v>65</v>
      </c>
      <c r="K94" s="67">
        <v>4085.2402840647874</v>
      </c>
      <c r="L94" s="67">
        <v>97819.999827000007</v>
      </c>
      <c r="M94" s="68">
        <v>4.1762832664994448E-2</v>
      </c>
      <c r="N94" s="63" t="s">
        <v>93</v>
      </c>
      <c r="O94" s="107" t="e">
        <f>(VLOOKUP(J94,'Rates per SqFt.'!$A$3:$E$12,4,FALSE))*K94</f>
        <v>#N/A</v>
      </c>
      <c r="P94" s="70">
        <f t="shared" si="6"/>
        <v>5554.4567444442619</v>
      </c>
      <c r="Q94" s="109">
        <f>(VLOOKUP(F94,'Rates per SqFt.'!$A$16:$E$18,3))*K94</f>
        <v>5926805309.7617884</v>
      </c>
      <c r="R94" s="71">
        <v>0</v>
      </c>
      <c r="S94" s="111" t="e">
        <f>(VLOOKUP(A94,#REF!,9,FALSE))*M94</f>
        <v>#REF!</v>
      </c>
      <c r="T94" s="73">
        <v>0</v>
      </c>
    </row>
    <row r="95" spans="1:20" ht="15" customHeight="1">
      <c r="A95" s="168">
        <v>160</v>
      </c>
      <c r="B95" s="62" t="s">
        <v>83</v>
      </c>
      <c r="C95" s="63" t="s">
        <v>84</v>
      </c>
      <c r="D95" s="63" t="s">
        <v>15</v>
      </c>
      <c r="E95" s="63"/>
      <c r="F95" s="64" t="s">
        <v>29</v>
      </c>
      <c r="G95" s="65" t="s">
        <v>63</v>
      </c>
      <c r="H95" s="76" t="s">
        <v>64</v>
      </c>
      <c r="I95" s="62" t="s">
        <v>86</v>
      </c>
      <c r="J95" s="66" t="s">
        <v>65</v>
      </c>
      <c r="K95" s="67">
        <v>192.08326005364603</v>
      </c>
      <c r="L95" s="67">
        <v>97819.999827000007</v>
      </c>
      <c r="M95" s="68">
        <v>1.9636399549514999E-3</v>
      </c>
      <c r="N95" s="63" t="s">
        <v>94</v>
      </c>
      <c r="O95" s="107" t="e">
        <f>(VLOOKUP(J95,'Rates per SqFt.'!$A$3:$E$12,4,FALSE))*K95</f>
        <v>#N/A</v>
      </c>
      <c r="P95" s="70">
        <f t="shared" si="6"/>
        <v>261.16411400854946</v>
      </c>
      <c r="Q95" s="109">
        <f>(VLOOKUP(F95,'Rates per SqFt.'!$A$16:$E$18,3))*K95</f>
        <v>278671511.69614023</v>
      </c>
      <c r="R95" s="71">
        <v>0</v>
      </c>
      <c r="S95" s="111" t="e">
        <f>(VLOOKUP(A95,#REF!,9,FALSE))*M95</f>
        <v>#REF!</v>
      </c>
      <c r="T95" s="73">
        <v>0</v>
      </c>
    </row>
    <row r="96" spans="1:20" ht="15" customHeight="1">
      <c r="A96" s="168">
        <v>160</v>
      </c>
      <c r="B96" s="62" t="s">
        <v>83</v>
      </c>
      <c r="C96" s="63" t="s">
        <v>84</v>
      </c>
      <c r="D96" s="63" t="s">
        <v>15</v>
      </c>
      <c r="E96" s="63"/>
      <c r="F96" s="64" t="s">
        <v>29</v>
      </c>
      <c r="G96" s="65" t="s">
        <v>63</v>
      </c>
      <c r="H96" s="76" t="s">
        <v>64</v>
      </c>
      <c r="I96" s="62" t="s">
        <v>46</v>
      </c>
      <c r="J96" s="66" t="s">
        <v>41</v>
      </c>
      <c r="K96" s="67">
        <v>3146.4594904517135</v>
      </c>
      <c r="L96" s="67">
        <v>97819.999827000007</v>
      </c>
      <c r="M96" s="68">
        <v>3.2165809609654449E-2</v>
      </c>
      <c r="N96" s="63" t="s">
        <v>95</v>
      </c>
      <c r="O96" s="107" t="e">
        <f>(VLOOKUP(J96,'Rates per SqFt.'!$A$3:$E$12,4,FALSE))*K96</f>
        <v>#N/A</v>
      </c>
      <c r="P96" s="70">
        <f t="shared" si="6"/>
        <v>4278.0526780840419</v>
      </c>
      <c r="Q96" s="109">
        <f>(VLOOKUP(F96,'Rates per SqFt.'!$A$16:$E$18,3))*K96</f>
        <v>4564836219.7203484</v>
      </c>
      <c r="R96" s="71">
        <v>0</v>
      </c>
      <c r="S96" s="111" t="e">
        <f>(VLOOKUP(A96,#REF!,9,FALSE))*M96</f>
        <v>#REF!</v>
      </c>
      <c r="T96" s="73">
        <v>0</v>
      </c>
    </row>
    <row r="97" spans="1:20" ht="15" customHeight="1">
      <c r="A97" s="168">
        <v>160</v>
      </c>
      <c r="B97" s="62" t="s">
        <v>83</v>
      </c>
      <c r="C97" s="63" t="s">
        <v>84</v>
      </c>
      <c r="D97" s="63" t="s">
        <v>15</v>
      </c>
      <c r="E97" s="63"/>
      <c r="F97" s="64" t="s">
        <v>29</v>
      </c>
      <c r="G97" s="65" t="s">
        <v>63</v>
      </c>
      <c r="H97" s="76" t="s">
        <v>64</v>
      </c>
      <c r="I97" s="62" t="s">
        <v>46</v>
      </c>
      <c r="J97" s="66" t="s">
        <v>41</v>
      </c>
      <c r="K97" s="67">
        <v>209.62958808903153</v>
      </c>
      <c r="L97" s="67">
        <v>97819.999827000007</v>
      </c>
      <c r="M97" s="68">
        <v>2.1430135806560302E-3</v>
      </c>
      <c r="N97" s="63" t="s">
        <v>96</v>
      </c>
      <c r="O97" s="107" t="e">
        <f>(VLOOKUP(J97,'Rates per SqFt.'!$A$3:$E$12,4,FALSE))*K97</f>
        <v>#N/A</v>
      </c>
      <c r="P97" s="70">
        <f t="shared" si="6"/>
        <v>285.02080622725202</v>
      </c>
      <c r="Q97" s="109">
        <f>(VLOOKUP(F97,'Rates per SqFt.'!$A$16:$E$18,3))*K97</f>
        <v>304127461.14728779</v>
      </c>
      <c r="R97" s="71">
        <v>0</v>
      </c>
      <c r="S97" s="111" t="e">
        <f>(VLOOKUP(A97,#REF!,9,FALSE))*M97</f>
        <v>#REF!</v>
      </c>
      <c r="T97" s="73">
        <v>0</v>
      </c>
    </row>
    <row r="98" spans="1:20" ht="15" customHeight="1">
      <c r="A98" s="168">
        <v>160</v>
      </c>
      <c r="B98" s="62" t="s">
        <v>83</v>
      </c>
      <c r="C98" s="63" t="s">
        <v>84</v>
      </c>
      <c r="D98" s="63" t="s">
        <v>15</v>
      </c>
      <c r="E98" s="63"/>
      <c r="F98" s="64" t="s">
        <v>29</v>
      </c>
      <c r="G98" s="65" t="s">
        <v>63</v>
      </c>
      <c r="H98" s="76" t="s">
        <v>64</v>
      </c>
      <c r="I98" s="62" t="s">
        <v>86</v>
      </c>
      <c r="J98" s="66" t="s">
        <v>41</v>
      </c>
      <c r="K98" s="67">
        <v>3436.9550167887683</v>
      </c>
      <c r="L98" s="67">
        <v>97819.999827000007</v>
      </c>
      <c r="M98" s="68">
        <v>3.5135504220682991E-2</v>
      </c>
      <c r="N98" s="63" t="s">
        <v>87</v>
      </c>
      <c r="O98" s="107" t="e">
        <f>(VLOOKUP(J98,'Rates per SqFt.'!$A$3:$E$12,4,FALSE))*K98</f>
        <v>#N/A</v>
      </c>
      <c r="P98" s="70">
        <f t="shared" si="6"/>
        <v>4673.0220613508382</v>
      </c>
      <c r="Q98" s="109">
        <f>(VLOOKUP(F98,'Rates per SqFt.'!$A$16:$E$18,3))*K98</f>
        <v>4986282770.776927</v>
      </c>
      <c r="R98" s="71">
        <v>0</v>
      </c>
      <c r="S98" s="111" t="e">
        <f>(VLOOKUP(A98,#REF!,9,FALSE))*M98</f>
        <v>#REF!</v>
      </c>
      <c r="T98" s="73">
        <v>0</v>
      </c>
    </row>
    <row r="99" spans="1:20" ht="15" customHeight="1">
      <c r="A99" s="168">
        <v>160</v>
      </c>
      <c r="B99" s="62" t="s">
        <v>83</v>
      </c>
      <c r="C99" s="63" t="s">
        <v>84</v>
      </c>
      <c r="D99" s="63" t="s">
        <v>15</v>
      </c>
      <c r="E99" s="63"/>
      <c r="F99" s="64" t="s">
        <v>29</v>
      </c>
      <c r="G99" s="65" t="s">
        <v>63</v>
      </c>
      <c r="H99" s="76" t="s">
        <v>64</v>
      </c>
      <c r="I99" s="62" t="s">
        <v>86</v>
      </c>
      <c r="J99" s="66" t="s">
        <v>41</v>
      </c>
      <c r="K99" s="67">
        <v>236.25213803389619</v>
      </c>
      <c r="L99" s="67">
        <v>97819.999827000007</v>
      </c>
      <c r="M99" s="68">
        <v>2.415172137106123E-3</v>
      </c>
      <c r="N99" s="63" t="s">
        <v>97</v>
      </c>
      <c r="O99" s="107" t="e">
        <f>(VLOOKUP(J99,'Rates per SqFt.'!$A$3:$E$12,4,FALSE))*K99</f>
        <v>#N/A</v>
      </c>
      <c r="P99" s="70">
        <f t="shared" si="6"/>
        <v>321.21789423511439</v>
      </c>
      <c r="Q99" s="109">
        <f>(VLOOKUP(F99,'Rates per SqFt.'!$A$16:$E$18,3))*K99</f>
        <v>342751057.1663757</v>
      </c>
      <c r="R99" s="71">
        <v>0</v>
      </c>
      <c r="S99" s="111" t="e">
        <f>(VLOOKUP(A99,#REF!,9,FALSE))*M99</f>
        <v>#REF!</v>
      </c>
      <c r="T99" s="73">
        <v>0</v>
      </c>
    </row>
    <row r="100" spans="1:20" ht="15" customHeight="1">
      <c r="A100" s="168">
        <v>160</v>
      </c>
      <c r="B100" s="62" t="s">
        <v>83</v>
      </c>
      <c r="C100" s="63" t="s">
        <v>84</v>
      </c>
      <c r="D100" s="63" t="s">
        <v>15</v>
      </c>
      <c r="E100" s="63"/>
      <c r="F100" s="64" t="s">
        <v>29</v>
      </c>
      <c r="G100" s="65" t="s">
        <v>63</v>
      </c>
      <c r="H100" s="76" t="s">
        <v>64</v>
      </c>
      <c r="I100" s="62" t="s">
        <v>46</v>
      </c>
      <c r="J100" s="66" t="s">
        <v>41</v>
      </c>
      <c r="K100" s="67">
        <v>312.42871301730662</v>
      </c>
      <c r="L100" s="67">
        <v>97819.999827000007</v>
      </c>
      <c r="M100" s="68">
        <v>3.1939144711700452E-3</v>
      </c>
      <c r="N100" s="63" t="s">
        <v>98</v>
      </c>
      <c r="O100" s="107" t="e">
        <f>(VLOOKUP(J100,'Rates per SqFt.'!$A$3:$E$12,4,FALSE))*K100</f>
        <v>#N/A</v>
      </c>
      <c r="P100" s="70">
        <f t="shared" si="6"/>
        <v>424.79062466561601</v>
      </c>
      <c r="Q100" s="109">
        <f>(VLOOKUP(F100,'Rates per SqFt.'!$A$16:$E$18,3))*K100</f>
        <v>453266889.20990008</v>
      </c>
      <c r="R100" s="71">
        <v>0</v>
      </c>
      <c r="S100" s="111" t="e">
        <f>(VLOOKUP(A100,#REF!,9,FALSE))*M100</f>
        <v>#REF!</v>
      </c>
      <c r="T100" s="73">
        <v>0</v>
      </c>
    </row>
    <row r="101" spans="1:20" ht="15" customHeight="1">
      <c r="A101" s="168">
        <v>160</v>
      </c>
      <c r="B101" s="62" t="s">
        <v>83</v>
      </c>
      <c r="C101" s="63" t="s">
        <v>84</v>
      </c>
      <c r="D101" s="63" t="s">
        <v>15</v>
      </c>
      <c r="E101" s="63"/>
      <c r="F101" s="64" t="s">
        <v>29</v>
      </c>
      <c r="G101" s="65" t="s">
        <v>63</v>
      </c>
      <c r="H101" s="76" t="s">
        <v>64</v>
      </c>
      <c r="I101" s="62" t="s">
        <v>39</v>
      </c>
      <c r="J101" s="66" t="s">
        <v>41</v>
      </c>
      <c r="K101" s="67">
        <v>1379.9176207526057</v>
      </c>
      <c r="L101" s="67">
        <v>97819.999827000007</v>
      </c>
      <c r="M101" s="68">
        <v>1.410670234300823E-2</v>
      </c>
      <c r="N101" s="63" t="s">
        <v>99</v>
      </c>
      <c r="O101" s="107" t="e">
        <f>(VLOOKUP(J101,'Rates per SqFt.'!$A$3:$E$12,4,FALSE))*K101</f>
        <v>#N/A</v>
      </c>
      <c r="P101" s="70">
        <f t="shared" si="6"/>
        <v>1876.1914116200946</v>
      </c>
      <c r="Q101" s="109">
        <f>(VLOOKUP(F101,'Rates per SqFt.'!$A$16:$E$18,3))*K101</f>
        <v>2001963780.1017764</v>
      </c>
      <c r="R101" s="71">
        <v>0</v>
      </c>
      <c r="S101" s="111" t="e">
        <f>(VLOOKUP(A101,#REF!,9,FALSE))*M101</f>
        <v>#REF!</v>
      </c>
      <c r="T101" s="73">
        <v>0</v>
      </c>
    </row>
    <row r="102" spans="1:20" ht="15" customHeight="1">
      <c r="A102" s="168">
        <v>160</v>
      </c>
      <c r="B102" s="62" t="s">
        <v>83</v>
      </c>
      <c r="C102" s="63" t="s">
        <v>84</v>
      </c>
      <c r="D102" s="63" t="s">
        <v>15</v>
      </c>
      <c r="E102" s="63"/>
      <c r="F102" s="64" t="s">
        <v>29</v>
      </c>
      <c r="G102" s="65" t="s">
        <v>63</v>
      </c>
      <c r="H102" s="76" t="s">
        <v>64</v>
      </c>
      <c r="I102" s="62" t="s">
        <v>46</v>
      </c>
      <c r="J102" s="66" t="s">
        <v>41</v>
      </c>
      <c r="K102" s="67"/>
      <c r="L102" s="67"/>
      <c r="M102" s="68">
        <v>0</v>
      </c>
      <c r="N102" s="63">
        <v>402600</v>
      </c>
      <c r="O102" s="69">
        <v>0</v>
      </c>
      <c r="P102" s="70">
        <f t="shared" si="6"/>
        <v>0</v>
      </c>
      <c r="Q102" s="99">
        <v>0</v>
      </c>
      <c r="R102" s="71">
        <v>0</v>
      </c>
      <c r="S102" s="111" t="e">
        <f>(VLOOKUP(A102,#REF!,9,FALSE))*M102</f>
        <v>#REF!</v>
      </c>
      <c r="T102" s="73">
        <v>0</v>
      </c>
    </row>
    <row r="103" spans="1:20" ht="15" customHeight="1">
      <c r="A103" s="168">
        <v>160</v>
      </c>
      <c r="B103" s="62" t="s">
        <v>83</v>
      </c>
      <c r="C103" s="63" t="s">
        <v>84</v>
      </c>
      <c r="D103" s="63" t="s">
        <v>15</v>
      </c>
      <c r="E103" s="63"/>
      <c r="F103" s="64" t="s">
        <v>29</v>
      </c>
      <c r="G103" s="65" t="s">
        <v>63</v>
      </c>
      <c r="H103" s="76" t="s">
        <v>64</v>
      </c>
      <c r="I103" s="62" t="s">
        <v>46</v>
      </c>
      <c r="J103" s="66" t="s">
        <v>41</v>
      </c>
      <c r="K103" s="67">
        <v>580.51270547731804</v>
      </c>
      <c r="L103" s="67">
        <v>97819.999827000007</v>
      </c>
      <c r="M103" s="68">
        <v>5.9344991464320828E-3</v>
      </c>
      <c r="N103" s="63" t="s">
        <v>100</v>
      </c>
      <c r="O103" s="107" t="e">
        <f>(VLOOKUP(J103,'Rates per SqFt.'!$A$3:$E$12,4,FALSE))*K103</f>
        <v>#N/A</v>
      </c>
      <c r="P103" s="70">
        <f t="shared" si="6"/>
        <v>789.28838647546706</v>
      </c>
      <c r="Q103" s="109">
        <f>(VLOOKUP(F103,'Rates per SqFt.'!$A$16:$E$18,3))*K103</f>
        <v>842199123.17710459</v>
      </c>
      <c r="R103" s="71">
        <v>0</v>
      </c>
      <c r="S103" s="111" t="e">
        <f>(VLOOKUP(A103,#REF!,9,FALSE))*M103</f>
        <v>#REF!</v>
      </c>
      <c r="T103" s="73">
        <v>0</v>
      </c>
    </row>
    <row r="104" spans="1:20" ht="15" customHeight="1">
      <c r="A104" s="168">
        <v>160</v>
      </c>
      <c r="B104" s="62" t="s">
        <v>83</v>
      </c>
      <c r="C104" s="63" t="s">
        <v>84</v>
      </c>
      <c r="D104" s="63" t="s">
        <v>15</v>
      </c>
      <c r="E104" s="63"/>
      <c r="F104" s="64" t="s">
        <v>29</v>
      </c>
      <c r="G104" s="65" t="s">
        <v>63</v>
      </c>
      <c r="H104" s="76" t="s">
        <v>64</v>
      </c>
      <c r="I104" s="62" t="s">
        <v>46</v>
      </c>
      <c r="J104" s="66" t="s">
        <v>41</v>
      </c>
      <c r="K104" s="67">
        <v>1058.2262860263611</v>
      </c>
      <c r="L104" s="67">
        <v>97819.999827000007</v>
      </c>
      <c r="M104" s="68">
        <v>1.0818097402350152E-2</v>
      </c>
      <c r="N104" s="63" t="s">
        <v>101</v>
      </c>
      <c r="O104" s="107" t="e">
        <f>(VLOOKUP(J104,'Rates per SqFt.'!$A$3:$E$12,4,FALSE))*K104</f>
        <v>#N/A</v>
      </c>
      <c r="P104" s="70">
        <f t="shared" si="6"/>
        <v>1438.8069545125702</v>
      </c>
      <c r="Q104" s="109">
        <f>(VLOOKUP(F104,'Rates per SqFt.'!$A$16:$E$18,3))*K104</f>
        <v>1535258818.2915971</v>
      </c>
      <c r="R104" s="71">
        <v>0</v>
      </c>
      <c r="S104" s="111" t="e">
        <f>(VLOOKUP(A104,#REF!,9,FALSE))*M104</f>
        <v>#REF!</v>
      </c>
      <c r="T104" s="73">
        <v>0</v>
      </c>
    </row>
    <row r="105" spans="1:20" ht="15" customHeight="1">
      <c r="A105" s="168">
        <v>160</v>
      </c>
      <c r="B105" s="62" t="s">
        <v>83</v>
      </c>
      <c r="C105" s="63" t="s">
        <v>84</v>
      </c>
      <c r="D105" s="63" t="s">
        <v>15</v>
      </c>
      <c r="E105" s="63"/>
      <c r="F105" s="64" t="s">
        <v>29</v>
      </c>
      <c r="G105" s="65" t="s">
        <v>63</v>
      </c>
      <c r="H105" s="76" t="s">
        <v>64</v>
      </c>
      <c r="I105" s="62" t="s">
        <v>38</v>
      </c>
      <c r="J105" s="66" t="s">
        <v>41</v>
      </c>
      <c r="K105" s="67">
        <v>6096.2599046627511</v>
      </c>
      <c r="L105" s="67">
        <v>97819.999827000007</v>
      </c>
      <c r="M105" s="68">
        <v>6.2321201343736643E-2</v>
      </c>
      <c r="N105" s="63" t="s">
        <v>88</v>
      </c>
      <c r="O105" s="107" t="e">
        <f>(VLOOKUP(J105,'Rates per SqFt.'!$A$3:$E$12,4,FALSE))*K105</f>
        <v>#N/A</v>
      </c>
      <c r="P105" s="70">
        <f t="shared" si="6"/>
        <v>8288.7197787169735</v>
      </c>
      <c r="Q105" s="109">
        <f>(VLOOKUP(F105,'Rates per SqFt.'!$A$16:$E$18,3))*K105</f>
        <v>8844362402.2753029</v>
      </c>
      <c r="R105" s="71">
        <v>0</v>
      </c>
      <c r="S105" s="111" t="e">
        <f>(VLOOKUP(A105,#REF!,9,FALSE))*M105</f>
        <v>#REF!</v>
      </c>
      <c r="T105" s="73">
        <v>0</v>
      </c>
    </row>
    <row r="106" spans="1:20" ht="15" customHeight="1">
      <c r="A106" s="168">
        <v>160</v>
      </c>
      <c r="B106" s="62" t="s">
        <v>83</v>
      </c>
      <c r="C106" s="63" t="s">
        <v>84</v>
      </c>
      <c r="D106" s="63" t="s">
        <v>15</v>
      </c>
      <c r="E106" s="63"/>
      <c r="F106" s="64" t="s">
        <v>29</v>
      </c>
      <c r="G106" s="65" t="s">
        <v>63</v>
      </c>
      <c r="H106" s="76" t="s">
        <v>64</v>
      </c>
      <c r="I106" s="62" t="s">
        <v>35</v>
      </c>
      <c r="J106" s="66" t="s">
        <v>41</v>
      </c>
      <c r="K106" s="67">
        <v>6154.4384548130702</v>
      </c>
      <c r="L106" s="67">
        <v>97819.999827000007</v>
      </c>
      <c r="M106" s="68">
        <v>6.2915952419725307E-2</v>
      </c>
      <c r="N106" s="63" t="s">
        <v>89</v>
      </c>
      <c r="O106" s="107" t="e">
        <f>(VLOOKUP(J106,'Rates per SqFt.'!$A$3:$E$12,4,FALSE))*K106</f>
        <v>#N/A</v>
      </c>
      <c r="P106" s="70">
        <f t="shared" si="6"/>
        <v>8367.8216718234653</v>
      </c>
      <c r="Q106" s="109">
        <f>(VLOOKUP(F106,'Rates per SqFt.'!$A$16:$E$18,3))*K106</f>
        <v>8928766969.9307632</v>
      </c>
      <c r="R106" s="71">
        <v>0</v>
      </c>
      <c r="S106" s="111" t="e">
        <f>(VLOOKUP(A106,#REF!,9,FALSE))*M106</f>
        <v>#REF!</v>
      </c>
      <c r="T106" s="73">
        <v>0</v>
      </c>
    </row>
    <row r="107" spans="1:20" ht="15" customHeight="1">
      <c r="A107" s="168">
        <v>160</v>
      </c>
      <c r="B107" s="62" t="s">
        <v>83</v>
      </c>
      <c r="C107" s="63" t="s">
        <v>84</v>
      </c>
      <c r="D107" s="63" t="s">
        <v>15</v>
      </c>
      <c r="E107" s="63"/>
      <c r="F107" s="64" t="s">
        <v>29</v>
      </c>
      <c r="G107" s="65" t="s">
        <v>63</v>
      </c>
      <c r="H107" s="76" t="s">
        <v>64</v>
      </c>
      <c r="I107" s="62" t="s">
        <v>37</v>
      </c>
      <c r="J107" s="66" t="s">
        <v>41</v>
      </c>
      <c r="K107" s="67">
        <v>338.62572232541186</v>
      </c>
      <c r="L107" s="67">
        <v>97819.999827000007</v>
      </c>
      <c r="M107" s="68">
        <v>3.4617227859772017E-3</v>
      </c>
      <c r="N107" s="63" t="s">
        <v>102</v>
      </c>
      <c r="O107" s="107" t="e">
        <f>(VLOOKUP(J107,'Rates per SqFt.'!$A$3:$E$12,4,FALSE))*K107</f>
        <v>#N/A</v>
      </c>
      <c r="P107" s="70">
        <f t="shared" si="6"/>
        <v>460.4091305349678</v>
      </c>
      <c r="Q107" s="109">
        <f>(VLOOKUP(F107,'Rates per SqFt.'!$A$16:$E$18,3))*K107</f>
        <v>491273117.25792813</v>
      </c>
      <c r="R107" s="71">
        <v>0</v>
      </c>
      <c r="S107" s="111" t="e">
        <f>(VLOOKUP(A107,#REF!,9,FALSE))*M107</f>
        <v>#REF!</v>
      </c>
      <c r="T107" s="73">
        <v>0</v>
      </c>
    </row>
    <row r="108" spans="1:20" ht="15" customHeight="1">
      <c r="A108" s="168">
        <v>160</v>
      </c>
      <c r="B108" s="62" t="s">
        <v>83</v>
      </c>
      <c r="C108" s="63" t="s">
        <v>84</v>
      </c>
      <c r="D108" s="63" t="s">
        <v>15</v>
      </c>
      <c r="E108" s="63"/>
      <c r="F108" s="64" t="s">
        <v>29</v>
      </c>
      <c r="G108" s="65" t="s">
        <v>63</v>
      </c>
      <c r="H108" s="76" t="s">
        <v>64</v>
      </c>
      <c r="I108" s="62" t="s">
        <v>36</v>
      </c>
      <c r="J108" s="66" t="s">
        <v>41</v>
      </c>
      <c r="K108" s="67">
        <v>6576.6984958194389</v>
      </c>
      <c r="L108" s="67">
        <v>97819.999827000007</v>
      </c>
      <c r="M108" s="68">
        <v>6.7232656997042409E-2</v>
      </c>
      <c r="N108" s="63" t="s">
        <v>90</v>
      </c>
      <c r="O108" s="107" t="e">
        <f>(VLOOKUP(J108,'Rates per SqFt.'!$A$3:$E$12,4,FALSE))*K108</f>
        <v>#N/A</v>
      </c>
      <c r="P108" s="70">
        <f t="shared" si="6"/>
        <v>8941.9433806066409</v>
      </c>
      <c r="Q108" s="109">
        <f>(VLOOKUP(F108,'Rates per SqFt.'!$A$16:$E$18,3))*K108</f>
        <v>9541375501.8936977</v>
      </c>
      <c r="R108" s="71">
        <v>0</v>
      </c>
      <c r="S108" s="111" t="e">
        <f>(VLOOKUP(A108,#REF!,9,FALSE))*M108</f>
        <v>#REF!</v>
      </c>
      <c r="T108" s="73">
        <v>0</v>
      </c>
    </row>
    <row r="109" spans="1:20" ht="15" customHeight="1">
      <c r="A109" s="168">
        <v>160</v>
      </c>
      <c r="B109" s="62" t="s">
        <v>83</v>
      </c>
      <c r="C109" s="63" t="s">
        <v>84</v>
      </c>
      <c r="D109" s="63" t="s">
        <v>15</v>
      </c>
      <c r="E109" s="63"/>
      <c r="F109" s="64" t="s">
        <v>29</v>
      </c>
      <c r="G109" s="65" t="s">
        <v>63</v>
      </c>
      <c r="H109" s="76" t="s">
        <v>64</v>
      </c>
      <c r="I109" s="62" t="s">
        <v>18</v>
      </c>
      <c r="J109" s="66" t="s">
        <v>41</v>
      </c>
      <c r="K109" s="67">
        <v>741.44024573851152</v>
      </c>
      <c r="L109" s="67">
        <v>97819.999827000007</v>
      </c>
      <c r="M109" s="68">
        <v>7.5796385917991102E-3</v>
      </c>
      <c r="N109" s="63" t="s">
        <v>91</v>
      </c>
      <c r="O109" s="107" t="e">
        <f>(VLOOKUP(J109,'Rates per SqFt.'!$A$3:$E$12,4,FALSE))*K109</f>
        <v>#N/A</v>
      </c>
      <c r="P109" s="70">
        <f t="shared" si="6"/>
        <v>1008.0919327092817</v>
      </c>
      <c r="Q109" s="109">
        <f>(VLOOKUP(F109,'Rates per SqFt.'!$A$16:$E$18,3))*K109</f>
        <v>1075670384.0543067</v>
      </c>
      <c r="R109" s="71">
        <v>0</v>
      </c>
      <c r="S109" s="111" t="e">
        <f>(VLOOKUP(A109,#REF!,9,FALSE))*M109</f>
        <v>#REF!</v>
      </c>
      <c r="T109" s="73">
        <v>0</v>
      </c>
    </row>
    <row r="110" spans="1:20" ht="15" customHeight="1">
      <c r="A110" s="168">
        <v>160</v>
      </c>
      <c r="B110" s="62" t="s">
        <v>83</v>
      </c>
      <c r="C110" s="63" t="s">
        <v>84</v>
      </c>
      <c r="D110" s="63" t="s">
        <v>15</v>
      </c>
      <c r="E110" s="63"/>
      <c r="F110" s="64" t="s">
        <v>29</v>
      </c>
      <c r="G110" s="65" t="s">
        <v>63</v>
      </c>
      <c r="H110" s="76" t="s">
        <v>64</v>
      </c>
      <c r="I110" s="62" t="s">
        <v>35</v>
      </c>
      <c r="J110" s="66" t="s">
        <v>41</v>
      </c>
      <c r="K110" s="67">
        <v>1689.0854856713565</v>
      </c>
      <c r="L110" s="67">
        <v>97819.999827000007</v>
      </c>
      <c r="M110" s="68">
        <v>1.7267281626033491E-2</v>
      </c>
      <c r="N110" s="63" t="s">
        <v>91</v>
      </c>
      <c r="O110" s="107" t="e">
        <f>(VLOOKUP(J110,'Rates per SqFt.'!$A$3:$E$12,4,FALSE))*K110</f>
        <v>#N/A</v>
      </c>
      <c r="P110" s="70">
        <f t="shared" si="6"/>
        <v>2296.5484562624542</v>
      </c>
      <c r="Q110" s="109">
        <f>(VLOOKUP(F110,'Rates per SqFt.'!$A$16:$E$18,3))*K110</f>
        <v>2450499879.815589</v>
      </c>
      <c r="R110" s="71">
        <v>0</v>
      </c>
      <c r="S110" s="111" t="e">
        <f>(VLOOKUP(A110,#REF!,9,FALSE))*M110</f>
        <v>#REF!</v>
      </c>
      <c r="T110" s="73">
        <v>0</v>
      </c>
    </row>
    <row r="111" spans="1:20" ht="15" customHeight="1">
      <c r="A111" s="168">
        <v>160</v>
      </c>
      <c r="B111" s="62" t="s">
        <v>83</v>
      </c>
      <c r="C111" s="63" t="s">
        <v>84</v>
      </c>
      <c r="D111" s="63" t="s">
        <v>15</v>
      </c>
      <c r="E111" s="63"/>
      <c r="F111" s="64" t="s">
        <v>29</v>
      </c>
      <c r="G111" s="65" t="s">
        <v>63</v>
      </c>
      <c r="H111" s="76" t="s">
        <v>64</v>
      </c>
      <c r="I111" s="62" t="s">
        <v>46</v>
      </c>
      <c r="J111" s="66" t="s">
        <v>41</v>
      </c>
      <c r="K111" s="67">
        <v>592.60672017476224</v>
      </c>
      <c r="L111" s="67">
        <v>97819.999827000007</v>
      </c>
      <c r="M111" s="68">
        <v>6.0581345453160854E-3</v>
      </c>
      <c r="N111" s="63" t="s">
        <v>103</v>
      </c>
      <c r="O111" s="107" t="e">
        <f>(VLOOKUP(J111,'Rates per SqFt.'!$A$3:$E$12,4,FALSE))*K111</f>
        <v>#N/A</v>
      </c>
      <c r="P111" s="70">
        <f t="shared" si="6"/>
        <v>805.73189452703934</v>
      </c>
      <c r="Q111" s="109">
        <f>(VLOOKUP(F111,'Rates per SqFt.'!$A$16:$E$18,3))*K111</f>
        <v>859744938.24329436</v>
      </c>
      <c r="R111" s="71">
        <v>0</v>
      </c>
      <c r="S111" s="111" t="e">
        <f>(VLOOKUP(A111,#REF!,9,FALSE))*M111</f>
        <v>#REF!</v>
      </c>
      <c r="T111" s="73">
        <v>0</v>
      </c>
    </row>
    <row r="112" spans="1:20" ht="15" customHeight="1">
      <c r="A112" s="168">
        <v>160</v>
      </c>
      <c r="B112" s="62" t="s">
        <v>83</v>
      </c>
      <c r="C112" s="63" t="s">
        <v>84</v>
      </c>
      <c r="D112" s="63" t="s">
        <v>15</v>
      </c>
      <c r="E112" s="63"/>
      <c r="F112" s="64" t="s">
        <v>29</v>
      </c>
      <c r="G112" s="65" t="s">
        <v>63</v>
      </c>
      <c r="H112" s="76" t="s">
        <v>64</v>
      </c>
      <c r="I112" s="62" t="s">
        <v>34</v>
      </c>
      <c r="J112" s="66" t="s">
        <v>41</v>
      </c>
      <c r="K112" s="67">
        <v>1313.8667833804425</v>
      </c>
      <c r="L112" s="67">
        <v>97819.999827000007</v>
      </c>
      <c r="M112" s="68">
        <v>1.3431473990023384E-2</v>
      </c>
      <c r="N112" s="63" t="s">
        <v>104</v>
      </c>
      <c r="O112" s="107" t="e">
        <f>(VLOOKUP(J112,'Rates per SqFt.'!$A$3:$E$12,4,FALSE))*K112</f>
        <v>#N/A</v>
      </c>
      <c r="P112" s="70">
        <f t="shared" si="6"/>
        <v>1786.3860406731101</v>
      </c>
      <c r="Q112" s="109">
        <f>(VLOOKUP(F112,'Rates per SqFt.'!$A$16:$E$18,3))*K112</f>
        <v>1906138216.2595344</v>
      </c>
      <c r="R112" s="71">
        <v>0</v>
      </c>
      <c r="S112" s="111" t="e">
        <f>(VLOOKUP(A112,#REF!,9,FALSE))*M112</f>
        <v>#REF!</v>
      </c>
      <c r="T112" s="73">
        <v>0</v>
      </c>
    </row>
    <row r="113" spans="1:20" ht="15" customHeight="1">
      <c r="A113" s="168">
        <v>160</v>
      </c>
      <c r="B113" s="62" t="s">
        <v>83</v>
      </c>
      <c r="C113" s="63" t="s">
        <v>84</v>
      </c>
      <c r="D113" s="63" t="s">
        <v>15</v>
      </c>
      <c r="E113" s="63"/>
      <c r="F113" s="64" t="s">
        <v>29</v>
      </c>
      <c r="G113" s="65" t="s">
        <v>63</v>
      </c>
      <c r="H113" s="76" t="s">
        <v>64</v>
      </c>
      <c r="I113" s="62" t="s">
        <v>46</v>
      </c>
      <c r="J113" s="66" t="s">
        <v>41</v>
      </c>
      <c r="K113" s="67">
        <v>1314.2162637889282</v>
      </c>
      <c r="L113" s="67">
        <v>97819.999827000007</v>
      </c>
      <c r="M113" s="68">
        <v>1.3435046678728187E-2</v>
      </c>
      <c r="N113" s="63" t="s">
        <v>105</v>
      </c>
      <c r="O113" s="107" t="e">
        <f>(VLOOKUP(J113,'Rates per SqFt.'!$A$3:$E$12,4,FALSE))*K113</f>
        <v>#N/A</v>
      </c>
      <c r="P113" s="70">
        <f t="shared" si="6"/>
        <v>1786.8612082708489</v>
      </c>
      <c r="Q113" s="109">
        <f>(VLOOKUP(F113,'Rates per SqFt.'!$A$16:$E$18,3))*K113</f>
        <v>1906645237.1926117</v>
      </c>
      <c r="R113" s="71">
        <v>0</v>
      </c>
      <c r="S113" s="111" t="e">
        <f>(VLOOKUP(A113,#REF!,9,FALSE))*M113</f>
        <v>#REF!</v>
      </c>
      <c r="T113" s="73">
        <v>0</v>
      </c>
    </row>
    <row r="114" spans="1:20" ht="15" customHeight="1">
      <c r="A114" s="168">
        <v>160</v>
      </c>
      <c r="B114" s="62" t="s">
        <v>83</v>
      </c>
      <c r="C114" s="63" t="s">
        <v>84</v>
      </c>
      <c r="D114" s="63" t="s">
        <v>15</v>
      </c>
      <c r="E114" s="63"/>
      <c r="F114" s="64" t="s">
        <v>29</v>
      </c>
      <c r="G114" s="65" t="s">
        <v>63</v>
      </c>
      <c r="H114" s="76" t="s">
        <v>64</v>
      </c>
      <c r="I114" s="62" t="s">
        <v>86</v>
      </c>
      <c r="J114" s="66" t="s">
        <v>41</v>
      </c>
      <c r="K114" s="67">
        <v>634.79922306499066</v>
      </c>
      <c r="L114" s="67">
        <v>97819.999827000007</v>
      </c>
      <c r="M114" s="68">
        <v>6.489462524919931E-3</v>
      </c>
      <c r="N114" s="63" t="s">
        <v>106</v>
      </c>
      <c r="O114" s="107" t="e">
        <f>(VLOOKUP(J114,'Rates per SqFt.'!$A$3:$E$12,4,FALSE))*K114</f>
        <v>#N/A</v>
      </c>
      <c r="P114" s="70">
        <f t="shared" si="6"/>
        <v>863.09851581435078</v>
      </c>
      <c r="Q114" s="109">
        <f>(VLOOKUP(F114,'Rates per SqFt.'!$A$16:$E$18,3))*K114</f>
        <v>920957188.38617468</v>
      </c>
      <c r="R114" s="71">
        <v>0</v>
      </c>
      <c r="S114" s="111" t="e">
        <f>(VLOOKUP(A114,#REF!,9,FALSE))*M114</f>
        <v>#REF!</v>
      </c>
      <c r="T114" s="73">
        <v>0</v>
      </c>
    </row>
    <row r="115" spans="1:20" ht="15" customHeight="1">
      <c r="A115" s="168">
        <v>160</v>
      </c>
      <c r="B115" s="62" t="s">
        <v>83</v>
      </c>
      <c r="C115" s="63" t="s">
        <v>84</v>
      </c>
      <c r="D115" s="63" t="s">
        <v>15</v>
      </c>
      <c r="E115" s="63"/>
      <c r="F115" s="64" t="s">
        <v>29</v>
      </c>
      <c r="G115" s="65" t="s">
        <v>63</v>
      </c>
      <c r="H115" s="76" t="s">
        <v>64</v>
      </c>
      <c r="I115" s="62" t="s">
        <v>86</v>
      </c>
      <c r="J115" s="66" t="s">
        <v>41</v>
      </c>
      <c r="K115" s="67">
        <v>630.6904902296186</v>
      </c>
      <c r="L115" s="67">
        <v>97819.999827000007</v>
      </c>
      <c r="M115" s="68">
        <v>6.4474595312311294E-3</v>
      </c>
      <c r="N115" s="63" t="s">
        <v>107</v>
      </c>
      <c r="O115" s="107" t="e">
        <f>(VLOOKUP(J115,'Rates per SqFt.'!$A$3:$E$12,4,FALSE))*K115</f>
        <v>#N/A</v>
      </c>
      <c r="P115" s="70">
        <f t="shared" si="6"/>
        <v>857.51211765374023</v>
      </c>
      <c r="Q115" s="109">
        <f>(VLOOKUP(F115,'Rates per SqFt.'!$A$16:$E$18,3))*K115</f>
        <v>914996300.4354552</v>
      </c>
      <c r="R115" s="71">
        <v>0</v>
      </c>
      <c r="S115" s="111" t="e">
        <f>(VLOOKUP(A115,#REF!,9,FALSE))*M115</f>
        <v>#REF!</v>
      </c>
      <c r="T115" s="73">
        <v>0</v>
      </c>
    </row>
    <row r="116" spans="1:20" ht="15" customHeight="1">
      <c r="A116" s="168">
        <v>160</v>
      </c>
      <c r="B116" s="62" t="s">
        <v>83</v>
      </c>
      <c r="C116" s="63" t="s">
        <v>84</v>
      </c>
      <c r="D116" s="63" t="s">
        <v>15</v>
      </c>
      <c r="E116" s="63"/>
      <c r="F116" s="64" t="s">
        <v>29</v>
      </c>
      <c r="G116" s="65" t="s">
        <v>63</v>
      </c>
      <c r="H116" s="76" t="s">
        <v>64</v>
      </c>
      <c r="I116" s="62" t="s">
        <v>86</v>
      </c>
      <c r="J116" s="66" t="s">
        <v>41</v>
      </c>
      <c r="K116" s="67">
        <v>1916.7238677010882</v>
      </c>
      <c r="L116" s="67">
        <v>97819.999827000007</v>
      </c>
      <c r="M116" s="68">
        <v>1.9594396555826198E-2</v>
      </c>
      <c r="N116" s="63" t="s">
        <v>108</v>
      </c>
      <c r="O116" s="107" t="e">
        <f>(VLOOKUP(J116,'Rates per SqFt.'!$A$3:$E$12,4,FALSE))*K116</f>
        <v>#N/A</v>
      </c>
      <c r="P116" s="70">
        <f t="shared" si="6"/>
        <v>2606.0547419248842</v>
      </c>
      <c r="Q116" s="109">
        <f>(VLOOKUP(F116,'Rates per SqFt.'!$A$16:$E$18,3))*K116</f>
        <v>2780754229.0106831</v>
      </c>
      <c r="R116" s="71">
        <v>0</v>
      </c>
      <c r="S116" s="111" t="e">
        <f>(VLOOKUP(A116,#REF!,9,FALSE))*M116</f>
        <v>#REF!</v>
      </c>
      <c r="T116" s="73">
        <v>0</v>
      </c>
    </row>
    <row r="117" spans="1:20" ht="15" customHeight="1">
      <c r="A117" s="168">
        <v>160</v>
      </c>
      <c r="B117" s="62" t="s">
        <v>83</v>
      </c>
      <c r="C117" s="63" t="s">
        <v>84</v>
      </c>
      <c r="D117" s="63" t="s">
        <v>15</v>
      </c>
      <c r="E117" s="63"/>
      <c r="F117" s="64" t="s">
        <v>29</v>
      </c>
      <c r="G117" s="65" t="s">
        <v>63</v>
      </c>
      <c r="H117" s="76" t="s">
        <v>64</v>
      </c>
      <c r="I117" s="62" t="s">
        <v>86</v>
      </c>
      <c r="J117" s="66" t="s">
        <v>41</v>
      </c>
      <c r="K117" s="67">
        <v>2547.414357930707</v>
      </c>
      <c r="L117" s="67">
        <v>97819.999827000007</v>
      </c>
      <c r="M117" s="68">
        <v>2.6041856087057329E-2</v>
      </c>
      <c r="N117" s="63" t="s">
        <v>109</v>
      </c>
      <c r="O117" s="107" t="e">
        <f>(VLOOKUP(J117,'Rates per SqFt.'!$A$3:$E$12,4,FALSE))*K117</f>
        <v>#N/A</v>
      </c>
      <c r="P117" s="70">
        <f t="shared" si="6"/>
        <v>3463.5668595786246</v>
      </c>
      <c r="Q117" s="109">
        <f>(VLOOKUP(F117,'Rates per SqFt.'!$A$16:$E$18,3))*K117</f>
        <v>3695750529.4461384</v>
      </c>
      <c r="R117" s="71">
        <v>0</v>
      </c>
      <c r="S117" s="111" t="e">
        <f>(VLOOKUP(A117,#REF!,9,FALSE))*M117</f>
        <v>#REF!</v>
      </c>
      <c r="T117" s="73">
        <v>0</v>
      </c>
    </row>
    <row r="118" spans="1:20" ht="15" customHeight="1">
      <c r="A118" s="168">
        <v>160</v>
      </c>
      <c r="B118" s="62" t="s">
        <v>83</v>
      </c>
      <c r="C118" s="63" t="s">
        <v>84</v>
      </c>
      <c r="D118" s="63" t="s">
        <v>15</v>
      </c>
      <c r="E118" s="63"/>
      <c r="F118" s="64" t="s">
        <v>29</v>
      </c>
      <c r="G118" s="65" t="s">
        <v>63</v>
      </c>
      <c r="H118" s="76" t="s">
        <v>64</v>
      </c>
      <c r="I118" s="62" t="s">
        <v>34</v>
      </c>
      <c r="J118" s="66" t="s">
        <v>41</v>
      </c>
      <c r="K118" s="67">
        <v>1554.36500763508</v>
      </c>
      <c r="L118" s="67">
        <v>97819.999827000007</v>
      </c>
      <c r="M118" s="68">
        <v>1.5890053265017984E-2</v>
      </c>
      <c r="N118" s="63" t="s">
        <v>110</v>
      </c>
      <c r="O118" s="107" t="e">
        <f>(VLOOKUP(J118,'Rates per SqFt.'!$A$3:$E$12,4,FALSE))*K118</f>
        <v>#N/A</v>
      </c>
      <c r="P118" s="70">
        <f t="shared" si="6"/>
        <v>2113.3770842473918</v>
      </c>
      <c r="Q118" s="109">
        <f>(VLOOKUP(F118,'Rates per SqFt.'!$A$16:$E$18,3))*K118</f>
        <v>2255049431.6072931</v>
      </c>
      <c r="R118" s="71">
        <v>0</v>
      </c>
      <c r="S118" s="111" t="e">
        <f>(VLOOKUP(A118,#REF!,9,FALSE))*M118</f>
        <v>#REF!</v>
      </c>
      <c r="T118" s="73">
        <v>0</v>
      </c>
    </row>
    <row r="119" spans="1:20" ht="15" customHeight="1">
      <c r="A119" s="168">
        <v>160</v>
      </c>
      <c r="B119" s="62" t="s">
        <v>83</v>
      </c>
      <c r="C119" s="63" t="s">
        <v>84</v>
      </c>
      <c r="D119" s="63" t="s">
        <v>15</v>
      </c>
      <c r="E119" s="63"/>
      <c r="F119" s="64" t="s">
        <v>29</v>
      </c>
      <c r="G119" s="65" t="s">
        <v>63</v>
      </c>
      <c r="H119" s="76" t="s">
        <v>64</v>
      </c>
      <c r="I119" s="62" t="s">
        <v>46</v>
      </c>
      <c r="J119" s="66" t="s">
        <v>41</v>
      </c>
      <c r="K119" s="67">
        <v>790.14229356634962</v>
      </c>
      <c r="L119" s="67">
        <v>97819.999827000007</v>
      </c>
      <c r="M119" s="68">
        <v>8.0775127270881139E-3</v>
      </c>
      <c r="N119" s="63" t="s">
        <v>111</v>
      </c>
      <c r="O119" s="107" t="e">
        <f>(VLOOKUP(J119,'Rates per SqFt.'!$A$3:$E$12,4,FALSE))*K119</f>
        <v>#N/A</v>
      </c>
      <c r="P119" s="70">
        <f t="shared" si="6"/>
        <v>1074.3091927027192</v>
      </c>
      <c r="Q119" s="109">
        <f>(VLOOKUP(F119,'Rates per SqFt.'!$A$16:$E$18,3))*K119</f>
        <v>1146326584.3243926</v>
      </c>
      <c r="R119" s="71">
        <v>0</v>
      </c>
      <c r="S119" s="111" t="e">
        <f>(VLOOKUP(A119,#REF!,9,FALSE))*M119</f>
        <v>#REF!</v>
      </c>
      <c r="T119" s="73">
        <v>0</v>
      </c>
    </row>
    <row r="120" spans="1:20" ht="15" customHeight="1">
      <c r="A120" s="168">
        <v>160</v>
      </c>
      <c r="B120" s="62" t="s">
        <v>83</v>
      </c>
      <c r="C120" s="63" t="s">
        <v>84</v>
      </c>
      <c r="D120" s="63" t="s">
        <v>15</v>
      </c>
      <c r="E120" s="63"/>
      <c r="F120" s="64" t="s">
        <v>29</v>
      </c>
      <c r="G120" s="65" t="s">
        <v>63</v>
      </c>
      <c r="H120" s="76" t="s">
        <v>64</v>
      </c>
      <c r="I120" s="62" t="s">
        <v>46</v>
      </c>
      <c r="J120" s="66" t="s">
        <v>41</v>
      </c>
      <c r="K120" s="67">
        <v>649.04545542950154</v>
      </c>
      <c r="L120" s="67">
        <v>97819.999827000007</v>
      </c>
      <c r="M120" s="68">
        <v>6.6350997401080939E-3</v>
      </c>
      <c r="N120" s="63" t="s">
        <v>112</v>
      </c>
      <c r="O120" s="107" t="e">
        <f>(VLOOKUP(J120,'Rates per SqFt.'!$A$3:$E$12,4,FALSE))*K120</f>
        <v>#N/A</v>
      </c>
      <c r="P120" s="70">
        <f t="shared" ref="P120:P149" si="7">133000*M120</f>
        <v>882.46826543437646</v>
      </c>
      <c r="Q120" s="109">
        <f>(VLOOKUP(F120,'Rates per SqFt.'!$A$16:$E$18,3))*K120</f>
        <v>941625408.55217957</v>
      </c>
      <c r="R120" s="71">
        <v>0</v>
      </c>
      <c r="S120" s="111" t="e">
        <f>(VLOOKUP(A120,#REF!,9,FALSE))*M120</f>
        <v>#REF!</v>
      </c>
      <c r="T120" s="73">
        <v>0</v>
      </c>
    </row>
    <row r="121" spans="1:20" ht="15" customHeight="1">
      <c r="A121" s="168">
        <v>160</v>
      </c>
      <c r="B121" s="62" t="s">
        <v>83</v>
      </c>
      <c r="C121" s="63" t="s">
        <v>84</v>
      </c>
      <c r="D121" s="63" t="s">
        <v>15</v>
      </c>
      <c r="E121" s="63"/>
      <c r="F121" s="64" t="s">
        <v>29</v>
      </c>
      <c r="G121" s="65" t="s">
        <v>63</v>
      </c>
      <c r="H121" s="76" t="s">
        <v>64</v>
      </c>
      <c r="I121" s="62" t="s">
        <v>39</v>
      </c>
      <c r="J121" s="66" t="s">
        <v>41</v>
      </c>
      <c r="K121" s="67">
        <v>2904.767417649346</v>
      </c>
      <c r="L121" s="67">
        <v>97819.999827000007</v>
      </c>
      <c r="M121" s="68">
        <v>2.9695025790089809E-2</v>
      </c>
      <c r="N121" s="63" t="s">
        <v>113</v>
      </c>
      <c r="O121" s="107" t="e">
        <f>(VLOOKUP(J121,'Rates per SqFt.'!$A$3:$E$12,4,FALSE))*K121</f>
        <v>#N/A</v>
      </c>
      <c r="P121" s="70">
        <f t="shared" si="7"/>
        <v>3949.4384300819447</v>
      </c>
      <c r="Q121" s="109">
        <f>(VLOOKUP(F121,'Rates per SqFt.'!$A$16:$E$18,3))*K121</f>
        <v>4214192986.8118758</v>
      </c>
      <c r="R121" s="71">
        <v>0</v>
      </c>
      <c r="S121" s="111" t="e">
        <f>(VLOOKUP(A121,#REF!,9,FALSE))*M121</f>
        <v>#REF!</v>
      </c>
      <c r="T121" s="73">
        <v>0</v>
      </c>
    </row>
    <row r="122" spans="1:20" ht="15" customHeight="1">
      <c r="A122" s="168">
        <v>160</v>
      </c>
      <c r="B122" s="62" t="s">
        <v>83</v>
      </c>
      <c r="C122" s="63" t="s">
        <v>84</v>
      </c>
      <c r="D122" s="63" t="s">
        <v>15</v>
      </c>
      <c r="E122" s="63"/>
      <c r="F122" s="64" t="s">
        <v>29</v>
      </c>
      <c r="G122" s="65" t="s">
        <v>63</v>
      </c>
      <c r="H122" s="76" t="s">
        <v>64</v>
      </c>
      <c r="I122" s="62" t="s">
        <v>46</v>
      </c>
      <c r="J122" s="66" t="s">
        <v>41</v>
      </c>
      <c r="K122" s="67">
        <v>92.720779347071627</v>
      </c>
      <c r="L122" s="67">
        <v>97819.999827000007</v>
      </c>
      <c r="M122" s="68">
        <v>9.4787139144401325E-4</v>
      </c>
      <c r="N122" s="63" t="s">
        <v>114</v>
      </c>
      <c r="O122" s="107" t="e">
        <f>(VLOOKUP(J122,'Rates per SqFt.'!$A$3:$E$12,4,FALSE))*K122</f>
        <v>#N/A</v>
      </c>
      <c r="P122" s="70">
        <f t="shared" si="7"/>
        <v>126.06689506205376</v>
      </c>
      <c r="Q122" s="109">
        <f>(VLOOKUP(F122,'Rates per SqFt.'!$A$16:$E$18,3))*K122</f>
        <v>134517915.50745419</v>
      </c>
      <c r="R122" s="71">
        <v>0</v>
      </c>
      <c r="S122" s="111" t="e">
        <f>(VLOOKUP(A122,#REF!,9,FALSE))*M122</f>
        <v>#REF!</v>
      </c>
      <c r="T122" s="73">
        <v>0</v>
      </c>
    </row>
    <row r="123" spans="1:20" ht="15" customHeight="1">
      <c r="A123" s="168">
        <v>160</v>
      </c>
      <c r="B123" s="62" t="s">
        <v>83</v>
      </c>
      <c r="C123" s="63" t="s">
        <v>84</v>
      </c>
      <c r="D123" s="63" t="s">
        <v>15</v>
      </c>
      <c r="E123" s="63"/>
      <c r="F123" s="64" t="s">
        <v>29</v>
      </c>
      <c r="G123" s="65" t="s">
        <v>63</v>
      </c>
      <c r="H123" s="76" t="s">
        <v>64</v>
      </c>
      <c r="I123" s="62" t="s">
        <v>36</v>
      </c>
      <c r="J123" s="66" t="s">
        <v>41</v>
      </c>
      <c r="K123" s="67">
        <v>321.55116902844907</v>
      </c>
      <c r="L123" s="67">
        <v>97819.999827000007</v>
      </c>
      <c r="M123" s="68">
        <v>3.2871720465868924E-3</v>
      </c>
      <c r="N123" s="63" t="s">
        <v>92</v>
      </c>
      <c r="O123" s="107" t="e">
        <f>(VLOOKUP(J123,'Rates per SqFt.'!$A$3:$E$12,4,FALSE))*K123</f>
        <v>#N/A</v>
      </c>
      <c r="P123" s="70">
        <f t="shared" si="7"/>
        <v>437.19388219605668</v>
      </c>
      <c r="Q123" s="109">
        <f>(VLOOKUP(F123,'Rates per SqFt.'!$A$16:$E$18,3))*K123</f>
        <v>466501611.51884371</v>
      </c>
      <c r="R123" s="71">
        <v>0</v>
      </c>
      <c r="S123" s="111" t="e">
        <f>(VLOOKUP(A123,#REF!,9,FALSE))*M123</f>
        <v>#REF!</v>
      </c>
      <c r="T123" s="73">
        <v>0</v>
      </c>
    </row>
    <row r="124" spans="1:20" ht="15" customHeight="1">
      <c r="A124" s="168">
        <v>160</v>
      </c>
      <c r="B124" s="62" t="s">
        <v>83</v>
      </c>
      <c r="C124" s="63" t="s">
        <v>84</v>
      </c>
      <c r="D124" s="63" t="s">
        <v>15</v>
      </c>
      <c r="E124" s="63"/>
      <c r="F124" s="64" t="s">
        <v>29</v>
      </c>
      <c r="G124" s="65" t="s">
        <v>63</v>
      </c>
      <c r="H124" s="76" t="s">
        <v>64</v>
      </c>
      <c r="I124" s="62" t="s">
        <v>37</v>
      </c>
      <c r="J124" s="66" t="s">
        <v>41</v>
      </c>
      <c r="K124" s="67">
        <v>5862.2954333010548</v>
      </c>
      <c r="L124" s="67">
        <v>97819.999827000007</v>
      </c>
      <c r="M124" s="68">
        <v>5.9929415698925001E-2</v>
      </c>
      <c r="N124" s="63" t="s">
        <v>92</v>
      </c>
      <c r="O124" s="107" t="e">
        <f>(VLOOKUP(J124,'Rates per SqFt.'!$A$3:$E$12,4,FALSE))*K124</f>
        <v>#N/A</v>
      </c>
      <c r="P124" s="70">
        <f t="shared" si="7"/>
        <v>7970.6122879570248</v>
      </c>
      <c r="Q124" s="109">
        <f>(VLOOKUP(F124,'Rates per SqFt.'!$A$16:$E$18,3))*K124</f>
        <v>8504930257.593132</v>
      </c>
      <c r="R124" s="71">
        <v>0</v>
      </c>
      <c r="S124" s="111" t="e">
        <f>(VLOOKUP(A124,#REF!,9,FALSE))*M124</f>
        <v>#REF!</v>
      </c>
      <c r="T124" s="73">
        <v>0</v>
      </c>
    </row>
    <row r="125" spans="1:20" ht="15" customHeight="1">
      <c r="A125" s="168">
        <v>160</v>
      </c>
      <c r="B125" s="62" t="s">
        <v>83</v>
      </c>
      <c r="C125" s="63" t="s">
        <v>84</v>
      </c>
      <c r="D125" s="63" t="s">
        <v>15</v>
      </c>
      <c r="E125" s="63"/>
      <c r="F125" s="64" t="s">
        <v>29</v>
      </c>
      <c r="G125" s="65" t="s">
        <v>63</v>
      </c>
      <c r="H125" s="76" t="s">
        <v>64</v>
      </c>
      <c r="I125" s="62" t="s">
        <v>86</v>
      </c>
      <c r="J125" s="66" t="s">
        <v>41</v>
      </c>
      <c r="K125" s="67">
        <v>178.72987833868669</v>
      </c>
      <c r="L125" s="67">
        <v>97819.999827000007</v>
      </c>
      <c r="M125" s="68">
        <v>1.8271302254628931E-3</v>
      </c>
      <c r="N125" s="63" t="s">
        <v>115</v>
      </c>
      <c r="O125" s="107" t="e">
        <f>(VLOOKUP(J125,'Rates per SqFt.'!$A$3:$E$12,4,FALSE))*K125</f>
        <v>#N/A</v>
      </c>
      <c r="P125" s="70">
        <f t="shared" si="7"/>
        <v>243.00831998656477</v>
      </c>
      <c r="Q125" s="109">
        <f>(VLOOKUP(F125,'Rates per SqFt.'!$A$16:$E$18,3))*K125</f>
        <v>259298625.85630164</v>
      </c>
      <c r="R125" s="71">
        <v>0</v>
      </c>
      <c r="S125" s="111" t="e">
        <f>(VLOOKUP(A125,#REF!,9,FALSE))*M125</f>
        <v>#REF!</v>
      </c>
      <c r="T125" s="73">
        <v>0</v>
      </c>
    </row>
    <row r="126" spans="1:20" ht="15" customHeight="1">
      <c r="A126" s="168">
        <v>160</v>
      </c>
      <c r="B126" s="62" t="s">
        <v>83</v>
      </c>
      <c r="C126" s="63" t="s">
        <v>84</v>
      </c>
      <c r="D126" s="63" t="s">
        <v>15</v>
      </c>
      <c r="E126" s="63"/>
      <c r="F126" s="64" t="s">
        <v>29</v>
      </c>
      <c r="G126" s="65" t="s">
        <v>63</v>
      </c>
      <c r="H126" s="76" t="s">
        <v>64</v>
      </c>
      <c r="I126" s="62" t="s">
        <v>34</v>
      </c>
      <c r="J126" s="66" t="s">
        <v>41</v>
      </c>
      <c r="K126" s="67">
        <v>1264.298447083685</v>
      </c>
      <c r="L126" s="67">
        <v>97819.999827000007</v>
      </c>
      <c r="M126" s="68">
        <v>1.2924743910444342E-2</v>
      </c>
      <c r="N126" s="63" t="s">
        <v>116</v>
      </c>
      <c r="O126" s="107" t="e">
        <f>(VLOOKUP(J126,'Rates per SqFt.'!$A$3:$E$12,4,FALSE))*K126</f>
        <v>#N/A</v>
      </c>
      <c r="P126" s="70">
        <f t="shared" si="7"/>
        <v>1718.9909400890974</v>
      </c>
      <c r="Q126" s="109">
        <f>(VLOOKUP(F126,'Rates per SqFt.'!$A$16:$E$18,3))*K126</f>
        <v>1834225217.6764085</v>
      </c>
      <c r="R126" s="71">
        <v>0</v>
      </c>
      <c r="S126" s="111" t="e">
        <f>(VLOOKUP(A126,#REF!,9,FALSE))*M126</f>
        <v>#REF!</v>
      </c>
      <c r="T126" s="73">
        <v>0</v>
      </c>
    </row>
    <row r="127" spans="1:20" ht="15" customHeight="1">
      <c r="A127" s="168">
        <v>160</v>
      </c>
      <c r="B127" s="62" t="s">
        <v>83</v>
      </c>
      <c r="C127" s="63" t="s">
        <v>84</v>
      </c>
      <c r="D127" s="63" t="s">
        <v>15</v>
      </c>
      <c r="E127" s="63"/>
      <c r="F127" s="64" t="s">
        <v>29</v>
      </c>
      <c r="G127" s="65" t="s">
        <v>63</v>
      </c>
      <c r="H127" s="76" t="s">
        <v>64</v>
      </c>
      <c r="I127" s="62" t="s">
        <v>75</v>
      </c>
      <c r="J127" s="66" t="s">
        <v>41</v>
      </c>
      <c r="K127" s="67">
        <v>670.46247271603545</v>
      </c>
      <c r="L127" s="67">
        <v>97819.999827000007</v>
      </c>
      <c r="M127" s="68">
        <v>6.8540428736637172E-3</v>
      </c>
      <c r="N127" s="63" t="s">
        <v>93</v>
      </c>
      <c r="O127" s="107" t="e">
        <f>(VLOOKUP(J127,'Rates per SqFt.'!$A$3:$E$12,4,FALSE))*K127</f>
        <v>#N/A</v>
      </c>
      <c r="P127" s="70">
        <f t="shared" si="7"/>
        <v>911.58770219727444</v>
      </c>
      <c r="Q127" s="109">
        <f>(VLOOKUP(F127,'Rates per SqFt.'!$A$16:$E$18,3))*K127</f>
        <v>972696895.89362681</v>
      </c>
      <c r="R127" s="71">
        <v>0</v>
      </c>
      <c r="S127" s="111" t="e">
        <f>(VLOOKUP(A127,#REF!,9,FALSE))*M127</f>
        <v>#REF!</v>
      </c>
      <c r="T127" s="73">
        <v>0</v>
      </c>
    </row>
    <row r="128" spans="1:20" ht="15" customHeight="1">
      <c r="A128" s="168">
        <v>160</v>
      </c>
      <c r="B128" s="62" t="s">
        <v>83</v>
      </c>
      <c r="C128" s="63" t="s">
        <v>84</v>
      </c>
      <c r="D128" s="63" t="s">
        <v>15</v>
      </c>
      <c r="E128" s="63"/>
      <c r="F128" s="64" t="s">
        <v>29</v>
      </c>
      <c r="G128" s="65" t="s">
        <v>63</v>
      </c>
      <c r="H128" s="76" t="s">
        <v>64</v>
      </c>
      <c r="I128" s="62" t="s">
        <v>40</v>
      </c>
      <c r="J128" s="66" t="s">
        <v>41</v>
      </c>
      <c r="K128" s="67">
        <v>428.36565525869014</v>
      </c>
      <c r="L128" s="67">
        <v>97819.999827000007</v>
      </c>
      <c r="M128" s="68">
        <v>4.3791214068317121E-3</v>
      </c>
      <c r="N128" s="63" t="s">
        <v>93</v>
      </c>
      <c r="O128" s="107" t="e">
        <f>(VLOOKUP(J128,'Rates per SqFt.'!$A$3:$E$12,4,FALSE))*K128</f>
        <v>#N/A</v>
      </c>
      <c r="P128" s="70">
        <f t="shared" si="7"/>
        <v>582.42314710861774</v>
      </c>
      <c r="Q128" s="109">
        <f>(VLOOKUP(F128,'Rates per SqFt.'!$A$16:$E$18,3))*K128</f>
        <v>621466465.51244307</v>
      </c>
      <c r="R128" s="71">
        <v>0</v>
      </c>
      <c r="S128" s="111" t="e">
        <f>(VLOOKUP(A128,#REF!,9,FALSE))*M128</f>
        <v>#REF!</v>
      </c>
      <c r="T128" s="73">
        <v>0</v>
      </c>
    </row>
    <row r="129" spans="1:20" ht="15" customHeight="1">
      <c r="A129" s="168">
        <v>160</v>
      </c>
      <c r="B129" s="62" t="s">
        <v>83</v>
      </c>
      <c r="C129" s="63" t="s">
        <v>84</v>
      </c>
      <c r="D129" s="63" t="s">
        <v>15</v>
      </c>
      <c r="E129" s="63"/>
      <c r="F129" s="64" t="s">
        <v>29</v>
      </c>
      <c r="G129" s="65" t="s">
        <v>63</v>
      </c>
      <c r="H129" s="76" t="s">
        <v>64</v>
      </c>
      <c r="I129" s="62" t="s">
        <v>75</v>
      </c>
      <c r="J129" s="66" t="s">
        <v>41</v>
      </c>
      <c r="K129" s="67">
        <v>1149.3642389417751</v>
      </c>
      <c r="L129" s="67">
        <v>97819.999827000007</v>
      </c>
      <c r="M129" s="68">
        <v>1.1749787783423515E-2</v>
      </c>
      <c r="N129" s="63" t="s">
        <v>117</v>
      </c>
      <c r="O129" s="107" t="e">
        <f>(VLOOKUP(J129,'Rates per SqFt.'!$A$3:$E$12,4,FALSE))*K129</f>
        <v>#N/A</v>
      </c>
      <c r="P129" s="70">
        <f t="shared" si="7"/>
        <v>1562.7217751953274</v>
      </c>
      <c r="Q129" s="109">
        <f>(VLOOKUP(F129,'Rates per SqFt.'!$A$16:$E$18,3))*K129</f>
        <v>1667480392.9605031</v>
      </c>
      <c r="R129" s="71">
        <v>0</v>
      </c>
      <c r="S129" s="111" t="e">
        <f>(VLOOKUP(A129,#REF!,9,FALSE))*M129</f>
        <v>#REF!</v>
      </c>
      <c r="T129" s="73">
        <v>0</v>
      </c>
    </row>
    <row r="130" spans="1:20" ht="15" customHeight="1">
      <c r="A130" s="168">
        <v>160</v>
      </c>
      <c r="B130" s="62" t="s">
        <v>83</v>
      </c>
      <c r="C130" s="63" t="s">
        <v>84</v>
      </c>
      <c r="D130" s="63" t="s">
        <v>15</v>
      </c>
      <c r="E130" s="63"/>
      <c r="F130" s="64" t="s">
        <v>29</v>
      </c>
      <c r="G130" s="65" t="s">
        <v>63</v>
      </c>
      <c r="H130" s="76" t="s">
        <v>64</v>
      </c>
      <c r="I130" s="62" t="s">
        <v>39</v>
      </c>
      <c r="J130" s="66" t="s">
        <v>41</v>
      </c>
      <c r="K130" s="67">
        <v>2216.8499055285943</v>
      </c>
      <c r="L130" s="67">
        <v>97819.999827000007</v>
      </c>
      <c r="M130" s="68">
        <v>2.2662542521459966E-2</v>
      </c>
      <c r="N130" s="63" t="s">
        <v>118</v>
      </c>
      <c r="O130" s="107" t="e">
        <f>(VLOOKUP(J130,'Rates per SqFt.'!$A$3:$E$12,4,FALSE))*K130</f>
        <v>#N/A</v>
      </c>
      <c r="P130" s="70">
        <f t="shared" si="7"/>
        <v>3014.1181553541755</v>
      </c>
      <c r="Q130" s="109">
        <f>(VLOOKUP(F130,'Rates per SqFt.'!$A$16:$E$18,3))*K130</f>
        <v>3216172581.6427946</v>
      </c>
      <c r="R130" s="71">
        <v>0</v>
      </c>
      <c r="S130" s="111" t="e">
        <f>(VLOOKUP(A130,#REF!,9,FALSE))*M130</f>
        <v>#REF!</v>
      </c>
      <c r="T130" s="73">
        <v>0</v>
      </c>
    </row>
    <row r="131" spans="1:20" ht="15" customHeight="1">
      <c r="A131" s="168">
        <v>160</v>
      </c>
      <c r="B131" s="62" t="s">
        <v>83</v>
      </c>
      <c r="C131" s="63" t="s">
        <v>84</v>
      </c>
      <c r="D131" s="63" t="s">
        <v>15</v>
      </c>
      <c r="E131" s="63"/>
      <c r="F131" s="64" t="s">
        <v>29</v>
      </c>
      <c r="G131" s="65" t="s">
        <v>63</v>
      </c>
      <c r="H131" s="76" t="s">
        <v>64</v>
      </c>
      <c r="I131" s="62" t="s">
        <v>34</v>
      </c>
      <c r="J131" s="66" t="s">
        <v>41</v>
      </c>
      <c r="K131" s="67">
        <v>192.76575226516746</v>
      </c>
      <c r="L131" s="67">
        <v>97819.999827000007</v>
      </c>
      <c r="M131" s="68">
        <v>1.9706169761407092E-3</v>
      </c>
      <c r="N131" s="63" t="s">
        <v>119</v>
      </c>
      <c r="O131" s="107" t="e">
        <f>(VLOOKUP(J131,'Rates per SqFt.'!$A$3:$E$12,4,FALSE))*K131</f>
        <v>#N/A</v>
      </c>
      <c r="P131" s="70">
        <f t="shared" si="7"/>
        <v>262.09205782671432</v>
      </c>
      <c r="Q131" s="109">
        <f>(VLOOKUP(F131,'Rates per SqFt.'!$A$16:$E$18,3))*K131</f>
        <v>279661661.15660024</v>
      </c>
      <c r="R131" s="71">
        <v>0</v>
      </c>
      <c r="S131" s="111" t="e">
        <f>(VLOOKUP(A131,#REF!,9,FALSE))*M131</f>
        <v>#REF!</v>
      </c>
      <c r="T131" s="73">
        <v>0</v>
      </c>
    </row>
    <row r="132" spans="1:20" ht="15" customHeight="1">
      <c r="A132" s="168">
        <v>160</v>
      </c>
      <c r="B132" s="62" t="s">
        <v>83</v>
      </c>
      <c r="C132" s="63" t="s">
        <v>84</v>
      </c>
      <c r="D132" s="63" t="s">
        <v>15</v>
      </c>
      <c r="E132" s="63"/>
      <c r="F132" s="64" t="s">
        <v>29</v>
      </c>
      <c r="G132" s="65" t="s">
        <v>63</v>
      </c>
      <c r="H132" s="76" t="s">
        <v>64</v>
      </c>
      <c r="I132" s="62" t="s">
        <v>39</v>
      </c>
      <c r="J132" s="66" t="s">
        <v>41</v>
      </c>
      <c r="K132" s="67">
        <v>808.35410919827189</v>
      </c>
      <c r="L132" s="67">
        <v>97819.999827000007</v>
      </c>
      <c r="M132" s="68">
        <v>8.2636895382119206E-3</v>
      </c>
      <c r="N132" s="63" t="s">
        <v>119</v>
      </c>
      <c r="O132" s="107" t="e">
        <f>(VLOOKUP(J132,'Rates per SqFt.'!$A$3:$E$12,4,FALSE))*K132</f>
        <v>#N/A</v>
      </c>
      <c r="P132" s="70">
        <f t="shared" si="7"/>
        <v>1099.0707085821855</v>
      </c>
      <c r="Q132" s="109">
        <f>(VLOOKUP(F132,'Rates per SqFt.'!$A$16:$E$18,3))*K132</f>
        <v>1172748013.1957152</v>
      </c>
      <c r="R132" s="71">
        <v>0</v>
      </c>
      <c r="S132" s="111" t="e">
        <f>(VLOOKUP(A132,#REF!,9,FALSE))*M132</f>
        <v>#REF!</v>
      </c>
      <c r="T132" s="73">
        <v>0</v>
      </c>
    </row>
    <row r="133" spans="1:20" ht="15" customHeight="1">
      <c r="A133" s="168">
        <v>160</v>
      </c>
      <c r="B133" s="62" t="s">
        <v>83</v>
      </c>
      <c r="C133" s="63" t="s">
        <v>84</v>
      </c>
      <c r="D133" s="63" t="s">
        <v>15</v>
      </c>
      <c r="E133" s="63"/>
      <c r="F133" s="64" t="s">
        <v>29</v>
      </c>
      <c r="G133" s="65" t="s">
        <v>63</v>
      </c>
      <c r="H133" s="76" t="s">
        <v>64</v>
      </c>
      <c r="I133" s="62" t="s">
        <v>86</v>
      </c>
      <c r="J133" s="66" t="s">
        <v>41</v>
      </c>
      <c r="K133" s="67">
        <v>141.75128282033771</v>
      </c>
      <c r="L133" s="67">
        <v>97819.999827000007</v>
      </c>
      <c r="M133" s="68">
        <v>1.4491032822636738E-3</v>
      </c>
      <c r="N133" s="63" t="s">
        <v>119</v>
      </c>
      <c r="O133" s="107" t="e">
        <f>(VLOOKUP(J133,'Rates per SqFt.'!$A$3:$E$12,4,FALSE))*K133</f>
        <v>#N/A</v>
      </c>
      <c r="P133" s="70">
        <f t="shared" si="7"/>
        <v>192.73073654106861</v>
      </c>
      <c r="Q133" s="109">
        <f>(VLOOKUP(F133,'Rates per SqFt.'!$A$16:$E$18,3))*K133</f>
        <v>205650634.2998254</v>
      </c>
      <c r="R133" s="71">
        <v>0</v>
      </c>
      <c r="S133" s="111" t="e">
        <f>(VLOOKUP(A133,#REF!,9,FALSE))*M133</f>
        <v>#REF!</v>
      </c>
      <c r="T133" s="73">
        <v>0</v>
      </c>
    </row>
    <row r="134" spans="1:20" ht="15" customHeight="1">
      <c r="A134" s="168">
        <v>160</v>
      </c>
      <c r="B134" s="62" t="s">
        <v>83</v>
      </c>
      <c r="C134" s="63" t="s">
        <v>84</v>
      </c>
      <c r="D134" s="63" t="s">
        <v>15</v>
      </c>
      <c r="E134" s="63"/>
      <c r="F134" s="64" t="s">
        <v>29</v>
      </c>
      <c r="G134" s="65" t="s">
        <v>63</v>
      </c>
      <c r="H134" s="76" t="s">
        <v>64</v>
      </c>
      <c r="I134" s="62" t="s">
        <v>39</v>
      </c>
      <c r="J134" s="66" t="s">
        <v>41</v>
      </c>
      <c r="K134" s="67">
        <v>1073.7228824199269</v>
      </c>
      <c r="L134" s="67">
        <v>97819.999827000007</v>
      </c>
      <c r="M134" s="68">
        <v>1.0976516911867351E-2</v>
      </c>
      <c r="N134" s="63" t="s">
        <v>120</v>
      </c>
      <c r="O134" s="107" t="e">
        <f>(VLOOKUP(J134,'Rates per SqFt.'!$A$3:$E$12,4,FALSE))*K134</f>
        <v>#N/A</v>
      </c>
      <c r="P134" s="70">
        <f t="shared" si="7"/>
        <v>1459.8767492783577</v>
      </c>
      <c r="Q134" s="109">
        <f>(VLOOKUP(F134,'Rates per SqFt.'!$A$16:$E$18,3))*K134</f>
        <v>1557741047.8306723</v>
      </c>
      <c r="R134" s="71">
        <v>0</v>
      </c>
      <c r="S134" s="111" t="e">
        <f>(VLOOKUP(A134,#REF!,9,FALSE))*M134</f>
        <v>#REF!</v>
      </c>
      <c r="T134" s="73">
        <v>0</v>
      </c>
    </row>
    <row r="135" spans="1:20" ht="15" customHeight="1">
      <c r="A135" s="168">
        <v>160</v>
      </c>
      <c r="B135" s="62" t="s">
        <v>83</v>
      </c>
      <c r="C135" s="63" t="s">
        <v>84</v>
      </c>
      <c r="D135" s="63" t="s">
        <v>15</v>
      </c>
      <c r="E135" s="63"/>
      <c r="F135" s="64" t="s">
        <v>29</v>
      </c>
      <c r="G135" s="65" t="s">
        <v>63</v>
      </c>
      <c r="H135" s="76" t="s">
        <v>64</v>
      </c>
      <c r="I135" s="62" t="s">
        <v>39</v>
      </c>
      <c r="J135" s="66" t="s">
        <v>41</v>
      </c>
      <c r="K135" s="67">
        <v>138.80828137748105</v>
      </c>
      <c r="L135" s="67">
        <v>97819.999827000007</v>
      </c>
      <c r="M135" s="68">
        <v>1.4190173954505322E-3</v>
      </c>
      <c r="N135" s="63" t="s">
        <v>121</v>
      </c>
      <c r="O135" s="107" t="e">
        <f>(VLOOKUP(J135,'Rates per SqFt.'!$A$3:$E$12,4,FALSE))*K135</f>
        <v>#N/A</v>
      </c>
      <c r="P135" s="70">
        <f t="shared" si="7"/>
        <v>188.72931359492077</v>
      </c>
      <c r="Q135" s="109">
        <f>(VLOOKUP(F135,'Rates per SqFt.'!$A$16:$E$18,3))*K135</f>
        <v>201380971.96290061</v>
      </c>
      <c r="R135" s="71">
        <v>0</v>
      </c>
      <c r="S135" s="111" t="e">
        <f>(VLOOKUP(A135,#REF!,9,FALSE))*M135</f>
        <v>#REF!</v>
      </c>
      <c r="T135" s="73">
        <v>0</v>
      </c>
    </row>
    <row r="136" spans="1:20" ht="15" customHeight="1">
      <c r="A136" s="168">
        <v>160</v>
      </c>
      <c r="B136" s="62" t="s">
        <v>83</v>
      </c>
      <c r="C136" s="63" t="s">
        <v>84</v>
      </c>
      <c r="D136" s="63" t="s">
        <v>15</v>
      </c>
      <c r="E136" s="63"/>
      <c r="F136" s="64" t="s">
        <v>29</v>
      </c>
      <c r="G136" s="65" t="s">
        <v>63</v>
      </c>
      <c r="H136" s="76" t="s">
        <v>64</v>
      </c>
      <c r="I136" s="62" t="s">
        <v>39</v>
      </c>
      <c r="J136" s="66" t="s">
        <v>41</v>
      </c>
      <c r="K136" s="67">
        <v>136.76698312192985</v>
      </c>
      <c r="L136" s="67">
        <v>97819.999827000007</v>
      </c>
      <c r="M136" s="68">
        <v>1.3981494925762595E-3</v>
      </c>
      <c r="N136" s="63" t="s">
        <v>122</v>
      </c>
      <c r="O136" s="107" t="e">
        <f>(VLOOKUP(J136,'Rates per SqFt.'!$A$3:$E$12,4,FALSE))*K136</f>
        <v>#N/A</v>
      </c>
      <c r="P136" s="70">
        <f t="shared" si="7"/>
        <v>185.95388251264251</v>
      </c>
      <c r="Q136" s="109">
        <f>(VLOOKUP(F136,'Rates per SqFt.'!$A$16:$E$18,3))*K136</f>
        <v>198419487.08109322</v>
      </c>
      <c r="R136" s="71">
        <v>0</v>
      </c>
      <c r="S136" s="111" t="e">
        <f>(VLOOKUP(A136,#REF!,9,FALSE))*M136</f>
        <v>#REF!</v>
      </c>
      <c r="T136" s="73">
        <v>0</v>
      </c>
    </row>
    <row r="137" spans="1:20" ht="15" customHeight="1">
      <c r="A137" s="168">
        <v>160</v>
      </c>
      <c r="B137" s="62" t="s">
        <v>83</v>
      </c>
      <c r="C137" s="63" t="s">
        <v>84</v>
      </c>
      <c r="D137" s="63" t="s">
        <v>15</v>
      </c>
      <c r="E137" s="63"/>
      <c r="F137" s="64" t="s">
        <v>29</v>
      </c>
      <c r="G137" s="65" t="s">
        <v>63</v>
      </c>
      <c r="H137" s="76" t="s">
        <v>64</v>
      </c>
      <c r="I137" s="62" t="s">
        <v>75</v>
      </c>
      <c r="J137" s="66" t="s">
        <v>41</v>
      </c>
      <c r="K137" s="67">
        <v>428.92940801087985</v>
      </c>
      <c r="L137" s="67">
        <v>97819.999827000007</v>
      </c>
      <c r="M137" s="68">
        <v>4.3848845713500804E-3</v>
      </c>
      <c r="N137" s="63">
        <v>408300</v>
      </c>
      <c r="O137" s="107" t="e">
        <f>(VLOOKUP(J137,'Rates per SqFt.'!$A$3:$E$12,4,FALSE))*K137</f>
        <v>#N/A</v>
      </c>
      <c r="P137" s="70">
        <f t="shared" si="7"/>
        <v>583.18964798956074</v>
      </c>
      <c r="Q137" s="109">
        <f>(VLOOKUP(F137,'Rates per SqFt.'!$A$16:$E$18,3))*K137</f>
        <v>622284349.5468545</v>
      </c>
      <c r="R137" s="71">
        <v>0</v>
      </c>
      <c r="S137" s="111" t="e">
        <f>(VLOOKUP(A137,#REF!,9,FALSE))*M137</f>
        <v>#REF!</v>
      </c>
      <c r="T137" s="73">
        <v>0</v>
      </c>
    </row>
    <row r="138" spans="1:20" ht="15" customHeight="1">
      <c r="A138" s="168">
        <v>160</v>
      </c>
      <c r="B138" s="62" t="s">
        <v>83</v>
      </c>
      <c r="C138" s="63" t="s">
        <v>84</v>
      </c>
      <c r="D138" s="63" t="s">
        <v>15</v>
      </c>
      <c r="E138" s="63"/>
      <c r="F138" s="64" t="s">
        <v>29</v>
      </c>
      <c r="G138" s="65" t="s">
        <v>63</v>
      </c>
      <c r="H138" s="76" t="s">
        <v>64</v>
      </c>
      <c r="I138" s="62" t="s">
        <v>46</v>
      </c>
      <c r="J138" s="66" t="s">
        <v>41</v>
      </c>
      <c r="K138" s="67">
        <v>731.68788919536962</v>
      </c>
      <c r="L138" s="67">
        <v>97819.999827000007</v>
      </c>
      <c r="M138" s="68">
        <v>7.4799416324821044E-3</v>
      </c>
      <c r="N138" s="63" t="s">
        <v>123</v>
      </c>
      <c r="O138" s="107" t="e">
        <f>(VLOOKUP(J138,'Rates per SqFt.'!$A$3:$E$12,4,FALSE))*K138</f>
        <v>#N/A</v>
      </c>
      <c r="P138" s="70">
        <f t="shared" si="7"/>
        <v>994.83223712011988</v>
      </c>
      <c r="Q138" s="109">
        <f>(VLOOKUP(F138,'Rates per SqFt.'!$A$16:$E$18,3))*K138</f>
        <v>1061521811.5044756</v>
      </c>
      <c r="R138" s="71">
        <v>0</v>
      </c>
      <c r="S138" s="111" t="e">
        <f>(VLOOKUP(A138,#REF!,9,FALSE))*M138</f>
        <v>#REF!</v>
      </c>
      <c r="T138" s="73">
        <v>0</v>
      </c>
    </row>
    <row r="139" spans="1:20" ht="15" customHeight="1">
      <c r="A139" s="168">
        <v>160</v>
      </c>
      <c r="B139" s="62" t="s">
        <v>83</v>
      </c>
      <c r="C139" s="63" t="s">
        <v>84</v>
      </c>
      <c r="D139" s="63" t="s">
        <v>15</v>
      </c>
      <c r="E139" s="63"/>
      <c r="F139" s="64" t="s">
        <v>29</v>
      </c>
      <c r="G139" s="65" t="s">
        <v>63</v>
      </c>
      <c r="H139" s="76" t="s">
        <v>64</v>
      </c>
      <c r="I139" s="62" t="s">
        <v>46</v>
      </c>
      <c r="J139" s="66" t="s">
        <v>41</v>
      </c>
      <c r="K139" s="67">
        <v>75.587591859025792</v>
      </c>
      <c r="L139" s="67">
        <v>97819.999827000007</v>
      </c>
      <c r="M139" s="68">
        <v>7.727212430250109E-4</v>
      </c>
      <c r="N139" s="63" t="s">
        <v>124</v>
      </c>
      <c r="O139" s="107" t="e">
        <f>(VLOOKUP(J139,'Rates per SqFt.'!$A$3:$E$12,4,FALSE))*K139</f>
        <v>#N/A</v>
      </c>
      <c r="P139" s="70">
        <f t="shared" si="7"/>
        <v>102.77192532232645</v>
      </c>
      <c r="Q139" s="109">
        <f>(VLOOKUP(F139,'Rates per SqFt.'!$A$16:$E$18,3))*K139</f>
        <v>109661344.1636855</v>
      </c>
      <c r="R139" s="71">
        <v>0</v>
      </c>
      <c r="S139" s="111" t="e">
        <f>(VLOOKUP(A139,#REF!,9,FALSE))*M139</f>
        <v>#REF!</v>
      </c>
      <c r="T139" s="73">
        <v>0</v>
      </c>
    </row>
    <row r="140" spans="1:20" ht="15" customHeight="1">
      <c r="A140" s="168">
        <v>160</v>
      </c>
      <c r="B140" s="62" t="s">
        <v>83</v>
      </c>
      <c r="C140" s="63" t="s">
        <v>84</v>
      </c>
      <c r="D140" s="63" t="s">
        <v>15</v>
      </c>
      <c r="E140" s="63"/>
      <c r="F140" s="64" t="s">
        <v>29</v>
      </c>
      <c r="G140" s="65" t="s">
        <v>63</v>
      </c>
      <c r="H140" s="76" t="s">
        <v>64</v>
      </c>
      <c r="I140" s="62" t="s">
        <v>46</v>
      </c>
      <c r="J140" s="66" t="s">
        <v>41</v>
      </c>
      <c r="K140" s="67">
        <v>75.587591859025792</v>
      </c>
      <c r="L140" s="67">
        <v>97819.999827000007</v>
      </c>
      <c r="M140" s="68">
        <v>7.727212430250109E-4</v>
      </c>
      <c r="N140" s="63" t="s">
        <v>125</v>
      </c>
      <c r="O140" s="107" t="e">
        <f>(VLOOKUP(J140,'Rates per SqFt.'!$A$3:$E$12,4,FALSE))*K140</f>
        <v>#N/A</v>
      </c>
      <c r="P140" s="70">
        <f t="shared" si="7"/>
        <v>102.77192532232645</v>
      </c>
      <c r="Q140" s="109">
        <f>(VLOOKUP(F140,'Rates per SqFt.'!$A$16:$E$18,3))*K140</f>
        <v>109661344.1636855</v>
      </c>
      <c r="R140" s="71">
        <v>0</v>
      </c>
      <c r="S140" s="111" t="e">
        <f>(VLOOKUP(A140,#REF!,9,FALSE))*M140</f>
        <v>#REF!</v>
      </c>
      <c r="T140" s="73">
        <v>0</v>
      </c>
    </row>
    <row r="141" spans="1:20" ht="15" customHeight="1">
      <c r="A141" s="168">
        <v>160</v>
      </c>
      <c r="B141" s="62" t="s">
        <v>83</v>
      </c>
      <c r="C141" s="63" t="s">
        <v>84</v>
      </c>
      <c r="D141" s="63" t="s">
        <v>15</v>
      </c>
      <c r="E141" s="63"/>
      <c r="F141" s="64" t="s">
        <v>29</v>
      </c>
      <c r="G141" s="65" t="s">
        <v>63</v>
      </c>
      <c r="H141" s="76" t="s">
        <v>64</v>
      </c>
      <c r="I141" s="62" t="s">
        <v>46</v>
      </c>
      <c r="J141" s="66" t="s">
        <v>41</v>
      </c>
      <c r="K141" s="67">
        <v>322.50705859851007</v>
      </c>
      <c r="L141" s="67">
        <v>97819.999827000007</v>
      </c>
      <c r="M141" s="68">
        <v>3.2969439702400464E-3</v>
      </c>
      <c r="N141" s="63" t="s">
        <v>126</v>
      </c>
      <c r="O141" s="107" t="e">
        <f>(VLOOKUP(J141,'Rates per SqFt.'!$A$3:$E$12,4,FALSE))*K141</f>
        <v>#N/A</v>
      </c>
      <c r="P141" s="70">
        <f t="shared" si="7"/>
        <v>438.49354804192615</v>
      </c>
      <c r="Q141" s="109">
        <f>(VLOOKUP(F141,'Rates per SqFt.'!$A$16:$E$18,3))*K141</f>
        <v>467888401.76505816</v>
      </c>
      <c r="R141" s="71">
        <v>0</v>
      </c>
      <c r="S141" s="111" t="e">
        <f>(VLOOKUP(A141,#REF!,9,FALSE))*M141</f>
        <v>#REF!</v>
      </c>
      <c r="T141" s="73">
        <v>0</v>
      </c>
    </row>
    <row r="142" spans="1:20" ht="15" customHeight="1">
      <c r="A142" s="168">
        <v>160</v>
      </c>
      <c r="B142" s="62" t="s">
        <v>83</v>
      </c>
      <c r="C142" s="63" t="s">
        <v>84</v>
      </c>
      <c r="D142" s="63" t="s">
        <v>15</v>
      </c>
      <c r="E142" s="63"/>
      <c r="F142" s="64" t="s">
        <v>29</v>
      </c>
      <c r="G142" s="65" t="s">
        <v>63</v>
      </c>
      <c r="H142" s="76" t="s">
        <v>64</v>
      </c>
      <c r="I142" s="62" t="s">
        <v>35</v>
      </c>
      <c r="J142" s="66" t="s">
        <v>41</v>
      </c>
      <c r="K142" s="67">
        <v>126.50845065297462</v>
      </c>
      <c r="L142" s="67">
        <v>97819.999827000007</v>
      </c>
      <c r="M142" s="68">
        <v>1.2932779684799805E-3</v>
      </c>
      <c r="N142" s="63" t="s">
        <v>127</v>
      </c>
      <c r="O142" s="107" t="e">
        <f>(VLOOKUP(J142,'Rates per SqFt.'!$A$3:$E$12,4,FALSE))*K142</f>
        <v>#N/A</v>
      </c>
      <c r="P142" s="70">
        <f t="shared" si="7"/>
        <v>172.0059698078374</v>
      </c>
      <c r="Q142" s="109">
        <f>(VLOOKUP(F142,'Rates per SqFt.'!$A$16:$E$18,3))*K142</f>
        <v>183536562.09268308</v>
      </c>
      <c r="R142" s="71">
        <v>0</v>
      </c>
      <c r="S142" s="111" t="e">
        <f>(VLOOKUP(A142,#REF!,9,FALSE))*M142</f>
        <v>#REF!</v>
      </c>
      <c r="T142" s="73">
        <v>0</v>
      </c>
    </row>
    <row r="143" spans="1:20" ht="15" customHeight="1">
      <c r="A143" s="168">
        <v>160</v>
      </c>
      <c r="B143" s="62" t="s">
        <v>83</v>
      </c>
      <c r="C143" s="63" t="s">
        <v>84</v>
      </c>
      <c r="D143" s="63" t="s">
        <v>15</v>
      </c>
      <c r="E143" s="63"/>
      <c r="F143" s="64" t="s">
        <v>29</v>
      </c>
      <c r="G143" s="65" t="s">
        <v>63</v>
      </c>
      <c r="H143" s="76" t="s">
        <v>64</v>
      </c>
      <c r="I143" s="62" t="s">
        <v>35</v>
      </c>
      <c r="J143" s="66" t="s">
        <v>41</v>
      </c>
      <c r="K143" s="67">
        <v>116.62497794571097</v>
      </c>
      <c r="L143" s="67">
        <v>97819.999827000007</v>
      </c>
      <c r="M143" s="68">
        <v>1.192240627192482E-3</v>
      </c>
      <c r="N143" s="63" t="s">
        <v>128</v>
      </c>
      <c r="O143" s="107" t="e">
        <f>(VLOOKUP(J143,'Rates per SqFt.'!$A$3:$E$12,4,FALSE))*K143</f>
        <v>#N/A</v>
      </c>
      <c r="P143" s="70">
        <f t="shared" si="7"/>
        <v>158.56800341660011</v>
      </c>
      <c r="Q143" s="109">
        <f>(VLOOKUP(F143,'Rates per SqFt.'!$A$16:$E$18,3))*K143</f>
        <v>169197768.17919222</v>
      </c>
      <c r="R143" s="71">
        <v>0</v>
      </c>
      <c r="S143" s="111" t="e">
        <f>(VLOOKUP(A143,#REF!,9,FALSE))*M143</f>
        <v>#REF!</v>
      </c>
      <c r="T143" s="73">
        <v>0</v>
      </c>
    </row>
    <row r="144" spans="1:20" ht="15" customHeight="1">
      <c r="A144" s="168">
        <v>160</v>
      </c>
      <c r="B144" s="62" t="s">
        <v>83</v>
      </c>
      <c r="C144" s="63" t="s">
        <v>84</v>
      </c>
      <c r="D144" s="63" t="s">
        <v>15</v>
      </c>
      <c r="E144" s="63"/>
      <c r="F144" s="64" t="s">
        <v>29</v>
      </c>
      <c r="G144" s="65" t="s">
        <v>63</v>
      </c>
      <c r="H144" s="76" t="s">
        <v>64</v>
      </c>
      <c r="I144" s="62" t="s">
        <v>39</v>
      </c>
      <c r="J144" s="66" t="s">
        <v>41</v>
      </c>
      <c r="K144" s="67">
        <v>442.96172145460866</v>
      </c>
      <c r="L144" s="67">
        <v>97819.999827000007</v>
      </c>
      <c r="M144" s="68">
        <v>4.5283349237171394E-3</v>
      </c>
      <c r="N144" s="63" t="s">
        <v>129</v>
      </c>
      <c r="O144" s="107" t="e">
        <f>(VLOOKUP(J144,'Rates per SqFt.'!$A$3:$E$12,4,FALSE))*K144</f>
        <v>#N/A</v>
      </c>
      <c r="P144" s="70">
        <f t="shared" si="7"/>
        <v>602.26854485437957</v>
      </c>
      <c r="Q144" s="109">
        <f>(VLOOKUP(F144,'Rates per SqFt.'!$A$16:$E$18,3))*K144</f>
        <v>642642219.35219753</v>
      </c>
      <c r="R144" s="71">
        <v>0</v>
      </c>
      <c r="S144" s="111" t="e">
        <f>(VLOOKUP(A144,#REF!,9,FALSE))*M144</f>
        <v>#REF!</v>
      </c>
      <c r="T144" s="73">
        <v>0</v>
      </c>
    </row>
    <row r="145" spans="1:20" ht="15" customHeight="1">
      <c r="A145" s="168">
        <v>160</v>
      </c>
      <c r="B145" s="62" t="s">
        <v>83</v>
      </c>
      <c r="C145" s="63" t="s">
        <v>84</v>
      </c>
      <c r="D145" s="63" t="s">
        <v>15</v>
      </c>
      <c r="E145" s="63"/>
      <c r="F145" s="64" t="s">
        <v>29</v>
      </c>
      <c r="G145" s="65" t="s">
        <v>63</v>
      </c>
      <c r="H145" s="76" t="s">
        <v>64</v>
      </c>
      <c r="I145" s="62" t="s">
        <v>75</v>
      </c>
      <c r="J145" s="66" t="s">
        <v>41</v>
      </c>
      <c r="K145" s="67">
        <v>240.14494364363173</v>
      </c>
      <c r="L145" s="67">
        <v>97819.999827000007</v>
      </c>
      <c r="M145" s="68">
        <v>2.4549677373578117E-3</v>
      </c>
      <c r="N145" s="63">
        <v>408300</v>
      </c>
      <c r="O145" s="107" t="e">
        <f>(VLOOKUP(J145,'Rates per SqFt.'!$A$3:$E$12,4,FALSE))*K145</f>
        <v>#N/A</v>
      </c>
      <c r="P145" s="70">
        <f t="shared" si="7"/>
        <v>326.51070906858894</v>
      </c>
      <c r="Q145" s="109">
        <f>(VLOOKUP(F145,'Rates per SqFt.'!$A$16:$E$18,3))*K145</f>
        <v>348398681.13788289</v>
      </c>
      <c r="R145" s="71">
        <v>0</v>
      </c>
      <c r="S145" s="111" t="e">
        <f>(VLOOKUP(A145,#REF!,9,FALSE))*M145</f>
        <v>#REF!</v>
      </c>
      <c r="T145" s="73">
        <v>0</v>
      </c>
    </row>
    <row r="146" spans="1:20" ht="15" customHeight="1">
      <c r="A146" s="168">
        <v>160</v>
      </c>
      <c r="B146" s="62" t="s">
        <v>83</v>
      </c>
      <c r="C146" s="63" t="s">
        <v>84</v>
      </c>
      <c r="D146" s="63" t="s">
        <v>15</v>
      </c>
      <c r="E146" s="63"/>
      <c r="F146" s="64" t="s">
        <v>29</v>
      </c>
      <c r="G146" s="65" t="s">
        <v>63</v>
      </c>
      <c r="H146" s="76" t="s">
        <v>64</v>
      </c>
      <c r="I146" s="62" t="s">
        <v>40</v>
      </c>
      <c r="J146" s="66" t="s">
        <v>42</v>
      </c>
      <c r="K146" s="67">
        <v>163.18691628902482</v>
      </c>
      <c r="L146" s="67">
        <v>97819.999827000007</v>
      </c>
      <c r="M146" s="68">
        <v>1.6682367264120809E-3</v>
      </c>
      <c r="N146" s="63" t="s">
        <v>102</v>
      </c>
      <c r="O146" s="107" t="e">
        <f>(VLOOKUP(J146,'Rates per SqFt.'!$A$3:$E$12,4,FALSE))*K146</f>
        <v>#N/A</v>
      </c>
      <c r="P146" s="70">
        <f t="shared" si="7"/>
        <v>221.87548461280676</v>
      </c>
      <c r="Q146" s="109">
        <f>(VLOOKUP(F146,'Rates per SqFt.'!$A$16:$E$18,3))*K146</f>
        <v>236749129.71902594</v>
      </c>
      <c r="R146" s="71">
        <v>0</v>
      </c>
      <c r="S146" s="111" t="e">
        <f>(VLOOKUP(A146,#REF!,9,FALSE))*M146</f>
        <v>#REF!</v>
      </c>
      <c r="T146" s="73">
        <v>0</v>
      </c>
    </row>
    <row r="147" spans="1:20" ht="15" customHeight="1">
      <c r="A147" s="168">
        <v>160</v>
      </c>
      <c r="B147" s="62" t="s">
        <v>83</v>
      </c>
      <c r="C147" s="63" t="s">
        <v>84</v>
      </c>
      <c r="D147" s="63" t="s">
        <v>15</v>
      </c>
      <c r="E147" s="63"/>
      <c r="F147" s="64" t="s">
        <v>29</v>
      </c>
      <c r="G147" s="65" t="s">
        <v>63</v>
      </c>
      <c r="H147" s="76" t="s">
        <v>64</v>
      </c>
      <c r="I147" s="62" t="s">
        <v>40</v>
      </c>
      <c r="J147" s="66" t="s">
        <v>42</v>
      </c>
      <c r="K147" s="67">
        <v>397.08816296996036</v>
      </c>
      <c r="L147" s="67">
        <v>97819.999827000007</v>
      </c>
      <c r="M147" s="68">
        <v>4.0593760342693972E-3</v>
      </c>
      <c r="N147" s="63" t="s">
        <v>92</v>
      </c>
      <c r="O147" s="107" t="e">
        <f>(VLOOKUP(J147,'Rates per SqFt.'!$A$3:$E$12,4,FALSE))*K147</f>
        <v>#N/A</v>
      </c>
      <c r="P147" s="70">
        <f t="shared" si="7"/>
        <v>539.89701255782984</v>
      </c>
      <c r="Q147" s="109">
        <f>(VLOOKUP(F147,'Rates per SqFt.'!$A$16:$E$18,3))*K147</f>
        <v>576089548.98296309</v>
      </c>
      <c r="R147" s="71">
        <v>0</v>
      </c>
      <c r="S147" s="111" t="e">
        <f>(VLOOKUP(A147,#REF!,9,FALSE))*M147</f>
        <v>#REF!</v>
      </c>
      <c r="T147" s="73">
        <v>0</v>
      </c>
    </row>
    <row r="148" spans="1:20" ht="15" customHeight="1">
      <c r="A148" s="168">
        <v>160</v>
      </c>
      <c r="B148" s="62" t="s">
        <v>83</v>
      </c>
      <c r="C148" s="63" t="s">
        <v>84</v>
      </c>
      <c r="D148" s="63" t="s">
        <v>15</v>
      </c>
      <c r="E148" s="63"/>
      <c r="F148" s="64" t="s">
        <v>29</v>
      </c>
      <c r="G148" s="65" t="s">
        <v>63</v>
      </c>
      <c r="H148" s="76" t="s">
        <v>64</v>
      </c>
      <c r="I148" s="62" t="s">
        <v>75</v>
      </c>
      <c r="J148" s="66" t="s">
        <v>42</v>
      </c>
      <c r="K148" s="67">
        <v>971.68474306671806</v>
      </c>
      <c r="L148" s="67">
        <v>97819.999827000007</v>
      </c>
      <c r="M148" s="68">
        <v>9.9333954690778506E-3</v>
      </c>
      <c r="N148" s="63" t="s">
        <v>93</v>
      </c>
      <c r="O148" s="107" t="e">
        <f>(VLOOKUP(J148,'Rates per SqFt.'!$A$3:$E$12,4,FALSE))*K148</f>
        <v>#N/A</v>
      </c>
      <c r="P148" s="70">
        <f t="shared" si="7"/>
        <v>1321.1415973873541</v>
      </c>
      <c r="Q148" s="109">
        <f>(VLOOKUP(F148,'Rates per SqFt.'!$A$16:$E$18,3))*K148</f>
        <v>1409705646.2226477</v>
      </c>
      <c r="R148" s="71">
        <v>0</v>
      </c>
      <c r="S148" s="111" t="e">
        <f>(VLOOKUP(A148,#REF!,9,FALSE))*M148</f>
        <v>#REF!</v>
      </c>
      <c r="T148" s="73">
        <v>0</v>
      </c>
    </row>
    <row r="149" spans="1:20" ht="15" customHeight="1">
      <c r="A149" s="168">
        <v>160</v>
      </c>
      <c r="B149" s="62" t="s">
        <v>83</v>
      </c>
      <c r="C149" s="63" t="s">
        <v>84</v>
      </c>
      <c r="D149" s="63" t="s">
        <v>15</v>
      </c>
      <c r="E149" s="63"/>
      <c r="F149" s="64" t="s">
        <v>29</v>
      </c>
      <c r="G149" s="65" t="s">
        <v>30</v>
      </c>
      <c r="H149" s="76" t="s">
        <v>31</v>
      </c>
      <c r="I149" s="62" t="s">
        <v>40</v>
      </c>
      <c r="J149" s="66" t="s">
        <v>42</v>
      </c>
      <c r="K149" s="67">
        <v>877.12967505350844</v>
      </c>
      <c r="L149" s="67">
        <v>97819.999827000007</v>
      </c>
      <c r="M149" s="68">
        <v>8.9667724044649351E-3</v>
      </c>
      <c r="N149" s="63" t="s">
        <v>85</v>
      </c>
      <c r="O149" s="107" t="e">
        <f>(VLOOKUP(J149,'Rates per SqFt.'!$A$3:$E$12,4,FALSE))*K149</f>
        <v>#N/A</v>
      </c>
      <c r="P149" s="70">
        <f t="shared" si="7"/>
        <v>1192.5807297938363</v>
      </c>
      <c r="Q149" s="109">
        <f>(VLOOKUP(F149,'Rates per SqFt.'!$A$16:$E$18,3))*K149</f>
        <v>1272526572.2397645</v>
      </c>
      <c r="R149" s="71">
        <v>0</v>
      </c>
      <c r="S149" s="111" t="e">
        <f>(VLOOKUP(A149,#REF!,9,FALSE))*M149</f>
        <v>#REF!</v>
      </c>
      <c r="T149" s="73">
        <v>0</v>
      </c>
    </row>
    <row r="150" spans="1:20" ht="15" customHeight="1">
      <c r="A150" s="168">
        <v>161</v>
      </c>
      <c r="B150" s="62" t="s">
        <v>130</v>
      </c>
      <c r="C150" s="63" t="s">
        <v>131</v>
      </c>
      <c r="D150" s="63" t="s">
        <v>15</v>
      </c>
      <c r="E150" s="63"/>
      <c r="F150" s="64" t="s">
        <v>29</v>
      </c>
      <c r="G150" s="65" t="s">
        <v>47</v>
      </c>
      <c r="H150" s="66" t="s">
        <v>132</v>
      </c>
      <c r="I150" s="62" t="s">
        <v>18</v>
      </c>
      <c r="J150" s="66" t="s">
        <v>41</v>
      </c>
      <c r="K150" s="67">
        <v>266.27811469490871</v>
      </c>
      <c r="L150" s="67">
        <v>76313</v>
      </c>
      <c r="M150" s="68">
        <v>3.4892890424293201E-3</v>
      </c>
      <c r="N150" s="63" t="s">
        <v>133</v>
      </c>
      <c r="O150" s="107" t="e">
        <f>(VLOOKUP(J150,'Rates per SqFt.'!$A$3:$E$12,4,FALSE))*K150</f>
        <v>#N/A</v>
      </c>
      <c r="P150" s="70">
        <f>M150*157000</f>
        <v>547.81837966140324</v>
      </c>
      <c r="Q150" s="109">
        <f>(VLOOKUP(F150,'Rates per SqFt.'!$A$16:$E$18,3))*K150</f>
        <v>386312293.60072452</v>
      </c>
      <c r="R150" s="71">
        <v>0</v>
      </c>
      <c r="S150" s="111" t="e">
        <f>(VLOOKUP(A150,#REF!,9,FALSE))*M150</f>
        <v>#REF!</v>
      </c>
      <c r="T150" s="73">
        <v>0</v>
      </c>
    </row>
    <row r="151" spans="1:20" ht="15" customHeight="1">
      <c r="A151" s="168">
        <v>161</v>
      </c>
      <c r="B151" s="62" t="s">
        <v>130</v>
      </c>
      <c r="C151" s="63" t="s">
        <v>131</v>
      </c>
      <c r="D151" s="63" t="s">
        <v>15</v>
      </c>
      <c r="E151" s="63"/>
      <c r="F151" s="64" t="s">
        <v>29</v>
      </c>
      <c r="G151" s="65" t="s">
        <v>47</v>
      </c>
      <c r="H151" s="66" t="s">
        <v>132</v>
      </c>
      <c r="I151" s="62">
        <v>1</v>
      </c>
      <c r="J151" s="66" t="s">
        <v>41</v>
      </c>
      <c r="K151" s="67"/>
      <c r="L151" s="67"/>
      <c r="M151" s="68"/>
      <c r="N151" s="63">
        <v>502700</v>
      </c>
      <c r="O151" s="69">
        <v>0</v>
      </c>
      <c r="P151" s="70">
        <v>0</v>
      </c>
      <c r="Q151" s="99">
        <v>0</v>
      </c>
      <c r="R151" s="71">
        <v>0</v>
      </c>
      <c r="S151" s="111" t="e">
        <f>(VLOOKUP(A151,#REF!,9,FALSE))*M151</f>
        <v>#REF!</v>
      </c>
      <c r="T151" s="73">
        <v>0</v>
      </c>
    </row>
    <row r="152" spans="1:20" ht="15" customHeight="1">
      <c r="A152" s="168">
        <v>161</v>
      </c>
      <c r="B152" s="62" t="s">
        <v>130</v>
      </c>
      <c r="C152" s="63" t="s">
        <v>131</v>
      </c>
      <c r="D152" s="63" t="s">
        <v>15</v>
      </c>
      <c r="E152" s="63"/>
      <c r="F152" s="64" t="s">
        <v>29</v>
      </c>
      <c r="G152" s="65" t="s">
        <v>47</v>
      </c>
      <c r="H152" s="66" t="s">
        <v>132</v>
      </c>
      <c r="I152" s="62" t="s">
        <v>134</v>
      </c>
      <c r="J152" s="66" t="s">
        <v>41</v>
      </c>
      <c r="K152" s="67">
        <v>3786.8065231735382</v>
      </c>
      <c r="L152" s="67">
        <v>76313</v>
      </c>
      <c r="M152" s="68">
        <v>4.9622037178115634E-2</v>
      </c>
      <c r="N152" s="63" t="s">
        <v>133</v>
      </c>
      <c r="O152" s="107" t="e">
        <f>(VLOOKUP(J152,'Rates per SqFt.'!$A$3:$E$12,4,FALSE))*K152</f>
        <v>#N/A</v>
      </c>
      <c r="P152" s="70">
        <v>8558.524203179586</v>
      </c>
      <c r="Q152" s="109">
        <f>(VLOOKUP(F152,'Rates per SqFt.'!$A$16:$E$18,3))*K152</f>
        <v>5493842087.1181173</v>
      </c>
      <c r="R152" s="71">
        <v>0</v>
      </c>
      <c r="S152" s="111" t="e">
        <f>(VLOOKUP(A152,#REF!,9,FALSE))*M152</f>
        <v>#REF!</v>
      </c>
      <c r="T152" s="73">
        <v>0</v>
      </c>
    </row>
    <row r="153" spans="1:20" ht="15" customHeight="1">
      <c r="A153" s="168">
        <v>161</v>
      </c>
      <c r="B153" s="62" t="s">
        <v>130</v>
      </c>
      <c r="C153" s="63" t="s">
        <v>131</v>
      </c>
      <c r="D153" s="63" t="s">
        <v>15</v>
      </c>
      <c r="E153" s="63"/>
      <c r="F153" s="64" t="s">
        <v>29</v>
      </c>
      <c r="G153" s="65" t="s">
        <v>47</v>
      </c>
      <c r="H153" s="66" t="s">
        <v>132</v>
      </c>
      <c r="I153" s="62" t="s">
        <v>34</v>
      </c>
      <c r="J153" s="66" t="s">
        <v>41</v>
      </c>
      <c r="K153" s="67">
        <v>10967.392444101773</v>
      </c>
      <c r="L153" s="67">
        <v>76313</v>
      </c>
      <c r="M153" s="68">
        <v>0.14371591267676245</v>
      </c>
      <c r="N153" s="63" t="s">
        <v>133</v>
      </c>
      <c r="O153" s="107" t="e">
        <f>(VLOOKUP(J153,'Rates per SqFt.'!$A$3:$E$12,4,FALSE))*K153</f>
        <v>#N/A</v>
      </c>
      <c r="P153" s="70">
        <v>24787.295866373046</v>
      </c>
      <c r="Q153" s="109">
        <f>(VLOOKUP(F153,'Rates per SqFt.'!$A$16:$E$18,3))*K153</f>
        <v>15911328404.719328</v>
      </c>
      <c r="R153" s="71">
        <v>0</v>
      </c>
      <c r="S153" s="111" t="e">
        <f>(VLOOKUP(A153,#REF!,9,FALSE))*M153</f>
        <v>#REF!</v>
      </c>
      <c r="T153" s="73">
        <v>0</v>
      </c>
    </row>
    <row r="154" spans="1:20" ht="15" customHeight="1">
      <c r="A154" s="168">
        <v>161</v>
      </c>
      <c r="B154" s="62" t="s">
        <v>130</v>
      </c>
      <c r="C154" s="63" t="s">
        <v>131</v>
      </c>
      <c r="D154" s="63" t="s">
        <v>15</v>
      </c>
      <c r="E154" s="63"/>
      <c r="F154" s="64" t="s">
        <v>29</v>
      </c>
      <c r="G154" s="65" t="s">
        <v>47</v>
      </c>
      <c r="H154" s="66" t="s">
        <v>132</v>
      </c>
      <c r="I154" s="62" t="s">
        <v>35</v>
      </c>
      <c r="J154" s="66" t="s">
        <v>41</v>
      </c>
      <c r="K154" s="67">
        <v>10997.244795682343</v>
      </c>
      <c r="L154" s="67">
        <v>76313</v>
      </c>
      <c r="M154" s="68">
        <v>0.144107095720026</v>
      </c>
      <c r="N154" s="63" t="s">
        <v>133</v>
      </c>
      <c r="O154" s="107" t="e">
        <f>(VLOOKUP(J154,'Rates per SqFt.'!$A$3:$E$12,4,FALSE))*K154</f>
        <v>#N/A</v>
      </c>
      <c r="P154" s="70">
        <v>24854.764872766864</v>
      </c>
      <c r="Q154" s="109">
        <f>(VLOOKUP(F154,'Rates per SqFt.'!$A$16:$E$18,3))*K154</f>
        <v>15954637748.492016</v>
      </c>
      <c r="R154" s="71">
        <v>0</v>
      </c>
      <c r="S154" s="111" t="e">
        <f>(VLOOKUP(A154,#REF!,9,FALSE))*M154</f>
        <v>#REF!</v>
      </c>
      <c r="T154" s="73">
        <v>0</v>
      </c>
    </row>
    <row r="155" spans="1:20" ht="15" customHeight="1">
      <c r="A155" s="168">
        <v>161</v>
      </c>
      <c r="B155" s="62" t="s">
        <v>130</v>
      </c>
      <c r="C155" s="63" t="s">
        <v>131</v>
      </c>
      <c r="D155" s="63" t="s">
        <v>15</v>
      </c>
      <c r="E155" s="63"/>
      <c r="F155" s="64" t="s">
        <v>29</v>
      </c>
      <c r="G155" s="65" t="s">
        <v>47</v>
      </c>
      <c r="H155" s="66" t="s">
        <v>132</v>
      </c>
      <c r="I155" s="62" t="s">
        <v>36</v>
      </c>
      <c r="J155" s="66" t="s">
        <v>41</v>
      </c>
      <c r="K155" s="67">
        <v>9633.398612181958</v>
      </c>
      <c r="L155" s="67">
        <v>76313</v>
      </c>
      <c r="M155" s="68">
        <v>0.12623535455534388</v>
      </c>
      <c r="N155" s="63" t="s">
        <v>133</v>
      </c>
      <c r="O155" s="107" t="e">
        <f>(VLOOKUP(J155,'Rates per SqFt.'!$A$3:$E$12,4,FALSE))*K155</f>
        <v>#N/A</v>
      </c>
      <c r="P155" s="70">
        <v>21772.349518438168</v>
      </c>
      <c r="Q155" s="109">
        <f>(VLOOKUP(F155,'Rates per SqFt.'!$A$16:$E$18,3))*K155</f>
        <v>13975990168.42222</v>
      </c>
      <c r="R155" s="71">
        <v>0</v>
      </c>
      <c r="S155" s="111" t="e">
        <f>(VLOOKUP(A155,#REF!,9,FALSE))*M155</f>
        <v>#REF!</v>
      </c>
      <c r="T155" s="73">
        <v>0</v>
      </c>
    </row>
    <row r="156" spans="1:20" ht="15" customHeight="1">
      <c r="A156" s="168">
        <v>161</v>
      </c>
      <c r="B156" s="62" t="s">
        <v>130</v>
      </c>
      <c r="C156" s="63" t="s">
        <v>131</v>
      </c>
      <c r="D156" s="63" t="s">
        <v>15</v>
      </c>
      <c r="E156" s="63"/>
      <c r="F156" s="64" t="s">
        <v>29</v>
      </c>
      <c r="G156" s="65" t="s">
        <v>47</v>
      </c>
      <c r="H156" s="66" t="s">
        <v>132</v>
      </c>
      <c r="I156" s="62" t="s">
        <v>37</v>
      </c>
      <c r="J156" s="66" t="s">
        <v>41</v>
      </c>
      <c r="K156" s="67">
        <v>8739.3542791056279</v>
      </c>
      <c r="L156" s="67">
        <v>76313</v>
      </c>
      <c r="M156" s="68">
        <v>0.11451986265912266</v>
      </c>
      <c r="N156" s="63" t="s">
        <v>133</v>
      </c>
      <c r="O156" s="107" t="e">
        <f>(VLOOKUP(J156,'Rates per SqFt.'!$A$3:$E$12,4,FALSE))*K156</f>
        <v>#N/A</v>
      </c>
      <c r="P156" s="70">
        <v>19751.728708654417</v>
      </c>
      <c r="Q156" s="109">
        <f>(VLOOKUP(F156,'Rates per SqFt.'!$A$16:$E$18,3))*K156</f>
        <v>12678924064.108049</v>
      </c>
      <c r="R156" s="71">
        <v>0</v>
      </c>
      <c r="S156" s="111" t="e">
        <f>(VLOOKUP(A156,#REF!,9,FALSE))*M156</f>
        <v>#REF!</v>
      </c>
      <c r="T156" s="73">
        <v>0</v>
      </c>
    </row>
    <row r="157" spans="1:20" ht="15" customHeight="1">
      <c r="A157" s="168">
        <v>161</v>
      </c>
      <c r="B157" s="62" t="s">
        <v>130</v>
      </c>
      <c r="C157" s="63" t="s">
        <v>131</v>
      </c>
      <c r="D157" s="63" t="s">
        <v>15</v>
      </c>
      <c r="E157" s="63"/>
      <c r="F157" s="64" t="s">
        <v>29</v>
      </c>
      <c r="G157" s="65" t="s">
        <v>47</v>
      </c>
      <c r="H157" s="66" t="s">
        <v>132</v>
      </c>
      <c r="I157" s="62" t="s">
        <v>38</v>
      </c>
      <c r="J157" s="66" t="s">
        <v>41</v>
      </c>
      <c r="K157" s="67">
        <v>8534.8793369313789</v>
      </c>
      <c r="L157" s="67">
        <v>76313</v>
      </c>
      <c r="M157" s="68">
        <v>0.1118404378930376</v>
      </c>
      <c r="N157" s="63" t="s">
        <v>133</v>
      </c>
      <c r="O157" s="107" t="e">
        <f>(VLOOKUP(J157,'Rates per SqFt.'!$A$3:$E$12,4,FALSE))*K157</f>
        <v>#N/A</v>
      </c>
      <c r="P157" s="70">
        <v>19289.596901594079</v>
      </c>
      <c r="Q157" s="109">
        <f>(VLOOKUP(F157,'Rates per SqFt.'!$A$16:$E$18,3))*K157</f>
        <v>12382274885.91436</v>
      </c>
      <c r="R157" s="71">
        <v>0</v>
      </c>
      <c r="S157" s="111" t="e">
        <f>(VLOOKUP(A157,#REF!,9,FALSE))*M157</f>
        <v>#REF!</v>
      </c>
      <c r="T157" s="73">
        <v>0</v>
      </c>
    </row>
    <row r="158" spans="1:20" ht="15" customHeight="1">
      <c r="A158" s="168">
        <v>161</v>
      </c>
      <c r="B158" s="62" t="s">
        <v>130</v>
      </c>
      <c r="C158" s="63" t="s">
        <v>131</v>
      </c>
      <c r="D158" s="63" t="s">
        <v>15</v>
      </c>
      <c r="E158" s="63"/>
      <c r="F158" s="64" t="s">
        <v>29</v>
      </c>
      <c r="G158" s="65" t="s">
        <v>47</v>
      </c>
      <c r="H158" s="66" t="s">
        <v>132</v>
      </c>
      <c r="I158" s="62" t="s">
        <v>39</v>
      </c>
      <c r="J158" s="66" t="s">
        <v>41</v>
      </c>
      <c r="K158" s="67">
        <v>4679.2253788028574</v>
      </c>
      <c r="L158" s="67">
        <v>76313</v>
      </c>
      <c r="M158" s="68">
        <v>6.1316228936129591E-2</v>
      </c>
      <c r="N158" s="63" t="s">
        <v>133</v>
      </c>
      <c r="O158" s="107" t="e">
        <f>(VLOOKUP(J158,'Rates per SqFt.'!$A$3:$E$12,4,FALSE))*K158</f>
        <v>#N/A</v>
      </c>
      <c r="P158" s="70">
        <v>10575.471287361879</v>
      </c>
      <c r="Q158" s="109">
        <f>(VLOOKUP(F158,'Rates per SqFt.'!$A$16:$E$18,3))*K158</f>
        <v>6788549973.1405954</v>
      </c>
      <c r="R158" s="71">
        <v>0</v>
      </c>
      <c r="S158" s="111" t="e">
        <f>(VLOOKUP(A158,#REF!,9,FALSE))*M158</f>
        <v>#REF!</v>
      </c>
      <c r="T158" s="73">
        <v>0</v>
      </c>
    </row>
    <row r="159" spans="1:20" ht="15" customHeight="1">
      <c r="A159" s="168">
        <v>161</v>
      </c>
      <c r="B159" s="62" t="s">
        <v>130</v>
      </c>
      <c r="C159" s="63" t="s">
        <v>131</v>
      </c>
      <c r="D159" s="63" t="s">
        <v>15</v>
      </c>
      <c r="E159" s="63"/>
      <c r="F159" s="64" t="s">
        <v>29</v>
      </c>
      <c r="G159" s="65" t="s">
        <v>47</v>
      </c>
      <c r="H159" s="66" t="s">
        <v>132</v>
      </c>
      <c r="I159" s="62" t="s">
        <v>40</v>
      </c>
      <c r="J159" s="66" t="s">
        <v>41</v>
      </c>
      <c r="K159" s="67">
        <v>6216.3139717601571</v>
      </c>
      <c r="L159" s="67">
        <v>76313</v>
      </c>
      <c r="M159" s="68">
        <v>8.1458126030429373E-2</v>
      </c>
      <c r="N159" s="63" t="s">
        <v>133</v>
      </c>
      <c r="O159" s="107" t="e">
        <f>(VLOOKUP(J159,'Rates per SqFt.'!$A$3:$E$12,4,FALSE))*K159</f>
        <v>#N/A</v>
      </c>
      <c r="P159" s="70">
        <v>14049.43010853544</v>
      </c>
      <c r="Q159" s="109">
        <f>(VLOOKUP(F159,'Rates per SqFt.'!$A$16:$E$18,3))*K159</f>
        <v>9018535041.5462132</v>
      </c>
      <c r="R159" s="71">
        <v>0</v>
      </c>
      <c r="S159" s="111" t="e">
        <f>(VLOOKUP(A159,#REF!,9,FALSE))*M159</f>
        <v>#REF!</v>
      </c>
      <c r="T159" s="73">
        <v>0</v>
      </c>
    </row>
    <row r="160" spans="1:20" ht="15" customHeight="1">
      <c r="A160" s="168">
        <v>161</v>
      </c>
      <c r="B160" s="62" t="s">
        <v>130</v>
      </c>
      <c r="C160" s="63" t="s">
        <v>131</v>
      </c>
      <c r="D160" s="63" t="s">
        <v>15</v>
      </c>
      <c r="E160" s="63"/>
      <c r="F160" s="64" t="s">
        <v>29</v>
      </c>
      <c r="G160" s="65" t="s">
        <v>135</v>
      </c>
      <c r="H160" s="76" t="s">
        <v>136</v>
      </c>
      <c r="I160" s="62" t="s">
        <v>39</v>
      </c>
      <c r="J160" s="66" t="s">
        <v>41</v>
      </c>
      <c r="K160" s="67">
        <v>2494.2854153374665</v>
      </c>
      <c r="L160" s="67">
        <v>76313</v>
      </c>
      <c r="M160" s="68">
        <v>3.2684934615825174E-2</v>
      </c>
      <c r="N160" s="63" t="s">
        <v>137</v>
      </c>
      <c r="O160" s="107" t="e">
        <f>(VLOOKUP(J160,'Rates per SqFt.'!$A$3:$E$12,4,FALSE))*K160</f>
        <v>#N/A</v>
      </c>
      <c r="P160" s="70">
        <v>5676.5554512601811</v>
      </c>
      <c r="Q160" s="109">
        <f>(VLOOKUP(F160,'Rates per SqFt.'!$A$16:$E$18,3))*K160</f>
        <v>3618671856.6709008</v>
      </c>
      <c r="R160" s="71">
        <v>0</v>
      </c>
      <c r="S160" s="111" t="e">
        <f>(VLOOKUP(A160,#REF!,9,FALSE))*M160</f>
        <v>#REF!</v>
      </c>
      <c r="T160" s="73">
        <v>0</v>
      </c>
    </row>
    <row r="161" spans="1:20" ht="15" customHeight="1">
      <c r="A161" s="168">
        <v>167</v>
      </c>
      <c r="B161" s="62" t="s">
        <v>138</v>
      </c>
      <c r="C161" s="63" t="s">
        <v>139</v>
      </c>
      <c r="D161" s="63" t="s">
        <v>22</v>
      </c>
      <c r="E161" s="63"/>
      <c r="F161" s="64" t="s">
        <v>23</v>
      </c>
      <c r="G161" s="65" t="s">
        <v>17</v>
      </c>
      <c r="H161" s="66" t="s">
        <v>51</v>
      </c>
      <c r="I161" s="62" t="s">
        <v>34</v>
      </c>
      <c r="J161" s="66" t="s">
        <v>41</v>
      </c>
      <c r="K161" s="67">
        <v>978</v>
      </c>
      <c r="L161" s="67">
        <v>109614</v>
      </c>
      <c r="M161" s="68">
        <v>8.9164361112910595E-3</v>
      </c>
      <c r="N161" s="63">
        <v>709000</v>
      </c>
      <c r="O161" s="69"/>
      <c r="P161" s="70">
        <f t="shared" ref="P161:P187" si="8">600*M161</f>
        <v>5.3498616667746361</v>
      </c>
      <c r="Q161" s="99"/>
      <c r="R161" s="71"/>
      <c r="S161" s="111" t="e">
        <f>(VLOOKUP(A161,#REF!,9,FALSE))*M161</f>
        <v>#REF!</v>
      </c>
      <c r="T161" s="77">
        <f t="shared" ref="T161:T187" si="9">2445437*M161</f>
        <v>21804.582774687275</v>
      </c>
    </row>
    <row r="162" spans="1:20" ht="15" customHeight="1">
      <c r="A162" s="168">
        <v>167</v>
      </c>
      <c r="B162" s="62">
        <v>167</v>
      </c>
      <c r="C162" s="63" t="s">
        <v>174</v>
      </c>
      <c r="D162" s="63" t="s">
        <v>22</v>
      </c>
      <c r="E162" s="63"/>
      <c r="F162" s="64" t="s">
        <v>23</v>
      </c>
      <c r="G162" s="65" t="s">
        <v>17</v>
      </c>
      <c r="H162" s="66" t="s">
        <v>175</v>
      </c>
      <c r="I162" s="62">
        <v>6</v>
      </c>
      <c r="J162" s="66" t="s">
        <v>41</v>
      </c>
      <c r="K162" s="67">
        <v>5566</v>
      </c>
      <c r="L162" s="67">
        <v>109614</v>
      </c>
      <c r="M162" s="68">
        <v>5.0779111776082908E-2</v>
      </c>
      <c r="N162" s="63"/>
      <c r="O162" s="69"/>
      <c r="P162" s="70">
        <f t="shared" si="8"/>
        <v>30.467467065649746</v>
      </c>
      <c r="Q162" s="99"/>
      <c r="R162" s="71"/>
      <c r="S162" s="111" t="e">
        <f>(VLOOKUP(A162,#REF!,9,FALSE))*M162</f>
        <v>#REF!</v>
      </c>
      <c r="T162" s="77">
        <f t="shared" si="9"/>
        <v>124177.11876436886</v>
      </c>
    </row>
    <row r="163" spans="1:20" ht="15" customHeight="1">
      <c r="A163" s="168">
        <v>167</v>
      </c>
      <c r="B163" s="62">
        <v>167</v>
      </c>
      <c r="C163" s="63" t="s">
        <v>174</v>
      </c>
      <c r="D163" s="63" t="s">
        <v>22</v>
      </c>
      <c r="E163" s="63"/>
      <c r="F163" s="64" t="s">
        <v>23</v>
      </c>
      <c r="G163" s="65" t="s">
        <v>17</v>
      </c>
      <c r="H163" s="66" t="s">
        <v>176</v>
      </c>
      <c r="I163" s="62">
        <v>6</v>
      </c>
      <c r="J163" s="66" t="s">
        <v>41</v>
      </c>
      <c r="K163" s="67">
        <v>2783.2049999999999</v>
      </c>
      <c r="L163" s="67">
        <v>109614</v>
      </c>
      <c r="M163" s="68">
        <v>2.5391426121227603E-2</v>
      </c>
      <c r="N163" s="63"/>
      <c r="O163" s="69"/>
      <c r="P163" s="70">
        <f t="shared" si="8"/>
        <v>15.234855672736561</v>
      </c>
      <c r="Q163" s="99"/>
      <c r="R163" s="71"/>
      <c r="S163" s="111" t="e">
        <f>(VLOOKUP(A163,#REF!,9,FALSE))*M163</f>
        <v>#REF!</v>
      </c>
      <c r="T163" s="77">
        <f t="shared" si="9"/>
        <v>62093.132919616466</v>
      </c>
    </row>
    <row r="164" spans="1:20" ht="15" customHeight="1">
      <c r="A164" s="168">
        <v>167</v>
      </c>
      <c r="B164" s="62" t="s">
        <v>138</v>
      </c>
      <c r="C164" s="63" t="s">
        <v>139</v>
      </c>
      <c r="D164" s="63" t="s">
        <v>22</v>
      </c>
      <c r="E164" s="63"/>
      <c r="F164" s="64" t="s">
        <v>23</v>
      </c>
      <c r="G164" s="65" t="s">
        <v>140</v>
      </c>
      <c r="H164" s="66" t="s">
        <v>141</v>
      </c>
      <c r="I164" s="62" t="s">
        <v>38</v>
      </c>
      <c r="J164" s="66" t="s">
        <v>41</v>
      </c>
      <c r="K164" s="67">
        <v>23733.387550201347</v>
      </c>
      <c r="L164" s="67">
        <v>109614</v>
      </c>
      <c r="M164" s="68">
        <v>0.21652180337730143</v>
      </c>
      <c r="N164" s="63" t="s">
        <v>142</v>
      </c>
      <c r="O164" s="69"/>
      <c r="P164" s="70">
        <f t="shared" si="8"/>
        <v>129.91308202638086</v>
      </c>
      <c r="Q164" s="99"/>
      <c r="R164" s="71">
        <v>0</v>
      </c>
      <c r="S164" s="111" t="e">
        <f>(VLOOKUP(A164,#REF!,9,FALSE))*M164</f>
        <v>#REF!</v>
      </c>
      <c r="T164" s="77">
        <f t="shared" si="9"/>
        <v>529490.42928557785</v>
      </c>
    </row>
    <row r="165" spans="1:20" ht="15" customHeight="1">
      <c r="A165" s="168">
        <v>167</v>
      </c>
      <c r="B165" s="62" t="s">
        <v>138</v>
      </c>
      <c r="C165" s="63" t="s">
        <v>139</v>
      </c>
      <c r="D165" s="63" t="s">
        <v>22</v>
      </c>
      <c r="E165" s="63"/>
      <c r="F165" s="64" t="s">
        <v>23</v>
      </c>
      <c r="G165" s="65" t="s">
        <v>140</v>
      </c>
      <c r="H165" s="66" t="s">
        <v>143</v>
      </c>
      <c r="I165" s="62" t="s">
        <v>37</v>
      </c>
      <c r="J165" s="66" t="s">
        <v>41</v>
      </c>
      <c r="K165" s="67">
        <v>10113.028792853995</v>
      </c>
      <c r="L165" s="67">
        <v>109614</v>
      </c>
      <c r="M165" s="68">
        <v>9.2262060239131097E-2</v>
      </c>
      <c r="N165" s="63" t="s">
        <v>144</v>
      </c>
      <c r="O165" s="69"/>
      <c r="P165" s="70">
        <f t="shared" si="8"/>
        <v>55.357236143478659</v>
      </c>
      <c r="Q165" s="99"/>
      <c r="R165" s="71">
        <v>0</v>
      </c>
      <c r="S165" s="111" t="e">
        <f>(VLOOKUP(A165,#REF!,9,FALSE))*M165</f>
        <v>#REF!</v>
      </c>
      <c r="T165" s="77">
        <f t="shared" si="9"/>
        <v>225621.05580500004</v>
      </c>
    </row>
    <row r="166" spans="1:20" ht="15" customHeight="1">
      <c r="A166" s="168">
        <v>167</v>
      </c>
      <c r="B166" s="62" t="s">
        <v>138</v>
      </c>
      <c r="C166" s="63" t="s">
        <v>139</v>
      </c>
      <c r="D166" s="63" t="s">
        <v>22</v>
      </c>
      <c r="E166" s="63"/>
      <c r="F166" s="64" t="s">
        <v>23</v>
      </c>
      <c r="G166" s="65" t="s">
        <v>140</v>
      </c>
      <c r="H166" s="66" t="s">
        <v>145</v>
      </c>
      <c r="I166" s="62" t="s">
        <v>18</v>
      </c>
      <c r="J166" s="66" t="s">
        <v>41</v>
      </c>
      <c r="K166" s="67">
        <v>7378.9922874706535</v>
      </c>
      <c r="L166" s="67">
        <v>109614</v>
      </c>
      <c r="M166" s="68">
        <v>6.7319202276153373E-2</v>
      </c>
      <c r="N166" s="63" t="s">
        <v>146</v>
      </c>
      <c r="O166" s="69"/>
      <c r="P166" s="70">
        <f t="shared" si="8"/>
        <v>40.391521365692022</v>
      </c>
      <c r="Q166" s="99"/>
      <c r="R166" s="71">
        <v>0</v>
      </c>
      <c r="S166" s="111" t="e">
        <f>(VLOOKUP(A166,#REF!,9,FALSE))*M166</f>
        <v>#REF!</v>
      </c>
      <c r="T166" s="77">
        <f t="shared" si="9"/>
        <v>164624.86805658968</v>
      </c>
    </row>
    <row r="167" spans="1:20" ht="15" customHeight="1">
      <c r="A167" s="168">
        <v>167</v>
      </c>
      <c r="B167" s="62" t="s">
        <v>138</v>
      </c>
      <c r="C167" s="63" t="s">
        <v>139</v>
      </c>
      <c r="D167" s="63" t="s">
        <v>22</v>
      </c>
      <c r="E167" s="63"/>
      <c r="F167" s="64" t="s">
        <v>23</v>
      </c>
      <c r="G167" s="65" t="s">
        <v>140</v>
      </c>
      <c r="H167" s="66" t="s">
        <v>147</v>
      </c>
      <c r="I167" s="62" t="s">
        <v>18</v>
      </c>
      <c r="J167" s="66" t="s">
        <v>41</v>
      </c>
      <c r="K167" s="67">
        <v>620.57960201134745</v>
      </c>
      <c r="L167" s="67">
        <v>109614</v>
      </c>
      <c r="M167" s="68">
        <v>5.6616028488324669E-3</v>
      </c>
      <c r="N167" s="63" t="s">
        <v>148</v>
      </c>
      <c r="O167" s="69"/>
      <c r="P167" s="70">
        <f t="shared" si="8"/>
        <v>3.3969617092994802</v>
      </c>
      <c r="Q167" s="99"/>
      <c r="R167" s="71">
        <v>0</v>
      </c>
      <c r="S167" s="111" t="e">
        <f>(VLOOKUP(A167,#REF!,9,FALSE))*M167</f>
        <v>#REF!</v>
      </c>
      <c r="T167" s="77">
        <f t="shared" si="9"/>
        <v>13845.093085840321</v>
      </c>
    </row>
    <row r="168" spans="1:20" ht="15" customHeight="1">
      <c r="A168" s="168">
        <v>167</v>
      </c>
      <c r="B168" s="62" t="s">
        <v>138</v>
      </c>
      <c r="C168" s="63" t="s">
        <v>139</v>
      </c>
      <c r="D168" s="63" t="s">
        <v>22</v>
      </c>
      <c r="E168" s="63"/>
      <c r="F168" s="64" t="s">
        <v>23</v>
      </c>
      <c r="G168" s="65" t="s">
        <v>140</v>
      </c>
      <c r="H168" s="66" t="s">
        <v>149</v>
      </c>
      <c r="I168" s="62" t="s">
        <v>34</v>
      </c>
      <c r="J168" s="66" t="s">
        <v>41</v>
      </c>
      <c r="K168" s="67">
        <v>1892.1580990515527</v>
      </c>
      <c r="L168" s="67">
        <v>109614</v>
      </c>
      <c r="M168" s="68">
        <v>1.7262326459508433E-2</v>
      </c>
      <c r="N168" s="63" t="s">
        <v>150</v>
      </c>
      <c r="O168" s="69"/>
      <c r="P168" s="70">
        <f t="shared" si="8"/>
        <v>10.357395875705059</v>
      </c>
      <c r="Q168" s="99"/>
      <c r="R168" s="71">
        <v>0</v>
      </c>
      <c r="S168" s="111" t="e">
        <f>(VLOOKUP(A168,#REF!,9,FALSE))*M168</f>
        <v>#REF!</v>
      </c>
      <c r="T168" s="77">
        <f t="shared" si="9"/>
        <v>42213.931830160924</v>
      </c>
    </row>
    <row r="169" spans="1:20" ht="15" customHeight="1">
      <c r="A169" s="168">
        <v>167</v>
      </c>
      <c r="B169" s="62" t="s">
        <v>138</v>
      </c>
      <c r="C169" s="63" t="s">
        <v>139</v>
      </c>
      <c r="D169" s="63" t="s">
        <v>22</v>
      </c>
      <c r="E169" s="63"/>
      <c r="F169" s="64" t="s">
        <v>23</v>
      </c>
      <c r="G169" s="65" t="s">
        <v>140</v>
      </c>
      <c r="H169" s="66" t="s">
        <v>151</v>
      </c>
      <c r="I169" s="62" t="s">
        <v>34</v>
      </c>
      <c r="J169" s="66" t="s">
        <v>41</v>
      </c>
      <c r="K169" s="67">
        <v>4670.0381676053312</v>
      </c>
      <c r="L169" s="67">
        <v>109614</v>
      </c>
      <c r="M169" s="68">
        <v>4.2605173144874386E-2</v>
      </c>
      <c r="N169" s="63" t="s">
        <v>150</v>
      </c>
      <c r="O169" s="69"/>
      <c r="P169" s="70">
        <f t="shared" si="8"/>
        <v>25.563103886924633</v>
      </c>
      <c r="Q169" s="99"/>
      <c r="R169" s="71">
        <v>0</v>
      </c>
      <c r="S169" s="111" t="e">
        <f>(VLOOKUP(A169,#REF!,9,FALSE))*M169</f>
        <v>#REF!</v>
      </c>
      <c r="T169" s="77">
        <f t="shared" si="9"/>
        <v>104188.26679988219</v>
      </c>
    </row>
    <row r="170" spans="1:20" ht="15" customHeight="1">
      <c r="A170" s="168">
        <v>167</v>
      </c>
      <c r="B170" s="62" t="s">
        <v>138</v>
      </c>
      <c r="C170" s="63" t="s">
        <v>139</v>
      </c>
      <c r="D170" s="63" t="s">
        <v>22</v>
      </c>
      <c r="E170" s="63"/>
      <c r="F170" s="64" t="s">
        <v>23</v>
      </c>
      <c r="G170" s="65" t="s">
        <v>140</v>
      </c>
      <c r="H170" s="66" t="s">
        <v>152</v>
      </c>
      <c r="I170" s="62" t="s">
        <v>18</v>
      </c>
      <c r="J170" s="66" t="s">
        <v>41</v>
      </c>
      <c r="K170" s="67">
        <v>1401.5963004134203</v>
      </c>
      <c r="L170" s="67">
        <v>109614</v>
      </c>
      <c r="M170" s="68">
        <v>1.278688758317997E-2</v>
      </c>
      <c r="N170" s="63" t="s">
        <v>150</v>
      </c>
      <c r="O170" s="69"/>
      <c r="P170" s="70">
        <f t="shared" si="8"/>
        <v>7.6721325499079818</v>
      </c>
      <c r="Q170" s="99"/>
      <c r="R170" s="71">
        <v>0</v>
      </c>
      <c r="S170" s="111" t="e">
        <f>(VLOOKUP(A170,#REF!,9,FALSE))*M170</f>
        <v>#REF!</v>
      </c>
      <c r="T170" s="77">
        <f t="shared" si="9"/>
        <v>31269.528010748876</v>
      </c>
    </row>
    <row r="171" spans="1:20" ht="15" customHeight="1">
      <c r="A171" s="168">
        <v>167</v>
      </c>
      <c r="B171" s="62" t="s">
        <v>138</v>
      </c>
      <c r="C171" s="63" t="s">
        <v>139</v>
      </c>
      <c r="D171" s="63" t="s">
        <v>22</v>
      </c>
      <c r="E171" s="63"/>
      <c r="F171" s="64" t="s">
        <v>23</v>
      </c>
      <c r="G171" s="65" t="s">
        <v>140</v>
      </c>
      <c r="H171" s="66" t="s">
        <v>153</v>
      </c>
      <c r="I171" s="62" t="s">
        <v>38</v>
      </c>
      <c r="J171" s="66" t="s">
        <v>41</v>
      </c>
      <c r="K171" s="67">
        <v>232.94485356592381</v>
      </c>
      <c r="L171" s="67">
        <v>109614</v>
      </c>
      <c r="M171" s="68">
        <v>2.1251765966770861E-3</v>
      </c>
      <c r="N171" s="63" t="s">
        <v>150</v>
      </c>
      <c r="O171" s="69"/>
      <c r="P171" s="70">
        <f t="shared" si="8"/>
        <v>1.2751059580062516</v>
      </c>
      <c r="Q171" s="99"/>
      <c r="R171" s="71">
        <v>0</v>
      </c>
      <c r="S171" s="111" t="e">
        <f>(VLOOKUP(A171,#REF!,9,FALSE))*M171</f>
        <v>#REF!</v>
      </c>
      <c r="T171" s="77">
        <f t="shared" si="9"/>
        <v>5196.9854810482238</v>
      </c>
    </row>
    <row r="172" spans="1:20" ht="15" customHeight="1">
      <c r="A172" s="168">
        <v>167</v>
      </c>
      <c r="B172" s="62" t="s">
        <v>138</v>
      </c>
      <c r="C172" s="63" t="s">
        <v>139</v>
      </c>
      <c r="D172" s="63" t="s">
        <v>22</v>
      </c>
      <c r="E172" s="63"/>
      <c r="F172" s="64" t="s">
        <v>23</v>
      </c>
      <c r="G172" s="65" t="s">
        <v>140</v>
      </c>
      <c r="H172" s="66" t="s">
        <v>154</v>
      </c>
      <c r="I172" s="62" t="s">
        <v>34</v>
      </c>
      <c r="J172" s="66" t="s">
        <v>41</v>
      </c>
      <c r="K172" s="67">
        <v>809.608215606474</v>
      </c>
      <c r="L172" s="67">
        <v>109614</v>
      </c>
      <c r="M172" s="68">
        <v>7.3861276862141681E-3</v>
      </c>
      <c r="N172" s="63" t="s">
        <v>150</v>
      </c>
      <c r="O172" s="69"/>
      <c r="P172" s="70">
        <f t="shared" si="8"/>
        <v>4.4316766117285011</v>
      </c>
      <c r="Q172" s="99"/>
      <c r="R172" s="71">
        <v>0</v>
      </c>
      <c r="S172" s="111" t="e">
        <f>(VLOOKUP(A172,#REF!,9,FALSE))*M172</f>
        <v>#REF!</v>
      </c>
      <c r="T172" s="77">
        <f t="shared" si="9"/>
        <v>18062.309930592517</v>
      </c>
    </row>
    <row r="173" spans="1:20" ht="15" customHeight="1">
      <c r="A173" s="168">
        <v>167</v>
      </c>
      <c r="B173" s="62" t="s">
        <v>138</v>
      </c>
      <c r="C173" s="63" t="s">
        <v>139</v>
      </c>
      <c r="D173" s="63" t="s">
        <v>22</v>
      </c>
      <c r="E173" s="63"/>
      <c r="F173" s="64" t="s">
        <v>23</v>
      </c>
      <c r="G173" s="65" t="s">
        <v>140</v>
      </c>
      <c r="H173" s="66" t="s">
        <v>155</v>
      </c>
      <c r="I173" s="62" t="s">
        <v>34</v>
      </c>
      <c r="J173" s="66" t="s">
        <v>41</v>
      </c>
      <c r="K173" s="67">
        <v>809.608215606474</v>
      </c>
      <c r="L173" s="67">
        <v>109614</v>
      </c>
      <c r="M173" s="68">
        <v>7.3861276862141681E-3</v>
      </c>
      <c r="N173" s="63" t="s">
        <v>150</v>
      </c>
      <c r="O173" s="69"/>
      <c r="P173" s="70">
        <f t="shared" si="8"/>
        <v>4.4316766117285011</v>
      </c>
      <c r="Q173" s="99"/>
      <c r="R173" s="71">
        <v>0</v>
      </c>
      <c r="S173" s="111" t="e">
        <f>(VLOOKUP(A173,#REF!,9,FALSE))*M173</f>
        <v>#REF!</v>
      </c>
      <c r="T173" s="77">
        <f t="shared" si="9"/>
        <v>18062.309930592517</v>
      </c>
    </row>
    <row r="174" spans="1:20" ht="15" customHeight="1">
      <c r="A174" s="168">
        <v>167</v>
      </c>
      <c r="B174" s="62" t="s">
        <v>138</v>
      </c>
      <c r="C174" s="63" t="s">
        <v>139</v>
      </c>
      <c r="D174" s="63" t="s">
        <v>22</v>
      </c>
      <c r="E174" s="63"/>
      <c r="F174" s="64" t="s">
        <v>23</v>
      </c>
      <c r="G174" s="65" t="s">
        <v>140</v>
      </c>
      <c r="H174" s="66" t="s">
        <v>156</v>
      </c>
      <c r="I174" s="62" t="s">
        <v>34</v>
      </c>
      <c r="J174" s="66" t="s">
        <v>41</v>
      </c>
      <c r="K174" s="67">
        <v>809.608215606474</v>
      </c>
      <c r="L174" s="67">
        <v>109614</v>
      </c>
      <c r="M174" s="68">
        <v>7.3861276862141681E-3</v>
      </c>
      <c r="N174" s="63" t="s">
        <v>150</v>
      </c>
      <c r="O174" s="69"/>
      <c r="P174" s="70">
        <f t="shared" si="8"/>
        <v>4.4316766117285011</v>
      </c>
      <c r="Q174" s="99"/>
      <c r="R174" s="71">
        <v>0</v>
      </c>
      <c r="S174" s="111" t="e">
        <f>(VLOOKUP(A174,#REF!,9,FALSE))*M174</f>
        <v>#REF!</v>
      </c>
      <c r="T174" s="77">
        <f t="shared" si="9"/>
        <v>18062.309930592517</v>
      </c>
    </row>
    <row r="175" spans="1:20" ht="15" customHeight="1">
      <c r="A175" s="168">
        <v>167</v>
      </c>
      <c r="B175" s="62" t="s">
        <v>138</v>
      </c>
      <c r="C175" s="63" t="s">
        <v>139</v>
      </c>
      <c r="D175" s="63" t="s">
        <v>22</v>
      </c>
      <c r="E175" s="63"/>
      <c r="F175" s="64" t="s">
        <v>23</v>
      </c>
      <c r="G175" s="65" t="s">
        <v>140</v>
      </c>
      <c r="H175" s="66" t="s">
        <v>157</v>
      </c>
      <c r="I175" s="62" t="s">
        <v>34</v>
      </c>
      <c r="J175" s="66" t="s">
        <v>41</v>
      </c>
      <c r="K175" s="67">
        <v>2171.4004933773776</v>
      </c>
      <c r="L175" s="67">
        <v>109614</v>
      </c>
      <c r="M175" s="68">
        <v>1.9809879634163023E-2</v>
      </c>
      <c r="N175" s="63" t="s">
        <v>150</v>
      </c>
      <c r="O175" s="69"/>
      <c r="P175" s="70">
        <f t="shared" si="8"/>
        <v>11.885927780497815</v>
      </c>
      <c r="Q175" s="99"/>
      <c r="R175" s="71">
        <v>0</v>
      </c>
      <c r="S175" s="111" t="e">
        <f>(VLOOKUP(A175,#REF!,9,FALSE))*M175</f>
        <v>#REF!</v>
      </c>
      <c r="T175" s="77">
        <f t="shared" si="9"/>
        <v>48443.812622928723</v>
      </c>
    </row>
    <row r="176" spans="1:20" ht="15" customHeight="1">
      <c r="A176" s="168">
        <v>167</v>
      </c>
      <c r="B176" s="62" t="s">
        <v>138</v>
      </c>
      <c r="C176" s="63" t="s">
        <v>139</v>
      </c>
      <c r="D176" s="63" t="s">
        <v>22</v>
      </c>
      <c r="E176" s="63"/>
      <c r="F176" s="64" t="s">
        <v>23</v>
      </c>
      <c r="G176" s="65" t="s">
        <v>140</v>
      </c>
      <c r="H176" s="66" t="s">
        <v>158</v>
      </c>
      <c r="I176" s="62" t="s">
        <v>34</v>
      </c>
      <c r="J176" s="66" t="s">
        <v>41</v>
      </c>
      <c r="K176" s="67">
        <v>1646.366616546009</v>
      </c>
      <c r="L176" s="67">
        <v>109614</v>
      </c>
      <c r="M176" s="68">
        <v>1.5019948925567676E-2</v>
      </c>
      <c r="N176" s="63" t="s">
        <v>159</v>
      </c>
      <c r="O176" s="69"/>
      <c r="P176" s="70">
        <f t="shared" si="8"/>
        <v>9.0119693553406055</v>
      </c>
      <c r="Q176" s="99"/>
      <c r="R176" s="71">
        <v>0</v>
      </c>
      <c r="S176" s="111" t="e">
        <f>(VLOOKUP(A176,#REF!,9,FALSE))*M176</f>
        <v>#REF!</v>
      </c>
      <c r="T176" s="77">
        <f t="shared" si="9"/>
        <v>36730.338840693439</v>
      </c>
    </row>
    <row r="177" spans="1:20" ht="15" customHeight="1">
      <c r="A177" s="168">
        <v>167</v>
      </c>
      <c r="B177" s="62" t="s">
        <v>138</v>
      </c>
      <c r="C177" s="63" t="s">
        <v>139</v>
      </c>
      <c r="D177" s="63" t="s">
        <v>22</v>
      </c>
      <c r="E177" s="63"/>
      <c r="F177" s="64" t="s">
        <v>23</v>
      </c>
      <c r="G177" s="65" t="s">
        <v>140</v>
      </c>
      <c r="H177" s="66" t="s">
        <v>160</v>
      </c>
      <c r="I177" s="62" t="s">
        <v>37</v>
      </c>
      <c r="J177" s="66" t="s">
        <v>41</v>
      </c>
      <c r="K177" s="67">
        <v>24057.401650163305</v>
      </c>
      <c r="L177" s="67">
        <v>109614</v>
      </c>
      <c r="M177" s="68">
        <v>0.21947781280052603</v>
      </c>
      <c r="N177" s="63" t="s">
        <v>161</v>
      </c>
      <c r="O177" s="69"/>
      <c r="P177" s="70">
        <f t="shared" si="8"/>
        <v>131.68668768031563</v>
      </c>
      <c r="Q177" s="99"/>
      <c r="R177" s="71">
        <v>0</v>
      </c>
      <c r="S177" s="111" t="e">
        <f>(VLOOKUP(A177,#REF!,9,FALSE))*M177</f>
        <v>#REF!</v>
      </c>
      <c r="T177" s="77">
        <f t="shared" si="9"/>
        <v>536719.16410147992</v>
      </c>
    </row>
    <row r="178" spans="1:20" ht="15" customHeight="1">
      <c r="A178" s="168">
        <v>167</v>
      </c>
      <c r="B178" s="62" t="s">
        <v>138</v>
      </c>
      <c r="C178" s="63" t="s">
        <v>139</v>
      </c>
      <c r="D178" s="63" t="s">
        <v>22</v>
      </c>
      <c r="E178" s="63"/>
      <c r="F178" s="64" t="s">
        <v>23</v>
      </c>
      <c r="G178" s="65" t="s">
        <v>140</v>
      </c>
      <c r="H178" s="66" t="s">
        <v>162</v>
      </c>
      <c r="I178" s="62" t="s">
        <v>34</v>
      </c>
      <c r="J178" s="66" t="s">
        <v>41</v>
      </c>
      <c r="K178" s="67">
        <v>5640.1146103934825</v>
      </c>
      <c r="L178" s="67">
        <v>109614</v>
      </c>
      <c r="M178" s="68">
        <v>5.1455266725575481E-2</v>
      </c>
      <c r="N178" s="63" t="s">
        <v>163</v>
      </c>
      <c r="O178" s="69"/>
      <c r="P178" s="70">
        <f t="shared" si="8"/>
        <v>30.87316003534529</v>
      </c>
      <c r="Q178" s="99"/>
      <c r="R178" s="71">
        <v>0</v>
      </c>
      <c r="S178" s="111" t="e">
        <f>(VLOOKUP(A178,#REF!,9,FALSE))*M178</f>
        <v>#REF!</v>
      </c>
      <c r="T178" s="77">
        <f t="shared" si="9"/>
        <v>125830.61309559112</v>
      </c>
    </row>
    <row r="179" spans="1:20" ht="15" customHeight="1">
      <c r="A179" s="168">
        <v>167</v>
      </c>
      <c r="B179" s="62" t="s">
        <v>138</v>
      </c>
      <c r="C179" s="63" t="s">
        <v>139</v>
      </c>
      <c r="D179" s="63" t="s">
        <v>22</v>
      </c>
      <c r="E179" s="63"/>
      <c r="F179" s="64" t="s">
        <v>23</v>
      </c>
      <c r="G179" s="65" t="s">
        <v>140</v>
      </c>
      <c r="H179" s="66" t="s">
        <v>164</v>
      </c>
      <c r="I179" s="62" t="s">
        <v>34</v>
      </c>
      <c r="J179" s="66" t="s">
        <v>41</v>
      </c>
      <c r="K179" s="67">
        <v>3420.719330491354</v>
      </c>
      <c r="L179" s="67">
        <v>109614</v>
      </c>
      <c r="M179" s="68">
        <v>3.1207526389518701E-2</v>
      </c>
      <c r="N179" s="63" t="s">
        <v>165</v>
      </c>
      <c r="O179" s="69"/>
      <c r="P179" s="70">
        <f t="shared" si="8"/>
        <v>18.724515833711219</v>
      </c>
      <c r="Q179" s="99"/>
      <c r="R179" s="71">
        <v>0</v>
      </c>
      <c r="S179" s="111" t="e">
        <f>(VLOOKUP(A179,#REF!,9,FALSE))*M179</f>
        <v>#REF!</v>
      </c>
      <c r="T179" s="77">
        <f t="shared" si="9"/>
        <v>76316.03971140545</v>
      </c>
    </row>
    <row r="180" spans="1:20" ht="15" customHeight="1">
      <c r="A180" s="168">
        <v>167</v>
      </c>
      <c r="B180" s="62" t="s">
        <v>138</v>
      </c>
      <c r="C180" s="63" t="s">
        <v>139</v>
      </c>
      <c r="D180" s="63" t="s">
        <v>22</v>
      </c>
      <c r="E180" s="63"/>
      <c r="F180" s="64" t="s">
        <v>23</v>
      </c>
      <c r="G180" s="65" t="s">
        <v>63</v>
      </c>
      <c r="H180" s="76" t="s">
        <v>64</v>
      </c>
      <c r="I180" s="62" t="s">
        <v>38</v>
      </c>
      <c r="J180" s="66" t="s">
        <v>41</v>
      </c>
      <c r="K180" s="67">
        <v>1153.3611042410375</v>
      </c>
      <c r="L180" s="67">
        <v>109614</v>
      </c>
      <c r="M180" s="68">
        <v>1.0522215832328013E-2</v>
      </c>
      <c r="N180" s="63" t="s">
        <v>166</v>
      </c>
      <c r="O180" s="69"/>
      <c r="P180" s="70">
        <f t="shared" si="8"/>
        <v>6.3133294993968079</v>
      </c>
      <c r="Q180" s="99"/>
      <c r="R180" s="71">
        <v>0</v>
      </c>
      <c r="S180" s="111" t="e">
        <f>(VLOOKUP(A180,#REF!,9,FALSE))*M180</f>
        <v>#REF!</v>
      </c>
      <c r="T180" s="77">
        <f t="shared" si="9"/>
        <v>25731.415918360719</v>
      </c>
    </row>
    <row r="181" spans="1:20" ht="15" customHeight="1">
      <c r="A181" s="168">
        <v>167</v>
      </c>
      <c r="B181" s="62" t="s">
        <v>138</v>
      </c>
      <c r="C181" s="63" t="s">
        <v>139</v>
      </c>
      <c r="D181" s="63" t="s">
        <v>22</v>
      </c>
      <c r="E181" s="63"/>
      <c r="F181" s="64" t="s">
        <v>23</v>
      </c>
      <c r="G181" s="65" t="s">
        <v>63</v>
      </c>
      <c r="H181" s="76" t="s">
        <v>64</v>
      </c>
      <c r="I181" s="62" t="s">
        <v>34</v>
      </c>
      <c r="J181" s="66" t="s">
        <v>41</v>
      </c>
      <c r="K181" s="67">
        <v>2031</v>
      </c>
      <c r="L181" s="67">
        <v>109614</v>
      </c>
      <c r="M181" s="68">
        <v>1.8522834540717733E-2</v>
      </c>
      <c r="N181" s="63" t="s">
        <v>167</v>
      </c>
      <c r="O181" s="69"/>
      <c r="P181" s="70">
        <f t="shared" si="8"/>
        <v>11.11370072443064</v>
      </c>
      <c r="Q181" s="99"/>
      <c r="R181" s="71">
        <v>0</v>
      </c>
      <c r="S181" s="111" t="e">
        <f>(VLOOKUP(A181,#REF!,9,FALSE))*M181</f>
        <v>#REF!</v>
      </c>
      <c r="T181" s="77">
        <f t="shared" si="9"/>
        <v>45296.424930749148</v>
      </c>
    </row>
    <row r="182" spans="1:20" ht="15" customHeight="1">
      <c r="A182" s="168">
        <v>167</v>
      </c>
      <c r="B182" s="62" t="s">
        <v>138</v>
      </c>
      <c r="C182" s="63" t="s">
        <v>139</v>
      </c>
      <c r="D182" s="63" t="s">
        <v>22</v>
      </c>
      <c r="E182" s="63"/>
      <c r="F182" s="64" t="s">
        <v>23</v>
      </c>
      <c r="G182" s="65" t="s">
        <v>63</v>
      </c>
      <c r="H182" s="76" t="s">
        <v>64</v>
      </c>
      <c r="I182" s="62" t="s">
        <v>34</v>
      </c>
      <c r="J182" s="66" t="s">
        <v>41</v>
      </c>
      <c r="K182" s="67">
        <v>548.30407635852066</v>
      </c>
      <c r="L182" s="67">
        <v>109614</v>
      </c>
      <c r="M182" s="68">
        <v>5.0022268064832277E-3</v>
      </c>
      <c r="N182" s="63" t="s">
        <v>168</v>
      </c>
      <c r="O182" s="69"/>
      <c r="P182" s="70">
        <f t="shared" si="8"/>
        <v>3.0013360838899366</v>
      </c>
      <c r="Q182" s="99"/>
      <c r="R182" s="71">
        <v>0</v>
      </c>
      <c r="S182" s="111" t="e">
        <f>(VLOOKUP(A182,#REF!,9,FALSE))*M182</f>
        <v>#REF!</v>
      </c>
      <c r="T182" s="77">
        <f t="shared" si="9"/>
        <v>12232.630514965926</v>
      </c>
    </row>
    <row r="183" spans="1:20" ht="15" customHeight="1">
      <c r="A183" s="168">
        <v>167</v>
      </c>
      <c r="B183" s="62" t="s">
        <v>138</v>
      </c>
      <c r="C183" s="63" t="s">
        <v>139</v>
      </c>
      <c r="D183" s="63" t="s">
        <v>22</v>
      </c>
      <c r="E183" s="63"/>
      <c r="F183" s="64" t="s">
        <v>23</v>
      </c>
      <c r="G183" s="65" t="s">
        <v>63</v>
      </c>
      <c r="H183" s="76" t="s">
        <v>64</v>
      </c>
      <c r="I183" s="62" t="s">
        <v>34</v>
      </c>
      <c r="J183" s="66" t="s">
        <v>41</v>
      </c>
      <c r="K183" s="67">
        <v>2037.5968460962531</v>
      </c>
      <c r="L183" s="67">
        <v>109614</v>
      </c>
      <c r="M183" s="68">
        <v>1.8589177071307698E-2</v>
      </c>
      <c r="N183" s="63" t="s">
        <v>169</v>
      </c>
      <c r="O183" s="69"/>
      <c r="P183" s="70">
        <f t="shared" si="8"/>
        <v>11.153506242784619</v>
      </c>
      <c r="Q183" s="99"/>
      <c r="R183" s="71">
        <v>0</v>
      </c>
      <c r="S183" s="111" t="e">
        <f>(VLOOKUP(A183,#REF!,9,FALSE))*M183</f>
        <v>#REF!</v>
      </c>
      <c r="T183" s="77">
        <f t="shared" si="9"/>
        <v>45458.66140972748</v>
      </c>
    </row>
    <row r="184" spans="1:20" ht="15" customHeight="1">
      <c r="A184" s="168">
        <v>167</v>
      </c>
      <c r="B184" s="62" t="s">
        <v>138</v>
      </c>
      <c r="C184" s="63" t="s">
        <v>139</v>
      </c>
      <c r="D184" s="63" t="s">
        <v>22</v>
      </c>
      <c r="E184" s="63"/>
      <c r="F184" s="64" t="s">
        <v>23</v>
      </c>
      <c r="G184" s="65" t="s">
        <v>63</v>
      </c>
      <c r="H184" s="76" t="s">
        <v>64</v>
      </c>
      <c r="I184" s="62" t="s">
        <v>34</v>
      </c>
      <c r="J184" s="66" t="s">
        <v>41</v>
      </c>
      <c r="K184" s="67">
        <v>254.51780732822576</v>
      </c>
      <c r="L184" s="67">
        <v>109614</v>
      </c>
      <c r="M184" s="68">
        <v>2.3219885706487128E-3</v>
      </c>
      <c r="N184" s="63" t="s">
        <v>170</v>
      </c>
      <c r="O184" s="69"/>
      <c r="P184" s="70">
        <f t="shared" si="8"/>
        <v>1.3931931423892276</v>
      </c>
      <c r="Q184" s="99"/>
      <c r="R184" s="71">
        <v>0</v>
      </c>
      <c r="S184" s="111" t="e">
        <f>(VLOOKUP(A184,#REF!,9,FALSE))*M184</f>
        <v>#REF!</v>
      </c>
      <c r="T184" s="77">
        <f t="shared" si="9"/>
        <v>5678.2767642414765</v>
      </c>
    </row>
    <row r="185" spans="1:20" ht="15" customHeight="1">
      <c r="A185" s="168">
        <v>167</v>
      </c>
      <c r="B185" s="62" t="s">
        <v>138</v>
      </c>
      <c r="C185" s="63" t="s">
        <v>139</v>
      </c>
      <c r="D185" s="63" t="s">
        <v>22</v>
      </c>
      <c r="E185" s="63"/>
      <c r="F185" s="64" t="s">
        <v>23</v>
      </c>
      <c r="G185" s="65" t="s">
        <v>63</v>
      </c>
      <c r="H185" s="76" t="s">
        <v>64</v>
      </c>
      <c r="I185" s="62" t="s">
        <v>34</v>
      </c>
      <c r="J185" s="66" t="s">
        <v>41</v>
      </c>
      <c r="K185" s="67">
        <v>1384</v>
      </c>
      <c r="L185" s="67">
        <v>109614</v>
      </c>
      <c r="M185" s="68">
        <v>1.2618349318211005E-2</v>
      </c>
      <c r="N185" s="63" t="s">
        <v>171</v>
      </c>
      <c r="O185" s="69"/>
      <c r="P185" s="70">
        <f t="shared" si="8"/>
        <v>7.5710095909266029</v>
      </c>
      <c r="Q185" s="99"/>
      <c r="R185" s="71">
        <v>0</v>
      </c>
      <c r="S185" s="111" t="e">
        <f>(VLOOKUP(A185,#REF!,9,FALSE))*M185</f>
        <v>#REF!</v>
      </c>
      <c r="T185" s="77">
        <f t="shared" si="9"/>
        <v>30857.378301677967</v>
      </c>
    </row>
    <row r="186" spans="1:20" ht="15" customHeight="1">
      <c r="A186" s="168">
        <v>167</v>
      </c>
      <c r="B186" s="62" t="s">
        <v>138</v>
      </c>
      <c r="C186" s="63" t="s">
        <v>139</v>
      </c>
      <c r="D186" s="63" t="s">
        <v>22</v>
      </c>
      <c r="E186" s="63"/>
      <c r="F186" s="64" t="s">
        <v>23</v>
      </c>
      <c r="G186" s="65" t="s">
        <v>63</v>
      </c>
      <c r="H186" s="76" t="s">
        <v>64</v>
      </c>
      <c r="I186" s="62" t="s">
        <v>34</v>
      </c>
      <c r="J186" s="66" t="s">
        <v>41</v>
      </c>
      <c r="K186" s="67">
        <v>3255</v>
      </c>
      <c r="L186" s="67">
        <v>109614</v>
      </c>
      <c r="M186" s="68">
        <v>2.9681648185949552E-2</v>
      </c>
      <c r="N186" s="63" t="s">
        <v>172</v>
      </c>
      <c r="O186" s="69"/>
      <c r="P186" s="70">
        <f t="shared" si="8"/>
        <v>17.808988911569731</v>
      </c>
      <c r="Q186" s="99"/>
      <c r="R186" s="71">
        <v>0</v>
      </c>
      <c r="S186" s="111" t="e">
        <f>(VLOOKUP(A186,#REF!,9,FALSE))*M186</f>
        <v>#REF!</v>
      </c>
      <c r="T186" s="77">
        <f t="shared" si="9"/>
        <v>72584.600694903915</v>
      </c>
    </row>
    <row r="187" spans="1:20" ht="15" customHeight="1">
      <c r="A187" s="168">
        <v>167</v>
      </c>
      <c r="B187" s="62" t="s">
        <v>138</v>
      </c>
      <c r="C187" s="63" t="s">
        <v>139</v>
      </c>
      <c r="D187" s="63" t="s">
        <v>22</v>
      </c>
      <c r="E187" s="63"/>
      <c r="F187" s="64" t="s">
        <v>23</v>
      </c>
      <c r="G187" s="65" t="s">
        <v>63</v>
      </c>
      <c r="H187" s="66" t="s">
        <v>173</v>
      </c>
      <c r="I187" s="62" t="s">
        <v>38</v>
      </c>
      <c r="J187" s="66" t="s">
        <v>41</v>
      </c>
      <c r="K187" s="67">
        <v>2783.2049999999999</v>
      </c>
      <c r="L187" s="67">
        <v>109614</v>
      </c>
      <c r="M187" s="68">
        <v>2.5391426508080163E-2</v>
      </c>
      <c r="N187" s="63">
        <v>709000</v>
      </c>
      <c r="O187" s="69"/>
      <c r="P187" s="70">
        <f t="shared" si="8"/>
        <v>15.234855904848098</v>
      </c>
      <c r="Q187" s="99"/>
      <c r="R187" s="71">
        <v>0</v>
      </c>
      <c r="S187" s="111" t="e">
        <f>(VLOOKUP(A187,#REF!,9,FALSE))*M187</f>
        <v>#REF!</v>
      </c>
      <c r="T187" s="77">
        <f t="shared" si="9"/>
        <v>62093.133865640033</v>
      </c>
    </row>
    <row r="188" spans="1:20" ht="15" customHeight="1">
      <c r="A188" s="168">
        <v>221</v>
      </c>
      <c r="B188" s="78" t="s">
        <v>177</v>
      </c>
      <c r="C188" s="63" t="s">
        <v>178</v>
      </c>
      <c r="D188" s="63" t="s">
        <v>22</v>
      </c>
      <c r="E188" s="63"/>
      <c r="F188" s="64" t="s">
        <v>29</v>
      </c>
      <c r="G188" s="65" t="s">
        <v>47</v>
      </c>
      <c r="H188" s="66" t="s">
        <v>179</v>
      </c>
      <c r="I188" s="62" t="s">
        <v>18</v>
      </c>
      <c r="J188" s="66" t="s">
        <v>41</v>
      </c>
      <c r="K188" s="67">
        <v>9987</v>
      </c>
      <c r="L188" s="67">
        <v>27233</v>
      </c>
      <c r="M188" s="68">
        <v>0.36672419491058644</v>
      </c>
      <c r="N188" s="63" t="s">
        <v>180</v>
      </c>
      <c r="O188" s="69"/>
      <c r="P188" s="70">
        <f>M188*1200</f>
        <v>440.06903389270371</v>
      </c>
      <c r="Q188" s="99"/>
      <c r="R188" s="71">
        <v>0</v>
      </c>
      <c r="S188" s="111">
        <v>0</v>
      </c>
      <c r="T188" s="72">
        <f>130567*M188</f>
        <v>47882.077956890542</v>
      </c>
    </row>
    <row r="189" spans="1:20" ht="15" customHeight="1">
      <c r="A189" s="168">
        <v>221</v>
      </c>
      <c r="B189" s="78" t="s">
        <v>181</v>
      </c>
      <c r="C189" s="63" t="s">
        <v>178</v>
      </c>
      <c r="D189" s="63" t="s">
        <v>22</v>
      </c>
      <c r="E189" s="63"/>
      <c r="F189" s="64" t="s">
        <v>29</v>
      </c>
      <c r="G189" s="65" t="s">
        <v>47</v>
      </c>
      <c r="H189" s="66" t="s">
        <v>179</v>
      </c>
      <c r="I189" s="62" t="s">
        <v>34</v>
      </c>
      <c r="J189" s="66" t="s">
        <v>41</v>
      </c>
      <c r="K189" s="67">
        <v>17246</v>
      </c>
      <c r="L189" s="67">
        <v>27233</v>
      </c>
      <c r="M189" s="68">
        <v>0.63327580508941361</v>
      </c>
      <c r="N189" s="63" t="s">
        <v>180</v>
      </c>
      <c r="O189" s="69"/>
      <c r="P189" s="70">
        <f>M189*1200</f>
        <v>759.93096610729629</v>
      </c>
      <c r="Q189" s="99"/>
      <c r="R189" s="71">
        <v>0</v>
      </c>
      <c r="S189" s="111">
        <v>0</v>
      </c>
      <c r="T189" s="72">
        <f>130567*M189</f>
        <v>82684.922043109473</v>
      </c>
    </row>
    <row r="190" spans="1:20" ht="15" customHeight="1">
      <c r="A190" s="168">
        <v>231</v>
      </c>
      <c r="B190" s="62" t="s">
        <v>182</v>
      </c>
      <c r="C190" s="63" t="s">
        <v>183</v>
      </c>
      <c r="D190" s="63" t="s">
        <v>22</v>
      </c>
      <c r="E190" s="63"/>
      <c r="F190" s="64" t="s">
        <v>23</v>
      </c>
      <c r="G190" s="65" t="s">
        <v>63</v>
      </c>
      <c r="H190" s="76" t="s">
        <v>64</v>
      </c>
      <c r="I190" s="62" t="s">
        <v>35</v>
      </c>
      <c r="J190" s="66" t="s">
        <v>41</v>
      </c>
      <c r="K190" s="67">
        <v>161</v>
      </c>
      <c r="L190" s="67">
        <v>4718</v>
      </c>
      <c r="M190" s="68">
        <v>3.4124629080118693E-2</v>
      </c>
      <c r="N190" s="63" t="s">
        <v>184</v>
      </c>
      <c r="O190" s="69"/>
      <c r="P190" s="70">
        <v>0</v>
      </c>
      <c r="Q190" s="99"/>
      <c r="R190" s="71">
        <v>0</v>
      </c>
      <c r="S190" s="111">
        <v>0</v>
      </c>
      <c r="T190" s="72">
        <f t="shared" ref="T190:T195" si="10">170563*M190</f>
        <v>5820.3991097922844</v>
      </c>
    </row>
    <row r="191" spans="1:20" ht="15" customHeight="1">
      <c r="A191" s="168">
        <v>231</v>
      </c>
      <c r="B191" s="62" t="s">
        <v>182</v>
      </c>
      <c r="C191" s="63" t="s">
        <v>183</v>
      </c>
      <c r="D191" s="63" t="s">
        <v>22</v>
      </c>
      <c r="E191" s="63"/>
      <c r="F191" s="64" t="s">
        <v>23</v>
      </c>
      <c r="G191" s="65" t="s">
        <v>63</v>
      </c>
      <c r="H191" s="76" t="s">
        <v>64</v>
      </c>
      <c r="I191" s="62" t="s">
        <v>35</v>
      </c>
      <c r="J191" s="66" t="s">
        <v>41</v>
      </c>
      <c r="K191" s="67">
        <v>2395</v>
      </c>
      <c r="L191" s="67">
        <v>4718</v>
      </c>
      <c r="M191" s="68">
        <v>0.50763035184400174</v>
      </c>
      <c r="N191" s="63" t="s">
        <v>185</v>
      </c>
      <c r="O191" s="69"/>
      <c r="P191" s="70">
        <v>0</v>
      </c>
      <c r="Q191" s="99"/>
      <c r="R191" s="71">
        <v>0</v>
      </c>
      <c r="S191" s="111">
        <v>0</v>
      </c>
      <c r="T191" s="72">
        <f t="shared" si="10"/>
        <v>86582.95570156847</v>
      </c>
    </row>
    <row r="192" spans="1:20" ht="15" customHeight="1">
      <c r="A192" s="168">
        <v>231</v>
      </c>
      <c r="B192" s="62" t="s">
        <v>182</v>
      </c>
      <c r="C192" s="63" t="s">
        <v>183</v>
      </c>
      <c r="D192" s="63" t="s">
        <v>22</v>
      </c>
      <c r="E192" s="63"/>
      <c r="F192" s="64" t="s">
        <v>23</v>
      </c>
      <c r="G192" s="65" t="s">
        <v>63</v>
      </c>
      <c r="H192" s="76" t="s">
        <v>64</v>
      </c>
      <c r="I192" s="62" t="s">
        <v>35</v>
      </c>
      <c r="J192" s="66" t="s">
        <v>41</v>
      </c>
      <c r="K192" s="67">
        <v>784</v>
      </c>
      <c r="L192" s="67">
        <v>4718</v>
      </c>
      <c r="M192" s="68">
        <v>0.16617210682492581</v>
      </c>
      <c r="N192" s="63" t="s">
        <v>186</v>
      </c>
      <c r="O192" s="69"/>
      <c r="P192" s="70">
        <v>0</v>
      </c>
      <c r="Q192" s="99"/>
      <c r="R192" s="71">
        <v>0</v>
      </c>
      <c r="S192" s="111">
        <v>0</v>
      </c>
      <c r="T192" s="72">
        <f t="shared" si="10"/>
        <v>28342.813056379822</v>
      </c>
    </row>
    <row r="193" spans="1:20" ht="15" customHeight="1">
      <c r="A193" s="168">
        <v>231</v>
      </c>
      <c r="B193" s="62" t="s">
        <v>182</v>
      </c>
      <c r="C193" s="63" t="s">
        <v>183</v>
      </c>
      <c r="D193" s="63" t="s">
        <v>22</v>
      </c>
      <c r="E193" s="63"/>
      <c r="F193" s="64" t="s">
        <v>23</v>
      </c>
      <c r="G193" s="65" t="s">
        <v>63</v>
      </c>
      <c r="H193" s="76" t="s">
        <v>64</v>
      </c>
      <c r="I193" s="62" t="s">
        <v>35</v>
      </c>
      <c r="J193" s="66" t="s">
        <v>41</v>
      </c>
      <c r="K193" s="67">
        <v>373</v>
      </c>
      <c r="L193" s="67">
        <v>4718</v>
      </c>
      <c r="M193" s="68">
        <v>7.905892327257312E-2</v>
      </c>
      <c r="N193" s="63" t="s">
        <v>187</v>
      </c>
      <c r="O193" s="69"/>
      <c r="P193" s="70">
        <v>0</v>
      </c>
      <c r="Q193" s="99"/>
      <c r="R193" s="71">
        <v>0</v>
      </c>
      <c r="S193" s="111">
        <v>0</v>
      </c>
      <c r="T193" s="72">
        <f t="shared" si="10"/>
        <v>13484.52713013989</v>
      </c>
    </row>
    <row r="194" spans="1:20" ht="15" customHeight="1">
      <c r="A194" s="168">
        <v>231</v>
      </c>
      <c r="B194" s="62" t="s">
        <v>182</v>
      </c>
      <c r="C194" s="63" t="s">
        <v>183</v>
      </c>
      <c r="D194" s="63" t="s">
        <v>22</v>
      </c>
      <c r="E194" s="63"/>
      <c r="F194" s="64" t="s">
        <v>23</v>
      </c>
      <c r="G194" s="65" t="s">
        <v>63</v>
      </c>
      <c r="H194" s="76" t="s">
        <v>64</v>
      </c>
      <c r="I194" s="62" t="s">
        <v>35</v>
      </c>
      <c r="J194" s="66" t="s">
        <v>41</v>
      </c>
      <c r="K194" s="67">
        <v>847</v>
      </c>
      <c r="L194" s="67">
        <v>4718</v>
      </c>
      <c r="M194" s="68">
        <v>0.17952522255192879</v>
      </c>
      <c r="N194" s="63" t="s">
        <v>188</v>
      </c>
      <c r="O194" s="69"/>
      <c r="P194" s="70">
        <v>0</v>
      </c>
      <c r="Q194" s="99"/>
      <c r="R194" s="71">
        <v>0</v>
      </c>
      <c r="S194" s="111">
        <v>0</v>
      </c>
      <c r="T194" s="72">
        <f t="shared" si="10"/>
        <v>30620.360534124629</v>
      </c>
    </row>
    <row r="195" spans="1:20" ht="15" customHeight="1">
      <c r="A195" s="168">
        <v>231</v>
      </c>
      <c r="B195" s="62" t="s">
        <v>182</v>
      </c>
      <c r="C195" s="63" t="s">
        <v>183</v>
      </c>
      <c r="D195" s="63" t="s">
        <v>22</v>
      </c>
      <c r="E195" s="63"/>
      <c r="F195" s="64" t="s">
        <v>23</v>
      </c>
      <c r="G195" s="65" t="s">
        <v>63</v>
      </c>
      <c r="H195" s="76" t="s">
        <v>64</v>
      </c>
      <c r="I195" s="62" t="s">
        <v>35</v>
      </c>
      <c r="J195" s="66" t="s">
        <v>41</v>
      </c>
      <c r="K195" s="67">
        <v>158</v>
      </c>
      <c r="L195" s="67">
        <v>4718</v>
      </c>
      <c r="M195" s="68">
        <v>3.3488766426451884E-2</v>
      </c>
      <c r="N195" s="63" t="s">
        <v>189</v>
      </c>
      <c r="O195" s="69"/>
      <c r="P195" s="70">
        <v>0</v>
      </c>
      <c r="Q195" s="99"/>
      <c r="R195" s="71">
        <v>0</v>
      </c>
      <c r="S195" s="111">
        <v>0</v>
      </c>
      <c r="T195" s="72">
        <f t="shared" si="10"/>
        <v>5711.9444679949129</v>
      </c>
    </row>
    <row r="196" spans="1:20" ht="15" customHeight="1">
      <c r="A196" s="168">
        <v>232</v>
      </c>
      <c r="B196" s="62">
        <v>232</v>
      </c>
      <c r="C196" s="63" t="s">
        <v>750</v>
      </c>
      <c r="D196" s="63" t="s">
        <v>22</v>
      </c>
      <c r="E196" s="63"/>
      <c r="F196" s="64" t="s">
        <v>23</v>
      </c>
      <c r="G196" s="65" t="s">
        <v>207</v>
      </c>
      <c r="H196" s="76" t="s">
        <v>208</v>
      </c>
      <c r="I196" s="62">
        <v>2</v>
      </c>
      <c r="J196" s="66" t="s">
        <v>41</v>
      </c>
      <c r="K196" s="67">
        <v>9627</v>
      </c>
      <c r="L196" s="67">
        <v>9627</v>
      </c>
      <c r="M196" s="68">
        <v>1</v>
      </c>
      <c r="N196" s="139" t="s">
        <v>209</v>
      </c>
      <c r="O196" s="69"/>
      <c r="P196" s="70">
        <v>0</v>
      </c>
      <c r="Q196" s="99"/>
      <c r="R196" s="71">
        <v>0</v>
      </c>
      <c r="S196" s="111">
        <v>0</v>
      </c>
      <c r="T196" s="72">
        <v>206213</v>
      </c>
    </row>
    <row r="197" spans="1:20" ht="15" customHeight="1">
      <c r="A197" s="168">
        <v>251</v>
      </c>
      <c r="B197" s="62" t="s">
        <v>190</v>
      </c>
      <c r="C197" s="63" t="s">
        <v>191</v>
      </c>
      <c r="D197" s="63" t="s">
        <v>22</v>
      </c>
      <c r="E197" s="63"/>
      <c r="F197" s="64" t="s">
        <v>29</v>
      </c>
      <c r="G197" s="65" t="s">
        <v>63</v>
      </c>
      <c r="H197" s="76" t="s">
        <v>64</v>
      </c>
      <c r="I197" s="62" t="s">
        <v>40</v>
      </c>
      <c r="J197" s="66" t="s">
        <v>65</v>
      </c>
      <c r="K197" s="67">
        <v>337</v>
      </c>
      <c r="L197" s="67">
        <v>838</v>
      </c>
      <c r="M197" s="68">
        <v>0.40214797136038188</v>
      </c>
      <c r="N197" s="63" t="s">
        <v>192</v>
      </c>
      <c r="O197" s="69"/>
      <c r="P197" s="70">
        <v>0</v>
      </c>
      <c r="Q197" s="99"/>
      <c r="R197" s="71">
        <v>0</v>
      </c>
      <c r="S197" s="111" t="e">
        <f>(VLOOKUP(A197,#REF!,9,FALSE))*M197</f>
        <v>#REF!</v>
      </c>
      <c r="T197" s="73">
        <v>0</v>
      </c>
    </row>
    <row r="198" spans="1:20" ht="15" customHeight="1">
      <c r="A198" s="168">
        <v>251</v>
      </c>
      <c r="B198" s="62" t="s">
        <v>190</v>
      </c>
      <c r="C198" s="63" t="s">
        <v>191</v>
      </c>
      <c r="D198" s="63" t="s">
        <v>22</v>
      </c>
      <c r="E198" s="63"/>
      <c r="F198" s="64" t="s">
        <v>29</v>
      </c>
      <c r="G198" s="65" t="s">
        <v>63</v>
      </c>
      <c r="H198" s="76" t="s">
        <v>64</v>
      </c>
      <c r="I198" s="62" t="s">
        <v>40</v>
      </c>
      <c r="J198" s="66" t="s">
        <v>41</v>
      </c>
      <c r="K198" s="67">
        <v>501</v>
      </c>
      <c r="L198" s="67">
        <v>838</v>
      </c>
      <c r="M198" s="68">
        <v>0.59785202863961817</v>
      </c>
      <c r="N198" s="63" t="s">
        <v>192</v>
      </c>
      <c r="O198" s="69"/>
      <c r="P198" s="70">
        <v>0</v>
      </c>
      <c r="Q198" s="99"/>
      <c r="R198" s="71">
        <v>0</v>
      </c>
      <c r="S198" s="111" t="e">
        <f>(VLOOKUP(A198,#REF!,9,FALSE))*M198</f>
        <v>#REF!</v>
      </c>
      <c r="T198" s="73">
        <v>0</v>
      </c>
    </row>
    <row r="199" spans="1:20" ht="15" customHeight="1">
      <c r="A199" s="168">
        <v>252</v>
      </c>
      <c r="B199" s="62" t="s">
        <v>193</v>
      </c>
      <c r="C199" s="63" t="s">
        <v>194</v>
      </c>
      <c r="D199" s="63" t="s">
        <v>22</v>
      </c>
      <c r="E199" s="63"/>
      <c r="F199" s="64" t="s">
        <v>23</v>
      </c>
      <c r="G199" s="65" t="s">
        <v>140</v>
      </c>
      <c r="H199" s="66" t="s">
        <v>141</v>
      </c>
      <c r="I199" s="62" t="s">
        <v>18</v>
      </c>
      <c r="J199" s="66" t="s">
        <v>41</v>
      </c>
      <c r="K199" s="67">
        <v>1933.2663522836433</v>
      </c>
      <c r="L199" s="67">
        <v>16567</v>
      </c>
      <c r="M199" s="68">
        <v>0.11669381012154544</v>
      </c>
      <c r="N199" s="63" t="s">
        <v>195</v>
      </c>
      <c r="O199" s="69"/>
      <c r="P199" s="70">
        <v>0</v>
      </c>
      <c r="Q199" s="99"/>
      <c r="R199" s="71">
        <v>0</v>
      </c>
      <c r="S199" s="111">
        <v>0</v>
      </c>
      <c r="T199" s="73">
        <v>0</v>
      </c>
    </row>
    <row r="200" spans="1:20" ht="15" customHeight="1">
      <c r="A200" s="168">
        <v>252</v>
      </c>
      <c r="B200" s="62" t="s">
        <v>193</v>
      </c>
      <c r="C200" s="63" t="s">
        <v>194</v>
      </c>
      <c r="D200" s="63" t="s">
        <v>22</v>
      </c>
      <c r="E200" s="63"/>
      <c r="F200" s="64" t="s">
        <v>23</v>
      </c>
      <c r="G200" s="65" t="s">
        <v>140</v>
      </c>
      <c r="H200" s="66" t="s">
        <v>141</v>
      </c>
      <c r="I200" s="62" t="s">
        <v>34</v>
      </c>
      <c r="J200" s="66" t="s">
        <v>41</v>
      </c>
      <c r="K200" s="67">
        <v>3694.9676010828748</v>
      </c>
      <c r="L200" s="67">
        <v>16567</v>
      </c>
      <c r="M200" s="68">
        <v>0.22303178614612632</v>
      </c>
      <c r="N200" s="63" t="s">
        <v>195</v>
      </c>
      <c r="O200" s="69"/>
      <c r="P200" s="70">
        <v>0</v>
      </c>
      <c r="Q200" s="99"/>
      <c r="R200" s="71">
        <v>0</v>
      </c>
      <c r="S200" s="111">
        <v>0</v>
      </c>
      <c r="T200" s="73">
        <v>0</v>
      </c>
    </row>
    <row r="201" spans="1:20" ht="15" customHeight="1">
      <c r="A201" s="168">
        <v>252</v>
      </c>
      <c r="B201" s="62" t="s">
        <v>193</v>
      </c>
      <c r="C201" s="63" t="s">
        <v>194</v>
      </c>
      <c r="D201" s="63" t="s">
        <v>22</v>
      </c>
      <c r="E201" s="63"/>
      <c r="F201" s="64" t="s">
        <v>23</v>
      </c>
      <c r="G201" s="65" t="s">
        <v>140</v>
      </c>
      <c r="H201" s="66" t="s">
        <v>141</v>
      </c>
      <c r="I201" s="62" t="s">
        <v>35</v>
      </c>
      <c r="J201" s="66" t="s">
        <v>41</v>
      </c>
      <c r="K201" s="67">
        <v>3611.870229674264</v>
      </c>
      <c r="L201" s="67">
        <v>16567</v>
      </c>
      <c r="M201" s="68">
        <v>0.21801594915641118</v>
      </c>
      <c r="N201" s="63" t="s">
        <v>195</v>
      </c>
      <c r="O201" s="69"/>
      <c r="P201" s="70">
        <v>0</v>
      </c>
      <c r="Q201" s="99"/>
      <c r="R201" s="71">
        <v>0</v>
      </c>
      <c r="S201" s="111">
        <v>0</v>
      </c>
      <c r="T201" s="73">
        <v>0</v>
      </c>
    </row>
    <row r="202" spans="1:20" ht="15" customHeight="1">
      <c r="A202" s="168">
        <v>252</v>
      </c>
      <c r="B202" s="62" t="s">
        <v>193</v>
      </c>
      <c r="C202" s="63" t="s">
        <v>194</v>
      </c>
      <c r="D202" s="63" t="s">
        <v>22</v>
      </c>
      <c r="E202" s="63"/>
      <c r="F202" s="64" t="s">
        <v>23</v>
      </c>
      <c r="G202" s="65" t="s">
        <v>140</v>
      </c>
      <c r="H202" s="66" t="s">
        <v>141</v>
      </c>
      <c r="I202" s="62" t="s">
        <v>36</v>
      </c>
      <c r="J202" s="66" t="s">
        <v>41</v>
      </c>
      <c r="K202" s="67">
        <v>3716.4583005851018</v>
      </c>
      <c r="L202" s="67">
        <v>16567</v>
      </c>
      <c r="M202" s="68">
        <v>0.22432898536760437</v>
      </c>
      <c r="N202" s="63" t="s">
        <v>195</v>
      </c>
      <c r="O202" s="69"/>
      <c r="P202" s="70">
        <v>0</v>
      </c>
      <c r="Q202" s="99"/>
      <c r="R202" s="71">
        <v>0</v>
      </c>
      <c r="S202" s="111">
        <v>0</v>
      </c>
      <c r="T202" s="73">
        <v>0</v>
      </c>
    </row>
    <row r="203" spans="1:20" ht="15" customHeight="1">
      <c r="A203" s="168">
        <v>252</v>
      </c>
      <c r="B203" s="62" t="s">
        <v>193</v>
      </c>
      <c r="C203" s="63" t="s">
        <v>194</v>
      </c>
      <c r="D203" s="63" t="s">
        <v>22</v>
      </c>
      <c r="E203" s="63"/>
      <c r="F203" s="64" t="s">
        <v>23</v>
      </c>
      <c r="G203" s="65" t="s">
        <v>140</v>
      </c>
      <c r="H203" s="66" t="s">
        <v>141</v>
      </c>
      <c r="I203" s="62" t="s">
        <v>37</v>
      </c>
      <c r="J203" s="66" t="s">
        <v>41</v>
      </c>
      <c r="K203" s="67">
        <v>3610.4375163741161</v>
      </c>
      <c r="L203" s="67">
        <v>16567</v>
      </c>
      <c r="M203" s="68">
        <v>0.21792946920831266</v>
      </c>
      <c r="N203" s="63" t="s">
        <v>195</v>
      </c>
      <c r="O203" s="69"/>
      <c r="P203" s="70">
        <v>0</v>
      </c>
      <c r="Q203" s="99"/>
      <c r="R203" s="71">
        <v>0</v>
      </c>
      <c r="S203" s="111">
        <v>0</v>
      </c>
      <c r="T203" s="73">
        <v>0</v>
      </c>
    </row>
    <row r="204" spans="1:20" ht="15" customHeight="1">
      <c r="A204" s="168">
        <v>261</v>
      </c>
      <c r="B204" s="62" t="s">
        <v>196</v>
      </c>
      <c r="C204" s="63" t="s">
        <v>197</v>
      </c>
      <c r="D204" s="63" t="s">
        <v>22</v>
      </c>
      <c r="E204" s="63"/>
      <c r="F204" s="64" t="s">
        <v>29</v>
      </c>
      <c r="G204" s="65" t="s">
        <v>63</v>
      </c>
      <c r="H204" s="76" t="s">
        <v>64</v>
      </c>
      <c r="I204" s="62" t="s">
        <v>18</v>
      </c>
      <c r="J204" s="66" t="s">
        <v>65</v>
      </c>
      <c r="K204" s="67">
        <v>490.07075471698113</v>
      </c>
      <c r="L204" s="67">
        <v>1889</v>
      </c>
      <c r="M204" s="68">
        <v>0.25943396226415094</v>
      </c>
      <c r="N204" s="63" t="s">
        <v>192</v>
      </c>
      <c r="O204" s="69"/>
      <c r="P204" s="70">
        <v>0</v>
      </c>
      <c r="Q204" s="99"/>
      <c r="R204" s="71">
        <v>0</v>
      </c>
      <c r="S204" s="111" t="e">
        <f>(VLOOKUP(A204,#REF!,9,FALSE))*M204</f>
        <v>#REF!</v>
      </c>
      <c r="T204" s="73">
        <v>0</v>
      </c>
    </row>
    <row r="205" spans="1:20" ht="15" customHeight="1">
      <c r="A205" s="168">
        <v>261</v>
      </c>
      <c r="B205" s="62" t="s">
        <v>196</v>
      </c>
      <c r="C205" s="63" t="s">
        <v>197</v>
      </c>
      <c r="D205" s="63" t="s">
        <v>22</v>
      </c>
      <c r="E205" s="63"/>
      <c r="F205" s="64" t="s">
        <v>29</v>
      </c>
      <c r="G205" s="65" t="s">
        <v>63</v>
      </c>
      <c r="H205" s="76" t="s">
        <v>64</v>
      </c>
      <c r="I205" s="62" t="s">
        <v>18</v>
      </c>
      <c r="J205" s="66" t="s">
        <v>41</v>
      </c>
      <c r="K205" s="67">
        <v>1398.9292452830189</v>
      </c>
      <c r="L205" s="67">
        <v>1889</v>
      </c>
      <c r="M205" s="68">
        <v>0.74056603773584906</v>
      </c>
      <c r="N205" s="63" t="s">
        <v>192</v>
      </c>
      <c r="O205" s="69"/>
      <c r="P205" s="70">
        <v>0</v>
      </c>
      <c r="Q205" s="99"/>
      <c r="R205" s="71">
        <v>0</v>
      </c>
      <c r="S205" s="111" t="e">
        <f>(VLOOKUP(A205,#REF!,9,FALSE))*M205</f>
        <v>#REF!</v>
      </c>
      <c r="T205" s="73">
        <v>0</v>
      </c>
    </row>
    <row r="206" spans="1:20" ht="15" customHeight="1">
      <c r="A206" s="168">
        <v>273</v>
      </c>
      <c r="B206" s="62" t="s">
        <v>198</v>
      </c>
      <c r="C206" s="63" t="s">
        <v>199</v>
      </c>
      <c r="D206" s="63" t="s">
        <v>22</v>
      </c>
      <c r="E206" s="63"/>
      <c r="F206" s="64" t="s">
        <v>29</v>
      </c>
      <c r="G206" s="65" t="s">
        <v>17</v>
      </c>
      <c r="H206" s="66" t="s">
        <v>200</v>
      </c>
      <c r="I206" s="62" t="s">
        <v>18</v>
      </c>
      <c r="J206" s="66" t="s">
        <v>41</v>
      </c>
      <c r="K206" s="67">
        <v>197</v>
      </c>
      <c r="L206" s="67">
        <v>7124</v>
      </c>
      <c r="M206" s="68">
        <v>2.7653003930376192E-2</v>
      </c>
      <c r="N206" s="63" t="s">
        <v>201</v>
      </c>
      <c r="O206" s="69"/>
      <c r="P206" s="70">
        <v>0</v>
      </c>
      <c r="Q206" s="99"/>
      <c r="R206" s="71"/>
      <c r="S206" s="111">
        <v>0</v>
      </c>
      <c r="T206" s="77">
        <v>0</v>
      </c>
    </row>
    <row r="207" spans="1:20" ht="15" customHeight="1">
      <c r="A207" s="168">
        <v>273</v>
      </c>
      <c r="B207" s="62" t="s">
        <v>198</v>
      </c>
      <c r="C207" s="63" t="s">
        <v>199</v>
      </c>
      <c r="D207" s="63" t="s">
        <v>22</v>
      </c>
      <c r="E207" s="63"/>
      <c r="F207" s="64" t="s">
        <v>29</v>
      </c>
      <c r="G207" s="65" t="s">
        <v>17</v>
      </c>
      <c r="H207" s="66" t="s">
        <v>200</v>
      </c>
      <c r="I207" s="62" t="s">
        <v>18</v>
      </c>
      <c r="J207" s="66" t="s">
        <v>19</v>
      </c>
      <c r="K207" s="67">
        <v>4266</v>
      </c>
      <c r="L207" s="67">
        <v>7124</v>
      </c>
      <c r="M207" s="68">
        <v>0.59882088714205506</v>
      </c>
      <c r="N207" s="63" t="s">
        <v>201</v>
      </c>
      <c r="O207" s="69"/>
      <c r="P207" s="70">
        <v>0</v>
      </c>
      <c r="Q207" s="99"/>
      <c r="R207" s="71"/>
      <c r="S207" s="111">
        <v>0</v>
      </c>
      <c r="T207" s="77">
        <v>0</v>
      </c>
    </row>
    <row r="208" spans="1:20" ht="15" customHeight="1">
      <c r="A208" s="168">
        <v>273</v>
      </c>
      <c r="B208" s="62" t="s">
        <v>198</v>
      </c>
      <c r="C208" s="63" t="s">
        <v>199</v>
      </c>
      <c r="D208" s="63" t="s">
        <v>22</v>
      </c>
      <c r="E208" s="63"/>
      <c r="F208" s="64" t="s">
        <v>29</v>
      </c>
      <c r="G208" s="65" t="s">
        <v>17</v>
      </c>
      <c r="H208" s="66" t="s">
        <v>200</v>
      </c>
      <c r="I208" s="62" t="s">
        <v>18</v>
      </c>
      <c r="J208" s="66" t="s">
        <v>42</v>
      </c>
      <c r="K208" s="67">
        <v>821</v>
      </c>
      <c r="L208" s="67">
        <v>7124</v>
      </c>
      <c r="M208" s="68">
        <v>0.1152442448062886</v>
      </c>
      <c r="N208" s="63" t="s">
        <v>201</v>
      </c>
      <c r="O208" s="69"/>
      <c r="P208" s="70">
        <v>0</v>
      </c>
      <c r="Q208" s="99"/>
      <c r="R208" s="71"/>
      <c r="S208" s="111">
        <v>0</v>
      </c>
      <c r="T208" s="77">
        <v>0</v>
      </c>
    </row>
    <row r="209" spans="1:20" ht="15" customHeight="1">
      <c r="A209" s="168">
        <v>273</v>
      </c>
      <c r="B209" s="62" t="s">
        <v>198</v>
      </c>
      <c r="C209" s="63" t="s">
        <v>199</v>
      </c>
      <c r="D209" s="63" t="s">
        <v>22</v>
      </c>
      <c r="E209" s="63"/>
      <c r="F209" s="64" t="s">
        <v>29</v>
      </c>
      <c r="G209" s="65" t="s">
        <v>17</v>
      </c>
      <c r="H209" s="66" t="s">
        <v>200</v>
      </c>
      <c r="I209" s="62" t="s">
        <v>134</v>
      </c>
      <c r="J209" s="66" t="s">
        <v>42</v>
      </c>
      <c r="K209" s="67">
        <v>1840</v>
      </c>
      <c r="L209" s="67">
        <v>7124</v>
      </c>
      <c r="M209" s="68">
        <v>0.25828186412128018</v>
      </c>
      <c r="N209" s="63" t="s">
        <v>201</v>
      </c>
      <c r="O209" s="69"/>
      <c r="P209" s="70">
        <v>0</v>
      </c>
      <c r="Q209" s="99"/>
      <c r="R209" s="71"/>
      <c r="S209" s="111">
        <v>0</v>
      </c>
      <c r="T209" s="77">
        <v>0</v>
      </c>
    </row>
    <row r="210" spans="1:20" ht="15" customHeight="1">
      <c r="A210" s="168">
        <v>274</v>
      </c>
      <c r="B210" s="62" t="s">
        <v>202</v>
      </c>
      <c r="C210" s="63" t="s">
        <v>203</v>
      </c>
      <c r="D210" s="63" t="s">
        <v>22</v>
      </c>
      <c r="E210" s="63"/>
      <c r="F210" s="64" t="s">
        <v>29</v>
      </c>
      <c r="G210" s="65" t="s">
        <v>17</v>
      </c>
      <c r="H210" s="66" t="s">
        <v>205</v>
      </c>
      <c r="I210" s="62" t="s">
        <v>18</v>
      </c>
      <c r="J210" s="66" t="s">
        <v>41</v>
      </c>
      <c r="K210" s="67">
        <v>1145.9065291190138</v>
      </c>
      <c r="L210" s="67">
        <v>30880.565835008729</v>
      </c>
      <c r="M210" s="74">
        <v>3.710769210776315E-2</v>
      </c>
      <c r="N210" s="63" t="s">
        <v>206</v>
      </c>
      <c r="O210" s="69"/>
      <c r="P210" s="70">
        <v>0</v>
      </c>
      <c r="Q210" s="99"/>
      <c r="R210" s="123">
        <f>268000*M210</f>
        <v>9944.8614848805246</v>
      </c>
      <c r="S210" s="111">
        <v>0</v>
      </c>
      <c r="T210" s="77">
        <f>149578*'Orig - FY 16 BASE RATE Details'!M210</f>
        <v>5550.4943700949962</v>
      </c>
    </row>
    <row r="211" spans="1:20" ht="15" customHeight="1">
      <c r="A211" s="168">
        <v>274</v>
      </c>
      <c r="B211" s="62" t="s">
        <v>202</v>
      </c>
      <c r="C211" s="63" t="s">
        <v>203</v>
      </c>
      <c r="D211" s="63" t="s">
        <v>22</v>
      </c>
      <c r="E211" s="63"/>
      <c r="F211" s="64" t="s">
        <v>29</v>
      </c>
      <c r="G211" s="65" t="s">
        <v>17</v>
      </c>
      <c r="H211" s="66" t="s">
        <v>205</v>
      </c>
      <c r="I211" s="62" t="s">
        <v>18</v>
      </c>
      <c r="J211" s="66" t="s">
        <v>42</v>
      </c>
      <c r="K211" s="67">
        <v>554.14290893510429</v>
      </c>
      <c r="L211" s="67">
        <v>30880.565835008729</v>
      </c>
      <c r="M211" s="74">
        <v>1.7944713574739056E-2</v>
      </c>
      <c r="N211" s="63" t="s">
        <v>206</v>
      </c>
      <c r="O211" s="69"/>
      <c r="P211" s="70">
        <v>0</v>
      </c>
      <c r="Q211" s="99"/>
      <c r="R211" s="123">
        <f>268000*M211</f>
        <v>4809.1832380300666</v>
      </c>
      <c r="S211" s="111">
        <v>0</v>
      </c>
      <c r="T211" s="77">
        <f>149578*'Orig - FY 16 BASE RATE Details'!M211</f>
        <v>2684.1343670823185</v>
      </c>
    </row>
    <row r="212" spans="1:20" ht="15" customHeight="1">
      <c r="A212" s="168">
        <v>274</v>
      </c>
      <c r="B212" s="62" t="s">
        <v>202</v>
      </c>
      <c r="C212" s="63" t="s">
        <v>203</v>
      </c>
      <c r="D212" s="63" t="s">
        <v>22</v>
      </c>
      <c r="E212" s="63"/>
      <c r="F212" s="64" t="s">
        <v>29</v>
      </c>
      <c r="G212" s="65" t="s">
        <v>140</v>
      </c>
      <c r="H212" s="66" t="s">
        <v>162</v>
      </c>
      <c r="I212" s="62" t="s">
        <v>18</v>
      </c>
      <c r="J212" s="66" t="s">
        <v>42</v>
      </c>
      <c r="K212" s="67">
        <v>270.46241059951882</v>
      </c>
      <c r="L212" s="67">
        <v>30880.565835008729</v>
      </c>
      <c r="M212" s="74">
        <v>8.7583372676708071E-3</v>
      </c>
      <c r="N212" s="63" t="s">
        <v>204</v>
      </c>
      <c r="O212" s="69"/>
      <c r="P212" s="70">
        <v>0</v>
      </c>
      <c r="Q212" s="99"/>
      <c r="R212" s="123">
        <f>268000*M212</f>
        <v>2347.2343877357762</v>
      </c>
      <c r="S212" s="111">
        <v>0</v>
      </c>
      <c r="T212" s="77">
        <f>149578*'Orig - FY 16 BASE RATE Details'!M212</f>
        <v>1310.054571823664</v>
      </c>
    </row>
    <row r="213" spans="1:20" ht="15" customHeight="1">
      <c r="A213" s="168">
        <v>274</v>
      </c>
      <c r="B213" s="62" t="s">
        <v>202</v>
      </c>
      <c r="C213" s="63" t="s">
        <v>203</v>
      </c>
      <c r="D213" s="63" t="s">
        <v>22</v>
      </c>
      <c r="E213" s="63"/>
      <c r="F213" s="64" t="s">
        <v>29</v>
      </c>
      <c r="G213" s="65" t="s">
        <v>207</v>
      </c>
      <c r="H213" s="66" t="s">
        <v>208</v>
      </c>
      <c r="I213" s="62" t="s">
        <v>18</v>
      </c>
      <c r="J213" s="66" t="s">
        <v>42</v>
      </c>
      <c r="K213" s="67">
        <v>313.56583500873404</v>
      </c>
      <c r="L213" s="67">
        <v>30880.565835008729</v>
      </c>
      <c r="M213" s="74">
        <v>1.0154147973974306E-2</v>
      </c>
      <c r="N213" s="63" t="s">
        <v>209</v>
      </c>
      <c r="O213" s="69"/>
      <c r="P213" s="70">
        <v>0</v>
      </c>
      <c r="Q213" s="99"/>
      <c r="R213" s="123">
        <f>268000*M213</f>
        <v>2721.3116570251141</v>
      </c>
      <c r="S213" s="111">
        <v>0</v>
      </c>
      <c r="T213" s="77">
        <f>149578*'Orig - FY 16 BASE RATE Details'!M213</f>
        <v>1518.8371456511288</v>
      </c>
    </row>
    <row r="214" spans="1:20" ht="15" customHeight="1">
      <c r="A214" s="168">
        <v>274</v>
      </c>
      <c r="B214" s="62" t="s">
        <v>202</v>
      </c>
      <c r="C214" s="63" t="s">
        <v>203</v>
      </c>
      <c r="D214" s="63" t="s">
        <v>22</v>
      </c>
      <c r="E214" s="63"/>
      <c r="F214" s="64" t="s">
        <v>29</v>
      </c>
      <c r="G214" s="65" t="s">
        <v>207</v>
      </c>
      <c r="H214" s="66" t="s">
        <v>208</v>
      </c>
      <c r="I214" s="62" t="s">
        <v>18</v>
      </c>
      <c r="J214" s="66" t="s">
        <v>42</v>
      </c>
      <c r="K214" s="67">
        <v>1569.565835008734</v>
      </c>
      <c r="L214" s="67">
        <v>30880.565835008729</v>
      </c>
      <c r="M214" s="74">
        <v>5.0826977827891549E-2</v>
      </c>
      <c r="N214" s="63" t="s">
        <v>209</v>
      </c>
      <c r="O214" s="69"/>
      <c r="P214" s="70">
        <v>0</v>
      </c>
      <c r="Q214" s="99"/>
      <c r="R214" s="123">
        <f>268000*M214</f>
        <v>13621.630057874936</v>
      </c>
      <c r="S214" s="111">
        <v>0</v>
      </c>
      <c r="T214" s="77">
        <f>149578*'Orig - FY 16 BASE RATE Details'!M214</f>
        <v>7602.5976895403619</v>
      </c>
    </row>
    <row r="215" spans="1:20" ht="15" customHeight="1">
      <c r="A215" s="168">
        <v>294</v>
      </c>
      <c r="B215" s="62" t="s">
        <v>210</v>
      </c>
      <c r="C215" s="63" t="s">
        <v>211</v>
      </c>
      <c r="D215" s="63" t="s">
        <v>22</v>
      </c>
      <c r="E215" s="63"/>
      <c r="F215" s="64" t="s">
        <v>29</v>
      </c>
      <c r="G215" s="65" t="s">
        <v>63</v>
      </c>
      <c r="H215" s="76" t="s">
        <v>64</v>
      </c>
      <c r="I215" s="62" t="s">
        <v>18</v>
      </c>
      <c r="J215" s="66" t="s">
        <v>65</v>
      </c>
      <c r="K215" s="67">
        <v>779.15028901734104</v>
      </c>
      <c r="L215" s="67">
        <v>1762</v>
      </c>
      <c r="M215" s="68">
        <v>0.44219653179190749</v>
      </c>
      <c r="N215" s="63" t="s">
        <v>212</v>
      </c>
      <c r="O215" s="69"/>
      <c r="P215" s="70">
        <v>0</v>
      </c>
      <c r="Q215" s="99"/>
      <c r="R215" s="71">
        <v>0</v>
      </c>
      <c r="S215" s="111" t="e">
        <f>(VLOOKUP(A215,#REF!,9,FALSE))*M215</f>
        <v>#REF!</v>
      </c>
      <c r="T215" s="73">
        <v>0</v>
      </c>
    </row>
    <row r="216" spans="1:20" ht="15" customHeight="1">
      <c r="A216" s="168">
        <v>294</v>
      </c>
      <c r="B216" s="62" t="s">
        <v>210</v>
      </c>
      <c r="C216" s="63" t="s">
        <v>211</v>
      </c>
      <c r="D216" s="63" t="s">
        <v>22</v>
      </c>
      <c r="E216" s="63"/>
      <c r="F216" s="64" t="s">
        <v>29</v>
      </c>
      <c r="G216" s="65" t="s">
        <v>63</v>
      </c>
      <c r="H216" s="76" t="s">
        <v>64</v>
      </c>
      <c r="I216" s="62" t="s">
        <v>18</v>
      </c>
      <c r="J216" s="66" t="s">
        <v>41</v>
      </c>
      <c r="K216" s="67">
        <v>982.84971098265896</v>
      </c>
      <c r="L216" s="67">
        <v>1762</v>
      </c>
      <c r="M216" s="68">
        <v>0.55780346820809246</v>
      </c>
      <c r="N216" s="63" t="s">
        <v>212</v>
      </c>
      <c r="O216" s="69"/>
      <c r="P216" s="70">
        <v>0</v>
      </c>
      <c r="Q216" s="99"/>
      <c r="R216" s="71">
        <v>0</v>
      </c>
      <c r="S216" s="111" t="e">
        <f>(VLOOKUP(A216,#REF!,9,FALSE))*M216</f>
        <v>#REF!</v>
      </c>
      <c r="T216" s="73">
        <v>0</v>
      </c>
    </row>
    <row r="217" spans="1:20" ht="15" customHeight="1">
      <c r="A217" s="168">
        <v>296</v>
      </c>
      <c r="B217" s="62" t="s">
        <v>213</v>
      </c>
      <c r="C217" s="63" t="s">
        <v>214</v>
      </c>
      <c r="D217" s="63" t="s">
        <v>22</v>
      </c>
      <c r="E217" s="63"/>
      <c r="F217" s="64" t="s">
        <v>16</v>
      </c>
      <c r="G217" s="65" t="s">
        <v>63</v>
      </c>
      <c r="H217" s="76" t="s">
        <v>64</v>
      </c>
      <c r="I217" s="62" t="s">
        <v>18</v>
      </c>
      <c r="J217" s="66" t="s">
        <v>41</v>
      </c>
      <c r="K217" s="67">
        <v>658</v>
      </c>
      <c r="L217" s="67">
        <v>4106</v>
      </c>
      <c r="M217" s="68">
        <v>0.16025328787140769</v>
      </c>
      <c r="N217" s="63" t="s">
        <v>215</v>
      </c>
      <c r="O217" s="69"/>
      <c r="P217" s="70">
        <v>3448.1925695524114</v>
      </c>
      <c r="Q217" s="99"/>
      <c r="R217" s="71">
        <v>0</v>
      </c>
      <c r="S217" s="111">
        <v>0</v>
      </c>
      <c r="T217" s="73">
        <v>0</v>
      </c>
    </row>
    <row r="218" spans="1:20" ht="15" customHeight="1">
      <c r="A218" s="168">
        <v>296</v>
      </c>
      <c r="B218" s="62" t="s">
        <v>213</v>
      </c>
      <c r="C218" s="63" t="s">
        <v>214</v>
      </c>
      <c r="D218" s="63" t="s">
        <v>22</v>
      </c>
      <c r="E218" s="63"/>
      <c r="F218" s="64" t="s">
        <v>16</v>
      </c>
      <c r="G218" s="65" t="s">
        <v>63</v>
      </c>
      <c r="H218" s="76" t="s">
        <v>64</v>
      </c>
      <c r="I218" s="62" t="s">
        <v>18</v>
      </c>
      <c r="J218" s="66" t="s">
        <v>42</v>
      </c>
      <c r="K218" s="67">
        <v>3448</v>
      </c>
      <c r="L218" s="67">
        <v>4106</v>
      </c>
      <c r="M218" s="68">
        <v>0.83974671212859231</v>
      </c>
      <c r="N218" s="63" t="s">
        <v>215</v>
      </c>
      <c r="O218" s="69"/>
      <c r="P218" s="70">
        <v>0</v>
      </c>
      <c r="Q218" s="99"/>
      <c r="R218" s="71">
        <v>0</v>
      </c>
      <c r="S218" s="111">
        <v>0</v>
      </c>
      <c r="T218" s="73">
        <v>0</v>
      </c>
    </row>
    <row r="219" spans="1:20" ht="15" customHeight="1">
      <c r="A219" s="168">
        <v>297</v>
      </c>
      <c r="B219" s="62" t="s">
        <v>216</v>
      </c>
      <c r="C219" s="63" t="s">
        <v>217</v>
      </c>
      <c r="D219" s="63" t="s">
        <v>15</v>
      </c>
      <c r="E219" s="63"/>
      <c r="F219" s="64" t="s">
        <v>23</v>
      </c>
      <c r="G219" s="65" t="s">
        <v>63</v>
      </c>
      <c r="H219" s="76" t="s">
        <v>64</v>
      </c>
      <c r="I219" s="62" t="s">
        <v>18</v>
      </c>
      <c r="J219" s="66" t="s">
        <v>41</v>
      </c>
      <c r="K219" s="67">
        <v>2094</v>
      </c>
      <c r="L219" s="67">
        <v>2094</v>
      </c>
      <c r="M219" s="68">
        <v>1</v>
      </c>
      <c r="N219" s="63" t="s">
        <v>215</v>
      </c>
      <c r="O219" s="107" t="e">
        <f>(VLOOKUP(J219,'Rates per SqFt.'!$A$3:$E$12,4,FALSE))*K219</f>
        <v>#N/A</v>
      </c>
      <c r="P219" s="70">
        <v>900</v>
      </c>
      <c r="Q219" s="109">
        <f>(VLOOKUP(F219,'Rates per SqFt.'!$A$16:$E$18,3))*K219</f>
        <v>3451590304.5963178</v>
      </c>
      <c r="R219" s="71">
        <v>0</v>
      </c>
      <c r="S219" s="111">
        <v>0</v>
      </c>
      <c r="T219" s="73">
        <v>0</v>
      </c>
    </row>
    <row r="220" spans="1:20" ht="15" customHeight="1">
      <c r="A220" s="168">
        <v>304</v>
      </c>
      <c r="B220" s="62" t="s">
        <v>218</v>
      </c>
      <c r="C220" s="63" t="s">
        <v>219</v>
      </c>
      <c r="D220" s="63" t="s">
        <v>22</v>
      </c>
      <c r="E220" s="63"/>
      <c r="F220" s="64" t="s">
        <v>29</v>
      </c>
      <c r="G220" s="65" t="s">
        <v>47</v>
      </c>
      <c r="H220" s="66" t="s">
        <v>220</v>
      </c>
      <c r="I220" s="62" t="s">
        <v>18</v>
      </c>
      <c r="J220" s="66" t="s">
        <v>41</v>
      </c>
      <c r="K220" s="67">
        <v>2236.1605550049553</v>
      </c>
      <c r="L220" s="67">
        <v>4767</v>
      </c>
      <c r="M220" s="79">
        <v>0.46909178833751947</v>
      </c>
      <c r="N220" s="63" t="s">
        <v>221</v>
      </c>
      <c r="O220" s="69"/>
      <c r="P220" s="70">
        <f>M220*8000</f>
        <v>3752.7343067001557</v>
      </c>
      <c r="Q220" s="99"/>
      <c r="R220" s="71">
        <v>0</v>
      </c>
      <c r="S220" s="111">
        <v>0</v>
      </c>
      <c r="T220" s="72">
        <f>84010*M220</f>
        <v>39408.401138235007</v>
      </c>
    </row>
    <row r="221" spans="1:20" ht="15" customHeight="1">
      <c r="A221" s="168">
        <v>304</v>
      </c>
      <c r="B221" s="62" t="s">
        <v>218</v>
      </c>
      <c r="C221" s="63" t="s">
        <v>219</v>
      </c>
      <c r="D221" s="63" t="s">
        <v>22</v>
      </c>
      <c r="E221" s="63"/>
      <c r="F221" s="64" t="s">
        <v>29</v>
      </c>
      <c r="G221" s="65" t="s">
        <v>47</v>
      </c>
      <c r="H221" s="66" t="s">
        <v>220</v>
      </c>
      <c r="I221" s="62" t="s">
        <v>34</v>
      </c>
      <c r="J221" s="66" t="s">
        <v>41</v>
      </c>
      <c r="K221" s="67">
        <v>2530.8394449950447</v>
      </c>
      <c r="L221" s="67">
        <v>4767</v>
      </c>
      <c r="M221" s="79">
        <v>0.53090821166248048</v>
      </c>
      <c r="N221" s="63" t="s">
        <v>221</v>
      </c>
      <c r="O221" s="69"/>
      <c r="P221" s="70">
        <f>M221*8000</f>
        <v>4247.2656932998434</v>
      </c>
      <c r="Q221" s="99"/>
      <c r="R221" s="71">
        <v>0</v>
      </c>
      <c r="S221" s="111">
        <v>0</v>
      </c>
      <c r="T221" s="72">
        <f>84010*M221</f>
        <v>44601.598861764985</v>
      </c>
    </row>
    <row r="222" spans="1:20" ht="15" customHeight="1">
      <c r="A222" s="168">
        <v>304</v>
      </c>
      <c r="B222" s="62" t="s">
        <v>218</v>
      </c>
      <c r="C222" s="63" t="s">
        <v>219</v>
      </c>
      <c r="D222" s="63" t="s">
        <v>22</v>
      </c>
      <c r="E222" s="63"/>
      <c r="F222" s="64" t="s">
        <v>29</v>
      </c>
      <c r="G222" s="65" t="s">
        <v>47</v>
      </c>
      <c r="H222" s="66" t="s">
        <v>220</v>
      </c>
      <c r="I222" s="62"/>
      <c r="J222" s="66" t="s">
        <v>41</v>
      </c>
      <c r="K222" s="67"/>
      <c r="L222" s="67"/>
      <c r="M222" s="79"/>
      <c r="N222" s="63" t="s">
        <v>221</v>
      </c>
      <c r="O222" s="69"/>
      <c r="P222" s="70">
        <f>M222*8000</f>
        <v>0</v>
      </c>
      <c r="Q222" s="99"/>
      <c r="R222" s="71">
        <v>0</v>
      </c>
      <c r="S222" s="111">
        <v>0</v>
      </c>
      <c r="T222" s="73">
        <v>0</v>
      </c>
    </row>
    <row r="223" spans="1:20" ht="15" customHeight="1">
      <c r="A223" s="168">
        <v>305</v>
      </c>
      <c r="B223" s="62" t="s">
        <v>222</v>
      </c>
      <c r="C223" s="63" t="s">
        <v>223</v>
      </c>
      <c r="D223" s="63" t="s">
        <v>22</v>
      </c>
      <c r="E223" s="63"/>
      <c r="F223" s="64" t="s">
        <v>29</v>
      </c>
      <c r="G223" s="65" t="s">
        <v>63</v>
      </c>
      <c r="H223" s="76" t="s">
        <v>64</v>
      </c>
      <c r="I223" s="62" t="s">
        <v>40</v>
      </c>
      <c r="J223" s="66" t="s">
        <v>65</v>
      </c>
      <c r="K223" s="67">
        <v>984.315977539561</v>
      </c>
      <c r="L223" s="67">
        <v>2815</v>
      </c>
      <c r="M223" s="68">
        <v>0.3496681980602348</v>
      </c>
      <c r="N223" s="63" t="s">
        <v>192</v>
      </c>
      <c r="O223" s="69"/>
      <c r="P223" s="70">
        <v>0</v>
      </c>
      <c r="Q223" s="99"/>
      <c r="R223" s="71">
        <v>0</v>
      </c>
      <c r="S223" s="111" t="e">
        <f>(VLOOKUP(A223,#REF!,9,FALSE))*M223</f>
        <v>#REF!</v>
      </c>
      <c r="T223" s="73">
        <v>0</v>
      </c>
    </row>
    <row r="224" spans="1:20" ht="15" customHeight="1">
      <c r="A224" s="168">
        <v>305</v>
      </c>
      <c r="B224" s="62" t="s">
        <v>222</v>
      </c>
      <c r="C224" s="63" t="s">
        <v>223</v>
      </c>
      <c r="D224" s="63" t="s">
        <v>22</v>
      </c>
      <c r="E224" s="63"/>
      <c r="F224" s="64" t="s">
        <v>29</v>
      </c>
      <c r="G224" s="65" t="s">
        <v>63</v>
      </c>
      <c r="H224" s="76" t="s">
        <v>64</v>
      </c>
      <c r="I224" s="62" t="s">
        <v>40</v>
      </c>
      <c r="J224" s="66" t="s">
        <v>41</v>
      </c>
      <c r="K224" s="67">
        <v>1830.6840224604389</v>
      </c>
      <c r="L224" s="67">
        <v>2815</v>
      </c>
      <c r="M224" s="68">
        <v>0.65033180193976514</v>
      </c>
      <c r="N224" s="63" t="s">
        <v>192</v>
      </c>
      <c r="O224" s="69"/>
      <c r="P224" s="70">
        <v>0</v>
      </c>
      <c r="Q224" s="99"/>
      <c r="R224" s="71">
        <v>0</v>
      </c>
      <c r="S224" s="111" t="e">
        <f>(VLOOKUP(A224,#REF!,9,FALSE))*M224</f>
        <v>#REF!</v>
      </c>
      <c r="T224" s="73">
        <v>0</v>
      </c>
    </row>
    <row r="225" spans="1:20" ht="15" customHeight="1">
      <c r="A225" s="168">
        <v>306</v>
      </c>
      <c r="B225" s="62" t="s">
        <v>224</v>
      </c>
      <c r="C225" s="63" t="s">
        <v>225</v>
      </c>
      <c r="D225" s="63" t="s">
        <v>22</v>
      </c>
      <c r="E225" s="63"/>
      <c r="F225" s="64" t="s">
        <v>29</v>
      </c>
      <c r="G225" s="65" t="s">
        <v>63</v>
      </c>
      <c r="H225" s="76" t="s">
        <v>64</v>
      </c>
      <c r="I225" s="62" t="s">
        <v>18</v>
      </c>
      <c r="J225" s="66" t="s">
        <v>65</v>
      </c>
      <c r="K225" s="67">
        <v>344</v>
      </c>
      <c r="L225" s="67">
        <v>1151</v>
      </c>
      <c r="M225" s="68">
        <v>0.2988705473501303</v>
      </c>
      <c r="N225" s="63" t="s">
        <v>192</v>
      </c>
      <c r="O225" s="69"/>
      <c r="P225" s="70">
        <v>599.3171776434142</v>
      </c>
      <c r="Q225" s="99"/>
      <c r="R225" s="71">
        <v>0</v>
      </c>
      <c r="S225" s="111" t="e">
        <f>(VLOOKUP(A225,#REF!,9,FALSE))*M225</f>
        <v>#REF!</v>
      </c>
      <c r="T225" s="73">
        <v>0</v>
      </c>
    </row>
    <row r="226" spans="1:20" ht="15" customHeight="1">
      <c r="A226" s="168">
        <v>306</v>
      </c>
      <c r="B226" s="62" t="s">
        <v>224</v>
      </c>
      <c r="C226" s="63" t="s">
        <v>225</v>
      </c>
      <c r="D226" s="63" t="s">
        <v>22</v>
      </c>
      <c r="E226" s="63"/>
      <c r="F226" s="64" t="s">
        <v>29</v>
      </c>
      <c r="G226" s="65" t="s">
        <v>63</v>
      </c>
      <c r="H226" s="76" t="s">
        <v>64</v>
      </c>
      <c r="I226" s="62" t="s">
        <v>18</v>
      </c>
      <c r="J226" s="66" t="s">
        <v>41</v>
      </c>
      <c r="K226" s="67">
        <v>807</v>
      </c>
      <c r="L226" s="67">
        <v>1151</v>
      </c>
      <c r="M226" s="68">
        <v>0.7011294526498697</v>
      </c>
      <c r="N226" s="63" t="s">
        <v>192</v>
      </c>
      <c r="O226" s="69"/>
      <c r="P226" s="70">
        <v>940.0545051924837</v>
      </c>
      <c r="Q226" s="99"/>
      <c r="R226" s="71">
        <v>0</v>
      </c>
      <c r="S226" s="111" t="e">
        <f>(VLOOKUP(A226,#REF!,9,FALSE))*M226</f>
        <v>#REF!</v>
      </c>
      <c r="T226" s="73">
        <v>0</v>
      </c>
    </row>
    <row r="227" spans="1:20" ht="15" customHeight="1">
      <c r="A227" s="168">
        <v>307</v>
      </c>
      <c r="B227" s="62" t="s">
        <v>226</v>
      </c>
      <c r="C227" s="63" t="s">
        <v>227</v>
      </c>
      <c r="D227" s="63" t="s">
        <v>22</v>
      </c>
      <c r="E227" s="63"/>
      <c r="F227" s="64" t="s">
        <v>29</v>
      </c>
      <c r="G227" s="65" t="s">
        <v>24</v>
      </c>
      <c r="H227" s="76" t="s">
        <v>25</v>
      </c>
      <c r="I227" s="62" t="s">
        <v>18</v>
      </c>
      <c r="J227" s="66" t="s">
        <v>228</v>
      </c>
      <c r="K227" s="67">
        <v>772.03314606741571</v>
      </c>
      <c r="L227" s="67">
        <v>1983</v>
      </c>
      <c r="M227" s="68">
        <v>0.38932584269662923</v>
      </c>
      <c r="N227" s="63" t="s">
        <v>229</v>
      </c>
      <c r="O227" s="107" t="e">
        <f>(VLOOKUP(J227,'Rates per SqFt.'!$A$3:$E$12,4,FALSE))*K227</f>
        <v>#N/A</v>
      </c>
      <c r="P227" s="70">
        <f>3800*M227</f>
        <v>1479.4382022471912</v>
      </c>
      <c r="Q227" s="99"/>
      <c r="R227" s="71">
        <v>0</v>
      </c>
      <c r="S227" s="111" t="e">
        <f>(VLOOKUP(A227,#REF!,9,FALSE))*M227</f>
        <v>#REF!</v>
      </c>
      <c r="T227" s="73">
        <v>0</v>
      </c>
    </row>
    <row r="228" spans="1:20" ht="15" customHeight="1">
      <c r="A228" s="168">
        <v>307</v>
      </c>
      <c r="B228" s="62" t="s">
        <v>226</v>
      </c>
      <c r="C228" s="63" t="s">
        <v>227</v>
      </c>
      <c r="D228" s="63" t="s">
        <v>22</v>
      </c>
      <c r="E228" s="63"/>
      <c r="F228" s="64" t="s">
        <v>29</v>
      </c>
      <c r="G228" s="65" t="s">
        <v>24</v>
      </c>
      <c r="H228" s="76" t="s">
        <v>25</v>
      </c>
      <c r="I228" s="62" t="s">
        <v>18</v>
      </c>
      <c r="J228" s="66" t="s">
        <v>228</v>
      </c>
      <c r="K228" s="67">
        <v>1210.9668539325842</v>
      </c>
      <c r="L228" s="67">
        <v>1983</v>
      </c>
      <c r="M228" s="68">
        <v>0.61067415730337071</v>
      </c>
      <c r="N228" s="63" t="s">
        <v>229</v>
      </c>
      <c r="O228" s="107" t="e">
        <f>(VLOOKUP(J228,'Rates per SqFt.'!$A$3:$E$12,4,FALSE))*K228</f>
        <v>#N/A</v>
      </c>
      <c r="P228" s="70">
        <f>3800*M228</f>
        <v>2320.5617977528086</v>
      </c>
      <c r="Q228" s="99"/>
      <c r="R228" s="71">
        <v>0</v>
      </c>
      <c r="S228" s="111" t="e">
        <f>(VLOOKUP(A228,#REF!,9,FALSE))*M228</f>
        <v>#REF!</v>
      </c>
      <c r="T228" s="73">
        <v>0</v>
      </c>
    </row>
    <row r="229" spans="1:20" ht="15" customHeight="1">
      <c r="A229" s="168">
        <v>308</v>
      </c>
      <c r="B229" s="62" t="s">
        <v>230</v>
      </c>
      <c r="C229" s="63" t="s">
        <v>231</v>
      </c>
      <c r="D229" s="63" t="s">
        <v>15</v>
      </c>
      <c r="E229" s="63"/>
      <c r="F229" s="64" t="s">
        <v>29</v>
      </c>
      <c r="G229" s="65" t="s">
        <v>24</v>
      </c>
      <c r="H229" s="76" t="s">
        <v>25</v>
      </c>
      <c r="I229" s="62" t="s">
        <v>18</v>
      </c>
      <c r="J229" s="66" t="s">
        <v>228</v>
      </c>
      <c r="K229" s="67">
        <v>568.73614190687363</v>
      </c>
      <c r="L229" s="67">
        <v>1000</v>
      </c>
      <c r="M229" s="68">
        <v>0.5687361419068736</v>
      </c>
      <c r="N229" s="63" t="s">
        <v>229</v>
      </c>
      <c r="O229" s="107" t="e">
        <f>(VLOOKUP(J229,'Rates per SqFt.'!$A$3:$E$12,4,FALSE))*K229</f>
        <v>#N/A</v>
      </c>
      <c r="P229" s="70">
        <f>3800*M229</f>
        <v>2161.1973392461196</v>
      </c>
      <c r="Q229" s="99">
        <v>0</v>
      </c>
      <c r="R229" s="71">
        <v>0</v>
      </c>
      <c r="S229" s="111" t="e">
        <f>(VLOOKUP(A229,#REF!,9,FALSE))*M229</f>
        <v>#REF!</v>
      </c>
      <c r="T229" s="73">
        <v>0</v>
      </c>
    </row>
    <row r="230" spans="1:20" ht="15" customHeight="1">
      <c r="A230" s="168">
        <v>308</v>
      </c>
      <c r="B230" s="62" t="s">
        <v>230</v>
      </c>
      <c r="C230" s="63" t="s">
        <v>231</v>
      </c>
      <c r="D230" s="63" t="s">
        <v>15</v>
      </c>
      <c r="E230" s="63"/>
      <c r="F230" s="64" t="s">
        <v>29</v>
      </c>
      <c r="G230" s="65" t="s">
        <v>24</v>
      </c>
      <c r="H230" s="76" t="s">
        <v>25</v>
      </c>
      <c r="I230" s="62" t="s">
        <v>18</v>
      </c>
      <c r="J230" s="66" t="s">
        <v>228</v>
      </c>
      <c r="K230" s="67">
        <v>431.26385809312637</v>
      </c>
      <c r="L230" s="67">
        <v>1000</v>
      </c>
      <c r="M230" s="68">
        <v>0.4312638580931264</v>
      </c>
      <c r="N230" s="63" t="s">
        <v>229</v>
      </c>
      <c r="O230" s="107" t="e">
        <f>(VLOOKUP(J230,'Rates per SqFt.'!$A$3:$E$12,4,FALSE))*K230</f>
        <v>#N/A</v>
      </c>
      <c r="P230" s="70">
        <f>3800*M230</f>
        <v>1638.8026607538802</v>
      </c>
      <c r="Q230" s="99">
        <v>0</v>
      </c>
      <c r="R230" s="71">
        <v>0</v>
      </c>
      <c r="S230" s="111" t="e">
        <f>(VLOOKUP(A230,#REF!,9,FALSE))*M230</f>
        <v>#REF!</v>
      </c>
      <c r="T230" s="73">
        <v>0</v>
      </c>
    </row>
    <row r="231" spans="1:20" ht="15" customHeight="1">
      <c r="A231" s="168">
        <v>309</v>
      </c>
      <c r="B231" s="62" t="s">
        <v>232</v>
      </c>
      <c r="C231" s="63" t="s">
        <v>233</v>
      </c>
      <c r="D231" s="63" t="s">
        <v>22</v>
      </c>
      <c r="E231" s="63"/>
      <c r="F231" s="64" t="s">
        <v>23</v>
      </c>
      <c r="G231" s="65" t="s">
        <v>24</v>
      </c>
      <c r="H231" s="76" t="s">
        <v>25</v>
      </c>
      <c r="I231" s="62" t="s">
        <v>34</v>
      </c>
      <c r="J231" s="66" t="s">
        <v>228</v>
      </c>
      <c r="K231" s="67">
        <v>161</v>
      </c>
      <c r="L231" s="67">
        <v>161</v>
      </c>
      <c r="M231" s="68">
        <v>1</v>
      </c>
      <c r="N231" s="63" t="s">
        <v>229</v>
      </c>
      <c r="O231" s="107" t="e">
        <f>(VLOOKUP(J231,'Rates per SqFt.'!$A$3:$E$12,4,FALSE))*K231</f>
        <v>#N/A</v>
      </c>
      <c r="P231" s="70">
        <f>1500</f>
        <v>1500</v>
      </c>
      <c r="Q231" s="99"/>
      <c r="R231" s="71">
        <v>0</v>
      </c>
      <c r="S231" s="111">
        <v>0</v>
      </c>
      <c r="T231" s="73">
        <v>0</v>
      </c>
    </row>
    <row r="232" spans="1:20" ht="15" customHeight="1">
      <c r="A232" s="168">
        <v>311</v>
      </c>
      <c r="B232" s="62" t="s">
        <v>234</v>
      </c>
      <c r="C232" s="63" t="s">
        <v>235</v>
      </c>
      <c r="D232" s="63" t="s">
        <v>15</v>
      </c>
      <c r="E232" s="63"/>
      <c r="F232" s="64" t="s">
        <v>23</v>
      </c>
      <c r="G232" s="65" t="s">
        <v>43</v>
      </c>
      <c r="H232" s="66" t="s">
        <v>236</v>
      </c>
      <c r="I232" s="62" t="s">
        <v>34</v>
      </c>
      <c r="J232" s="66" t="s">
        <v>41</v>
      </c>
      <c r="K232" s="67">
        <v>6833.246407728484</v>
      </c>
      <c r="L232" s="67">
        <v>178085.99999999997</v>
      </c>
      <c r="M232" s="68">
        <v>3.8370486213000939E-2</v>
      </c>
      <c r="N232" s="63" t="s">
        <v>237</v>
      </c>
      <c r="O232" s="107" t="e">
        <f>(VLOOKUP(J232,'Rates per SqFt.'!$A$3:$E$12,4,FALSE))*K232</f>
        <v>#N/A</v>
      </c>
      <c r="P232" s="70">
        <f t="shared" ref="P232:P250" si="11">M232*105000</f>
        <v>4028.9010523650986</v>
      </c>
      <c r="Q232" s="109">
        <f>(VLOOKUP(F232,'Rates per SqFt.'!$A$16:$E$18,3))*K232</f>
        <v>11263403557.704514</v>
      </c>
      <c r="R232" s="71">
        <v>0</v>
      </c>
      <c r="S232" s="111" t="e">
        <f>(VLOOKUP(A232,#REF!,9,FALSE))*M232</f>
        <v>#REF!</v>
      </c>
      <c r="T232" s="73">
        <v>0</v>
      </c>
    </row>
    <row r="233" spans="1:20" ht="15" customHeight="1">
      <c r="A233" s="168">
        <v>311</v>
      </c>
      <c r="B233" s="62" t="s">
        <v>234</v>
      </c>
      <c r="C233" s="63" t="s">
        <v>235</v>
      </c>
      <c r="D233" s="63" t="s">
        <v>15</v>
      </c>
      <c r="E233" s="63"/>
      <c r="F233" s="64" t="s">
        <v>23</v>
      </c>
      <c r="G233" s="65" t="s">
        <v>17</v>
      </c>
      <c r="H233" s="66" t="s">
        <v>51</v>
      </c>
      <c r="I233" s="62" t="s">
        <v>18</v>
      </c>
      <c r="J233" s="66" t="s">
        <v>41</v>
      </c>
      <c r="K233" s="67">
        <v>1379.714447242241</v>
      </c>
      <c r="L233" s="67">
        <v>178085.99999999997</v>
      </c>
      <c r="M233" s="68">
        <v>7.7474616041813575E-3</v>
      </c>
      <c r="N233" s="63">
        <v>709000</v>
      </c>
      <c r="O233" s="107" t="e">
        <f>(VLOOKUP(J233,'Rates per SqFt.'!$A$3:$E$12,4,FALSE))*K233</f>
        <v>#N/A</v>
      </c>
      <c r="P233" s="70">
        <f t="shared" si="11"/>
        <v>813.48346843904255</v>
      </c>
      <c r="Q233" s="109">
        <f>(VLOOKUP(F233,'Rates per SqFt.'!$A$16:$E$18,3))*K233</f>
        <v>2274216336.7778354</v>
      </c>
      <c r="R233" s="71">
        <v>0</v>
      </c>
      <c r="S233" s="111" t="e">
        <f>(VLOOKUP(A233,#REF!,9,FALSE))*M233</f>
        <v>#REF!</v>
      </c>
      <c r="T233" s="77">
        <v>0</v>
      </c>
    </row>
    <row r="234" spans="1:20" ht="15" customHeight="1">
      <c r="A234" s="168">
        <v>311</v>
      </c>
      <c r="B234" s="62" t="s">
        <v>239</v>
      </c>
      <c r="C234" s="63" t="s">
        <v>235</v>
      </c>
      <c r="D234" s="63" t="s">
        <v>15</v>
      </c>
      <c r="E234" s="63"/>
      <c r="F234" s="64" t="s">
        <v>23</v>
      </c>
      <c r="G234" s="65" t="s">
        <v>47</v>
      </c>
      <c r="H234" s="66" t="s">
        <v>240</v>
      </c>
      <c r="I234" s="62" t="s">
        <v>18</v>
      </c>
      <c r="J234" s="66" t="s">
        <v>32</v>
      </c>
      <c r="K234" s="67">
        <v>42335.128950284146</v>
      </c>
      <c r="L234" s="67">
        <v>178085.99999999997</v>
      </c>
      <c r="M234" s="68">
        <v>0.23772294818393447</v>
      </c>
      <c r="N234" s="63" t="s">
        <v>241</v>
      </c>
      <c r="O234" s="107" t="e">
        <f>(VLOOKUP(J234,'Rates per SqFt.'!$A$3:$E$12,4,FALSE))*K234</f>
        <v>#N/A</v>
      </c>
      <c r="P234" s="70">
        <f t="shared" si="11"/>
        <v>24960.909559313121</v>
      </c>
      <c r="Q234" s="109">
        <f>(VLOOKUP(F234,'Rates per SqFt.'!$A$16:$E$18,3))*K234</f>
        <v>69782006030.867081</v>
      </c>
      <c r="R234" s="71">
        <v>0</v>
      </c>
      <c r="S234" s="111" t="e">
        <f>(VLOOKUP(A234,#REF!,9,FALSE))*M234</f>
        <v>#REF!</v>
      </c>
      <c r="T234" s="73">
        <v>0</v>
      </c>
    </row>
    <row r="235" spans="1:20" ht="15" customHeight="1">
      <c r="A235" s="168">
        <v>311</v>
      </c>
      <c r="B235" s="62" t="s">
        <v>242</v>
      </c>
      <c r="C235" s="63" t="s">
        <v>235</v>
      </c>
      <c r="D235" s="63" t="s">
        <v>15</v>
      </c>
      <c r="E235" s="63"/>
      <c r="F235" s="64" t="s">
        <v>23</v>
      </c>
      <c r="G235" s="65" t="s">
        <v>47</v>
      </c>
      <c r="H235" s="66" t="s">
        <v>243</v>
      </c>
      <c r="I235" s="62">
        <v>1</v>
      </c>
      <c r="J235" s="66" t="s">
        <v>32</v>
      </c>
      <c r="K235" s="67">
        <v>7706.239584288749</v>
      </c>
      <c r="L235" s="67">
        <v>178085.99999999997</v>
      </c>
      <c r="M235" s="68">
        <v>4.327257383673478E-2</v>
      </c>
      <c r="N235" s="63">
        <v>506100</v>
      </c>
      <c r="O235" s="107" t="e">
        <f>(VLOOKUP(J235,'Rates per SqFt.'!$A$3:$E$12,4,FALSE))*K235</f>
        <v>#N/A</v>
      </c>
      <c r="P235" s="70">
        <f t="shared" si="11"/>
        <v>4543.6202528571521</v>
      </c>
      <c r="Q235" s="109">
        <f>(VLOOKUP(F235,'Rates per SqFt.'!$A$16:$E$18,3))*K235</f>
        <v>12702379099.344511</v>
      </c>
      <c r="R235" s="71">
        <v>0</v>
      </c>
      <c r="S235" s="111" t="e">
        <f>(VLOOKUP(A235,#REF!,9,FALSE))*M235</f>
        <v>#REF!</v>
      </c>
      <c r="T235" s="73">
        <v>0</v>
      </c>
    </row>
    <row r="236" spans="1:20" ht="15" customHeight="1">
      <c r="A236" s="168">
        <v>311</v>
      </c>
      <c r="B236" s="62" t="s">
        <v>239</v>
      </c>
      <c r="C236" s="63" t="s">
        <v>235</v>
      </c>
      <c r="D236" s="63" t="s">
        <v>15</v>
      </c>
      <c r="E236" s="63"/>
      <c r="F236" s="64" t="s">
        <v>23</v>
      </c>
      <c r="G236" s="65" t="s">
        <v>47</v>
      </c>
      <c r="H236" s="66" t="s">
        <v>244</v>
      </c>
      <c r="I236" s="62" t="s">
        <v>18</v>
      </c>
      <c r="J236" s="66" t="s">
        <v>32</v>
      </c>
      <c r="K236" s="67"/>
      <c r="L236" s="67"/>
      <c r="M236" s="68"/>
      <c r="N236" s="63">
        <v>501000</v>
      </c>
      <c r="O236" s="69">
        <v>0</v>
      </c>
      <c r="P236" s="70">
        <f t="shared" si="11"/>
        <v>0</v>
      </c>
      <c r="Q236" s="75">
        <v>0</v>
      </c>
      <c r="R236" s="71">
        <v>0</v>
      </c>
      <c r="S236" s="111" t="e">
        <f>(VLOOKUP(A236,#REF!,9,FALSE))*M236</f>
        <v>#REF!</v>
      </c>
      <c r="T236" s="73">
        <v>0</v>
      </c>
    </row>
    <row r="237" spans="1:20" ht="15" customHeight="1">
      <c r="A237" s="168">
        <v>311</v>
      </c>
      <c r="B237" s="62" t="s">
        <v>239</v>
      </c>
      <c r="C237" s="63" t="s">
        <v>235</v>
      </c>
      <c r="D237" s="63" t="s">
        <v>15</v>
      </c>
      <c r="E237" s="63"/>
      <c r="F237" s="64" t="s">
        <v>23</v>
      </c>
      <c r="G237" s="65" t="s">
        <v>47</v>
      </c>
      <c r="H237" s="66" t="s">
        <v>244</v>
      </c>
      <c r="I237" s="62"/>
      <c r="J237" s="66" t="s">
        <v>32</v>
      </c>
      <c r="K237" s="67"/>
      <c r="L237" s="67"/>
      <c r="M237" s="68"/>
      <c r="N237" s="63">
        <v>506200</v>
      </c>
      <c r="O237" s="69">
        <v>0</v>
      </c>
      <c r="P237" s="70">
        <f t="shared" si="11"/>
        <v>0</v>
      </c>
      <c r="Q237" s="75">
        <v>0</v>
      </c>
      <c r="R237" s="71">
        <v>0</v>
      </c>
      <c r="S237" s="111" t="e">
        <f>(VLOOKUP(A237,#REF!,9,FALSE))*M237</f>
        <v>#REF!</v>
      </c>
      <c r="T237" s="73">
        <v>0</v>
      </c>
    </row>
    <row r="238" spans="1:20" ht="15" customHeight="1">
      <c r="A238" s="168">
        <v>311</v>
      </c>
      <c r="B238" s="62" t="s">
        <v>239</v>
      </c>
      <c r="C238" s="63" t="s">
        <v>235</v>
      </c>
      <c r="D238" s="63" t="s">
        <v>15</v>
      </c>
      <c r="E238" s="63"/>
      <c r="F238" s="64" t="s">
        <v>23</v>
      </c>
      <c r="G238" s="65" t="s">
        <v>47</v>
      </c>
      <c r="H238" s="66" t="s">
        <v>244</v>
      </c>
      <c r="I238" s="62"/>
      <c r="J238" s="66" t="s">
        <v>32</v>
      </c>
      <c r="K238" s="67"/>
      <c r="L238" s="67"/>
      <c r="M238" s="68"/>
      <c r="N238" s="63">
        <v>506200</v>
      </c>
      <c r="O238" s="69">
        <v>0</v>
      </c>
      <c r="P238" s="70">
        <f t="shared" si="11"/>
        <v>0</v>
      </c>
      <c r="Q238" s="75">
        <v>0</v>
      </c>
      <c r="R238" s="71">
        <v>0</v>
      </c>
      <c r="S238" s="111" t="e">
        <f>(VLOOKUP(A238,#REF!,9,FALSE))*M238</f>
        <v>#REF!</v>
      </c>
      <c r="T238" s="73">
        <v>0</v>
      </c>
    </row>
    <row r="239" spans="1:20" ht="15" customHeight="1">
      <c r="A239" s="168">
        <v>311</v>
      </c>
      <c r="B239" s="62" t="s">
        <v>239</v>
      </c>
      <c r="C239" s="63" t="s">
        <v>235</v>
      </c>
      <c r="D239" s="63" t="s">
        <v>15</v>
      </c>
      <c r="E239" s="63"/>
      <c r="F239" s="64" t="s">
        <v>23</v>
      </c>
      <c r="G239" s="65" t="s">
        <v>47</v>
      </c>
      <c r="H239" s="66" t="s">
        <v>244</v>
      </c>
      <c r="I239" s="62"/>
      <c r="J239" s="66" t="s">
        <v>32</v>
      </c>
      <c r="K239" s="67"/>
      <c r="L239" s="67"/>
      <c r="M239" s="68"/>
      <c r="N239" s="63">
        <v>506200</v>
      </c>
      <c r="O239" s="69">
        <v>0</v>
      </c>
      <c r="P239" s="70">
        <f t="shared" si="11"/>
        <v>0</v>
      </c>
      <c r="Q239" s="75">
        <v>0</v>
      </c>
      <c r="R239" s="71">
        <v>0</v>
      </c>
      <c r="S239" s="111" t="e">
        <f>(VLOOKUP(A239,#REF!,9,FALSE))*M239</f>
        <v>#REF!</v>
      </c>
      <c r="T239" s="73">
        <v>0</v>
      </c>
    </row>
    <row r="240" spans="1:20" ht="15" customHeight="1">
      <c r="A240" s="168">
        <v>311</v>
      </c>
      <c r="B240" s="62" t="s">
        <v>239</v>
      </c>
      <c r="C240" s="63" t="s">
        <v>235</v>
      </c>
      <c r="D240" s="63" t="s">
        <v>15</v>
      </c>
      <c r="E240" s="63"/>
      <c r="F240" s="64" t="s">
        <v>23</v>
      </c>
      <c r="G240" s="65" t="s">
        <v>47</v>
      </c>
      <c r="H240" s="66" t="s">
        <v>245</v>
      </c>
      <c r="I240" s="62" t="s">
        <v>18</v>
      </c>
      <c r="J240" s="66" t="s">
        <v>32</v>
      </c>
      <c r="K240" s="67">
        <v>3537.9473457893027</v>
      </c>
      <c r="L240" s="67">
        <v>178085.99999999997</v>
      </c>
      <c r="M240" s="68">
        <v>1.9866510257905187E-2</v>
      </c>
      <c r="N240" s="63" t="s">
        <v>246</v>
      </c>
      <c r="O240" s="107" t="e">
        <f>(VLOOKUP(J240,'Rates per SqFt.'!$A$3:$E$12,4,FALSE))*K240</f>
        <v>#N/A</v>
      </c>
      <c r="P240" s="70">
        <f t="shared" si="11"/>
        <v>2085.9835770800446</v>
      </c>
      <c r="Q240" s="109">
        <f>(VLOOKUP(F240,'Rates per SqFt.'!$A$16:$E$18,3))*K240</f>
        <v>5831683264.9945717</v>
      </c>
      <c r="R240" s="71">
        <v>0</v>
      </c>
      <c r="S240" s="111" t="e">
        <f>(VLOOKUP(A240,#REF!,9,FALSE))*M240</f>
        <v>#REF!</v>
      </c>
      <c r="T240" s="73">
        <v>0</v>
      </c>
    </row>
    <row r="241" spans="1:20" ht="15" customHeight="1">
      <c r="A241" s="168">
        <v>311</v>
      </c>
      <c r="B241" s="62" t="s">
        <v>239</v>
      </c>
      <c r="C241" s="63" t="s">
        <v>235</v>
      </c>
      <c r="D241" s="63" t="s">
        <v>15</v>
      </c>
      <c r="E241" s="63"/>
      <c r="F241" s="64" t="s">
        <v>23</v>
      </c>
      <c r="G241" s="65" t="s">
        <v>47</v>
      </c>
      <c r="H241" s="66" t="s">
        <v>247</v>
      </c>
      <c r="I241" s="62" t="s">
        <v>18</v>
      </c>
      <c r="J241" s="66" t="s">
        <v>32</v>
      </c>
      <c r="K241" s="67">
        <v>9306.9998320574759</v>
      </c>
      <c r="L241" s="67">
        <v>178085.99999999997</v>
      </c>
      <c r="M241" s="68">
        <v>5.2261266085248011E-2</v>
      </c>
      <c r="N241" s="63" t="s">
        <v>248</v>
      </c>
      <c r="O241" s="107" t="e">
        <f>(VLOOKUP(J241,'Rates per SqFt.'!$A$3:$E$12,4,FALSE))*K241</f>
        <v>#N/A</v>
      </c>
      <c r="P241" s="70">
        <f t="shared" si="11"/>
        <v>5487.4329389510413</v>
      </c>
      <c r="Q241" s="109">
        <f>(VLOOKUP(F241,'Rates per SqFt.'!$A$16:$E$18,3))*K241</f>
        <v>15340950518.246964</v>
      </c>
      <c r="R241" s="71">
        <v>0</v>
      </c>
      <c r="S241" s="111" t="e">
        <f>(VLOOKUP(A241,#REF!,9,FALSE))*M241</f>
        <v>#REF!</v>
      </c>
      <c r="T241" s="73">
        <v>0</v>
      </c>
    </row>
    <row r="242" spans="1:20" ht="15" customHeight="1">
      <c r="A242" s="168">
        <v>311</v>
      </c>
      <c r="B242" s="62" t="s">
        <v>239</v>
      </c>
      <c r="C242" s="63" t="s">
        <v>235</v>
      </c>
      <c r="D242" s="63" t="s">
        <v>15</v>
      </c>
      <c r="E242" s="63"/>
      <c r="F242" s="64" t="s">
        <v>23</v>
      </c>
      <c r="G242" s="65" t="s">
        <v>47</v>
      </c>
      <c r="H242" s="66" t="s">
        <v>249</v>
      </c>
      <c r="I242" s="62" t="s">
        <v>18</v>
      </c>
      <c r="J242" s="66" t="s">
        <v>32</v>
      </c>
      <c r="K242" s="67">
        <v>24317.467132644499</v>
      </c>
      <c r="L242" s="67">
        <v>178085.99999999997</v>
      </c>
      <c r="M242" s="68">
        <v>0.13654901077369644</v>
      </c>
      <c r="N242" s="63" t="s">
        <v>250</v>
      </c>
      <c r="O242" s="107" t="e">
        <f>(VLOOKUP(J242,'Rates per SqFt.'!$A$3:$E$12,4,FALSE))*K242</f>
        <v>#N/A</v>
      </c>
      <c r="P242" s="70">
        <f t="shared" si="11"/>
        <v>14337.646131238125</v>
      </c>
      <c r="Q242" s="109">
        <f>(VLOOKUP(F242,'Rates per SqFt.'!$A$16:$E$18,3))*K242</f>
        <v>40083062935.709351</v>
      </c>
      <c r="R242" s="71">
        <v>0</v>
      </c>
      <c r="S242" s="111" t="e">
        <f>(VLOOKUP(A242,#REF!,9,FALSE))*M242</f>
        <v>#REF!</v>
      </c>
      <c r="T242" s="73">
        <v>0</v>
      </c>
    </row>
    <row r="243" spans="1:20" ht="15" customHeight="1">
      <c r="A243" s="168">
        <v>311</v>
      </c>
      <c r="B243" s="62" t="s">
        <v>239</v>
      </c>
      <c r="C243" s="63" t="s">
        <v>235</v>
      </c>
      <c r="D243" s="63" t="s">
        <v>15</v>
      </c>
      <c r="E243" s="63"/>
      <c r="F243" s="64" t="s">
        <v>23</v>
      </c>
      <c r="G243" s="65" t="s">
        <v>47</v>
      </c>
      <c r="H243" s="66" t="s">
        <v>249</v>
      </c>
      <c r="I243" s="62" t="s">
        <v>18</v>
      </c>
      <c r="J243" s="66" t="s">
        <v>41</v>
      </c>
      <c r="K243" s="67">
        <v>25839.282451653762</v>
      </c>
      <c r="L243" s="67">
        <v>178085.99999999997</v>
      </c>
      <c r="M243" s="68">
        <v>0.1450944063635197</v>
      </c>
      <c r="N243" s="63" t="s">
        <v>250</v>
      </c>
      <c r="O243" s="107" t="e">
        <f>(VLOOKUP(J243,'Rates per SqFt.'!$A$3:$E$12,4,FALSE))*K243</f>
        <v>#N/A</v>
      </c>
      <c r="P243" s="70">
        <f t="shared" si="11"/>
        <v>15234.912668169569</v>
      </c>
      <c r="Q243" s="109">
        <f>(VLOOKUP(F243,'Rates per SqFt.'!$A$16:$E$18,3))*K243</f>
        <v>42591507539.567284</v>
      </c>
      <c r="R243" s="71">
        <v>0</v>
      </c>
      <c r="S243" s="111" t="e">
        <f>(VLOOKUP(A243,#REF!,9,FALSE))*M243</f>
        <v>#REF!</v>
      </c>
      <c r="T243" s="73">
        <v>0</v>
      </c>
    </row>
    <row r="244" spans="1:20" ht="15" customHeight="1">
      <c r="A244" s="168">
        <v>311</v>
      </c>
      <c r="B244" s="62" t="s">
        <v>251</v>
      </c>
      <c r="C244" s="63" t="s">
        <v>235</v>
      </c>
      <c r="D244" s="63" t="s">
        <v>15</v>
      </c>
      <c r="E244" s="63"/>
      <c r="F244" s="64" t="s">
        <v>23</v>
      </c>
      <c r="G244" s="65" t="s">
        <v>47</v>
      </c>
      <c r="H244" s="66" t="s">
        <v>249</v>
      </c>
      <c r="I244" s="62" t="s">
        <v>34</v>
      </c>
      <c r="J244" s="66" t="s">
        <v>32</v>
      </c>
      <c r="K244" s="67">
        <v>19103.002620782387</v>
      </c>
      <c r="L244" s="67">
        <v>178085.99999999997</v>
      </c>
      <c r="M244" s="68">
        <v>0.1072684131306357</v>
      </c>
      <c r="N244" s="63" t="s">
        <v>250</v>
      </c>
      <c r="O244" s="107" t="e">
        <f>(VLOOKUP(J244,'Rates per SqFt.'!$A$3:$E$12,4,FALSE))*K244</f>
        <v>#N/A</v>
      </c>
      <c r="P244" s="70">
        <f t="shared" si="11"/>
        <v>11263.183378716749</v>
      </c>
      <c r="Q244" s="109">
        <f>(VLOOKUP(F244,'Rates per SqFt.'!$A$16:$E$18,3))*K244</f>
        <v>31487936310.683159</v>
      </c>
      <c r="R244" s="71">
        <v>0</v>
      </c>
      <c r="S244" s="111" t="e">
        <f>(VLOOKUP(A244,#REF!,9,FALSE))*M244</f>
        <v>#REF!</v>
      </c>
      <c r="T244" s="73">
        <v>0</v>
      </c>
    </row>
    <row r="245" spans="1:20" ht="15" customHeight="1">
      <c r="A245" s="168">
        <v>311</v>
      </c>
      <c r="B245" s="62" t="s">
        <v>251</v>
      </c>
      <c r="C245" s="63" t="s">
        <v>235</v>
      </c>
      <c r="D245" s="63" t="s">
        <v>15</v>
      </c>
      <c r="E245" s="63"/>
      <c r="F245" s="64" t="s">
        <v>23</v>
      </c>
      <c r="G245" s="65" t="s">
        <v>47</v>
      </c>
      <c r="H245" s="66" t="s">
        <v>249</v>
      </c>
      <c r="I245" s="62" t="s">
        <v>34</v>
      </c>
      <c r="J245" s="66" t="s">
        <v>41</v>
      </c>
      <c r="K245" s="67">
        <v>5130.7443494578474</v>
      </c>
      <c r="L245" s="67">
        <v>178085.99999999997</v>
      </c>
      <c r="M245" s="68">
        <v>2.8810486784238223E-2</v>
      </c>
      <c r="N245" s="63" t="s">
        <v>250</v>
      </c>
      <c r="O245" s="107" t="e">
        <f>(VLOOKUP(J245,'Rates per SqFt.'!$A$3:$E$12,4,FALSE))*K245</f>
        <v>#N/A</v>
      </c>
      <c r="P245" s="70">
        <f t="shared" si="11"/>
        <v>3025.1011123450135</v>
      </c>
      <c r="Q245" s="109">
        <f>(VLOOKUP(F245,'Rates per SqFt.'!$A$16:$E$18,3))*K245</f>
        <v>8457128678.1046076</v>
      </c>
      <c r="R245" s="71">
        <v>0</v>
      </c>
      <c r="S245" s="111" t="e">
        <f>(VLOOKUP(A245,#REF!,9,FALSE))*M245</f>
        <v>#REF!</v>
      </c>
      <c r="T245" s="73">
        <v>0</v>
      </c>
    </row>
    <row r="246" spans="1:20" ht="15" customHeight="1">
      <c r="A246" s="168">
        <v>311</v>
      </c>
      <c r="B246" s="62" t="s">
        <v>234</v>
      </c>
      <c r="C246" s="63" t="s">
        <v>235</v>
      </c>
      <c r="D246" s="63" t="s">
        <v>15</v>
      </c>
      <c r="E246" s="63"/>
      <c r="F246" s="64" t="s">
        <v>23</v>
      </c>
      <c r="G246" s="65" t="s">
        <v>63</v>
      </c>
      <c r="H246" s="76" t="s">
        <v>64</v>
      </c>
      <c r="I246" s="62" t="s">
        <v>18</v>
      </c>
      <c r="J246" s="66" t="s">
        <v>65</v>
      </c>
      <c r="K246" s="67">
        <v>133.59911020831558</v>
      </c>
      <c r="L246" s="67">
        <v>178085.99999999997</v>
      </c>
      <c r="M246" s="68">
        <v>7.5019434547530747E-4</v>
      </c>
      <c r="N246" s="63" t="s">
        <v>238</v>
      </c>
      <c r="O246" s="107" t="e">
        <f>(VLOOKUP(J246,'Rates per SqFt.'!$A$3:$E$12,4,FALSE))*K246</f>
        <v>#N/A</v>
      </c>
      <c r="P246" s="70">
        <f t="shared" si="11"/>
        <v>78.770406274907288</v>
      </c>
      <c r="Q246" s="109">
        <f>(VLOOKUP(F246,'Rates per SqFt.'!$A$16:$E$18,3))*K246</f>
        <v>220214610.07531855</v>
      </c>
      <c r="R246" s="71">
        <v>0</v>
      </c>
      <c r="S246" s="111" t="e">
        <f>(VLOOKUP(A246,#REF!,9,FALSE))*M246</f>
        <v>#REF!</v>
      </c>
      <c r="T246" s="73">
        <v>0</v>
      </c>
    </row>
    <row r="247" spans="1:20" ht="15" customHeight="1">
      <c r="A247" s="170">
        <v>311</v>
      </c>
      <c r="B247" s="52" t="s">
        <v>234</v>
      </c>
      <c r="C247" s="53" t="s">
        <v>235</v>
      </c>
      <c r="D247" s="53" t="s">
        <v>15</v>
      </c>
      <c r="E247" s="53"/>
      <c r="F247" s="54" t="s">
        <v>23</v>
      </c>
      <c r="G247" s="55" t="s">
        <v>63</v>
      </c>
      <c r="H247" s="56" t="s">
        <v>64</v>
      </c>
      <c r="I247" s="52" t="s">
        <v>18</v>
      </c>
      <c r="J247" s="57" t="s">
        <v>32</v>
      </c>
      <c r="K247" s="58">
        <v>2713.2764745943368</v>
      </c>
      <c r="L247" s="58">
        <v>178085.99999999997</v>
      </c>
      <c r="M247" s="59">
        <v>1.5235765161743974E-2</v>
      </c>
      <c r="N247" s="53" t="s">
        <v>238</v>
      </c>
      <c r="O247" s="107" t="e">
        <f>(VLOOKUP(J247,'Rates per SqFt.'!$A$3:$E$12,4,FALSE))*K247</f>
        <v>#N/A</v>
      </c>
      <c r="P247" s="70">
        <f t="shared" si="11"/>
        <v>1599.7553419831172</v>
      </c>
      <c r="Q247" s="109">
        <f>(VLOOKUP(F247,'Rates per SqFt.'!$A$16:$E$18,3))*K247</f>
        <v>4472358535.5296516</v>
      </c>
      <c r="R247" s="60">
        <v>0</v>
      </c>
      <c r="S247" s="111" t="e">
        <f>(VLOOKUP(A247,#REF!,9,FALSE))*M247</f>
        <v>#REF!</v>
      </c>
      <c r="T247" s="61">
        <v>0</v>
      </c>
    </row>
    <row r="248" spans="1:20" ht="15" customHeight="1">
      <c r="A248" s="49">
        <v>311</v>
      </c>
      <c r="B248" s="20" t="s">
        <v>234</v>
      </c>
      <c r="C248" s="21" t="s">
        <v>235</v>
      </c>
      <c r="D248" s="21" t="s">
        <v>15</v>
      </c>
      <c r="E248" s="21"/>
      <c r="F248" s="22" t="s">
        <v>23</v>
      </c>
      <c r="G248" s="23" t="s">
        <v>30</v>
      </c>
      <c r="H248" s="43" t="s">
        <v>31</v>
      </c>
      <c r="I248" s="20" t="s">
        <v>34</v>
      </c>
      <c r="J248" s="24" t="s">
        <v>32</v>
      </c>
      <c r="K248" s="25">
        <v>18803.352474032166</v>
      </c>
      <c r="L248" s="25">
        <v>178085.99999999997</v>
      </c>
      <c r="M248" s="26">
        <v>0.105585798288648</v>
      </c>
      <c r="N248" s="21" t="s">
        <v>33</v>
      </c>
      <c r="O248" s="107" t="e">
        <f>(VLOOKUP(J248,'Rates per SqFt.'!$A$3:$E$12,4,FALSE))*K248</f>
        <v>#N/A</v>
      </c>
      <c r="P248" s="70">
        <f t="shared" si="11"/>
        <v>11086.50882030804</v>
      </c>
      <c r="Q248" s="109">
        <f>(VLOOKUP(F248,'Rates per SqFt.'!$A$16:$E$18,3))*K248</f>
        <v>30994015803.857025</v>
      </c>
      <c r="R248" s="29">
        <v>0</v>
      </c>
      <c r="S248" s="111" t="e">
        <f>(VLOOKUP(A248,#REF!,9,FALSE))*M248</f>
        <v>#REF!</v>
      </c>
      <c r="T248" s="30">
        <v>0</v>
      </c>
    </row>
    <row r="249" spans="1:20" ht="15" customHeight="1">
      <c r="A249" s="49">
        <v>311</v>
      </c>
      <c r="B249" s="20" t="s">
        <v>234</v>
      </c>
      <c r="C249" s="21" t="s">
        <v>235</v>
      </c>
      <c r="D249" s="21" t="s">
        <v>15</v>
      </c>
      <c r="E249" s="21"/>
      <c r="F249" s="22" t="s">
        <v>23</v>
      </c>
      <c r="G249" s="23" t="s">
        <v>30</v>
      </c>
      <c r="H249" s="43" t="s">
        <v>31</v>
      </c>
      <c r="I249" s="20" t="s">
        <v>34</v>
      </c>
      <c r="J249" s="24" t="s">
        <v>41</v>
      </c>
      <c r="K249" s="25">
        <v>3743.7922416425436</v>
      </c>
      <c r="L249" s="25">
        <v>178085.99999999997</v>
      </c>
      <c r="M249" s="26">
        <v>2.1022383801323766E-2</v>
      </c>
      <c r="N249" s="21" t="s">
        <v>33</v>
      </c>
      <c r="O249" s="107" t="e">
        <f>(VLOOKUP(J249,'Rates per SqFt.'!$A$3:$E$12,4,FALSE))*K249</f>
        <v>#N/A</v>
      </c>
      <c r="P249" s="70">
        <f t="shared" si="11"/>
        <v>2207.3502991389955</v>
      </c>
      <c r="Q249" s="109">
        <f>(VLOOKUP(F249,'Rates per SqFt.'!$A$16:$E$18,3))*K249</f>
        <v>6170982332.2236481</v>
      </c>
      <c r="R249" s="29">
        <v>0</v>
      </c>
      <c r="S249" s="111" t="e">
        <f>(VLOOKUP(A249,#REF!,9,FALSE))*M249</f>
        <v>#REF!</v>
      </c>
      <c r="T249" s="30">
        <v>0</v>
      </c>
    </row>
    <row r="250" spans="1:20" ht="15" customHeight="1">
      <c r="A250" s="49">
        <v>311</v>
      </c>
      <c r="B250" s="20" t="s">
        <v>234</v>
      </c>
      <c r="C250" s="21" t="s">
        <v>235</v>
      </c>
      <c r="D250" s="21" t="s">
        <v>15</v>
      </c>
      <c r="E250" s="21"/>
      <c r="F250" s="22" t="s">
        <v>23</v>
      </c>
      <c r="G250" s="23" t="s">
        <v>30</v>
      </c>
      <c r="H250" s="43" t="s">
        <v>31</v>
      </c>
      <c r="I250" s="20" t="s">
        <v>18</v>
      </c>
      <c r="J250" s="24" t="s">
        <v>41</v>
      </c>
      <c r="K250" s="25">
        <v>4696.6159925050579</v>
      </c>
      <c r="L250" s="25">
        <v>178085.99999999997</v>
      </c>
      <c r="M250" s="26">
        <v>2.6372741217754674E-2</v>
      </c>
      <c r="N250" s="21" t="s">
        <v>85</v>
      </c>
      <c r="O250" s="107" t="e">
        <f>(VLOOKUP(J250,'Rates per SqFt.'!$A$3:$E$12,4,FALSE))*K250</f>
        <v>#N/A</v>
      </c>
      <c r="P250" s="70">
        <f t="shared" si="11"/>
        <v>2769.1378278642405</v>
      </c>
      <c r="Q250" s="109">
        <f>(VLOOKUP(F250,'Rates per SqFt.'!$A$16:$E$18,3))*K250</f>
        <v>7741544519.647789</v>
      </c>
      <c r="R250" s="29">
        <v>0</v>
      </c>
      <c r="S250" s="111" t="e">
        <f>(VLOOKUP(A250,#REF!,9,FALSE))*M250</f>
        <v>#REF!</v>
      </c>
      <c r="T250" s="30">
        <v>0</v>
      </c>
    </row>
    <row r="251" spans="1:20" ht="15" customHeight="1">
      <c r="A251" s="49">
        <v>312</v>
      </c>
      <c r="B251" s="20" t="s">
        <v>252</v>
      </c>
      <c r="C251" s="21" t="s">
        <v>253</v>
      </c>
      <c r="D251" s="21" t="s">
        <v>22</v>
      </c>
      <c r="E251" s="21"/>
      <c r="F251" s="22" t="s">
        <v>16</v>
      </c>
      <c r="G251" s="23" t="s">
        <v>63</v>
      </c>
      <c r="H251" s="43" t="s">
        <v>64</v>
      </c>
      <c r="I251" s="20" t="s">
        <v>18</v>
      </c>
      <c r="J251" s="24" t="s">
        <v>41</v>
      </c>
      <c r="K251" s="25">
        <v>1367</v>
      </c>
      <c r="L251" s="25">
        <v>2598</v>
      </c>
      <c r="M251" s="26">
        <v>0.52617397998460358</v>
      </c>
      <c r="N251" s="21" t="s">
        <v>215</v>
      </c>
      <c r="O251" s="27"/>
      <c r="P251" s="28">
        <f>2900*M251</f>
        <v>1525.9045419553504</v>
      </c>
      <c r="Q251" s="97"/>
      <c r="R251" s="29">
        <v>0</v>
      </c>
      <c r="S251" s="111" t="e">
        <f>(VLOOKUP(A251,#REF!,9,FALSE))*M251</f>
        <v>#REF!</v>
      </c>
      <c r="T251" s="30">
        <v>0</v>
      </c>
    </row>
    <row r="252" spans="1:20" ht="15" customHeight="1">
      <c r="A252" s="49">
        <v>312</v>
      </c>
      <c r="B252" s="20" t="s">
        <v>252</v>
      </c>
      <c r="C252" s="21" t="s">
        <v>253</v>
      </c>
      <c r="D252" s="21" t="s">
        <v>22</v>
      </c>
      <c r="E252" s="21"/>
      <c r="F252" s="22" t="s">
        <v>16</v>
      </c>
      <c r="G252" s="23" t="s">
        <v>63</v>
      </c>
      <c r="H252" s="43" t="s">
        <v>64</v>
      </c>
      <c r="I252" s="20" t="s">
        <v>18</v>
      </c>
      <c r="J252" s="24" t="s">
        <v>19</v>
      </c>
      <c r="K252" s="25">
        <v>1231</v>
      </c>
      <c r="L252" s="25">
        <v>2598</v>
      </c>
      <c r="M252" s="26">
        <v>0.47382602001539648</v>
      </c>
      <c r="N252" s="21" t="s">
        <v>215</v>
      </c>
      <c r="O252" s="27"/>
      <c r="P252" s="28">
        <f>2900*M252</f>
        <v>1374.0954580446498</v>
      </c>
      <c r="Q252" s="97"/>
      <c r="R252" s="29">
        <v>0</v>
      </c>
      <c r="S252" s="111" t="e">
        <f>(VLOOKUP(A252,#REF!,9,FALSE))*M252</f>
        <v>#REF!</v>
      </c>
      <c r="T252" s="30">
        <v>0</v>
      </c>
    </row>
    <row r="253" spans="1:20" ht="15" customHeight="1">
      <c r="A253" s="49">
        <v>313</v>
      </c>
      <c r="B253" s="20" t="s">
        <v>254</v>
      </c>
      <c r="C253" s="21" t="s">
        <v>255</v>
      </c>
      <c r="D253" s="21" t="s">
        <v>15</v>
      </c>
      <c r="E253" s="21"/>
      <c r="F253" s="22" t="s">
        <v>16</v>
      </c>
      <c r="G253" s="23" t="s">
        <v>24</v>
      </c>
      <c r="H253" s="43" t="s">
        <v>25</v>
      </c>
      <c r="I253" s="20" t="s">
        <v>18</v>
      </c>
      <c r="J253" s="24" t="s">
        <v>41</v>
      </c>
      <c r="K253" s="25">
        <v>284.88770938773644</v>
      </c>
      <c r="L253" s="25">
        <v>31836</v>
      </c>
      <c r="M253" s="26">
        <v>8.9486025062110956E-3</v>
      </c>
      <c r="N253" s="21" t="s">
        <v>256</v>
      </c>
      <c r="O253" s="107" t="e">
        <f>(VLOOKUP(J253,'Rates per SqFt.'!$A$3:$E$12,4,FALSE))*K253</f>
        <v>#N/A</v>
      </c>
      <c r="P253" s="28">
        <f t="shared" ref="P253:P276" si="12">M253*700</f>
        <v>6.264021754347767</v>
      </c>
      <c r="Q253" s="109">
        <f>(VLOOKUP(F253,'Rates per SqFt.'!$A$16:$E$18,3))*K253</f>
        <v>24772125.882101238</v>
      </c>
      <c r="R253" s="29">
        <v>0</v>
      </c>
      <c r="S253" s="111" t="e">
        <f>(VLOOKUP(A253,#REF!,9,FALSE))*M253</f>
        <v>#REF!</v>
      </c>
      <c r="T253" s="30">
        <v>0</v>
      </c>
    </row>
    <row r="254" spans="1:20" ht="15" customHeight="1">
      <c r="A254" s="49">
        <v>313</v>
      </c>
      <c r="B254" s="20" t="s">
        <v>254</v>
      </c>
      <c r="C254" s="21" t="s">
        <v>255</v>
      </c>
      <c r="D254" s="21" t="s">
        <v>15</v>
      </c>
      <c r="E254" s="21"/>
      <c r="F254" s="22" t="s">
        <v>16</v>
      </c>
      <c r="G254" s="23" t="s">
        <v>24</v>
      </c>
      <c r="H254" s="43" t="s">
        <v>25</v>
      </c>
      <c r="I254" s="20" t="s">
        <v>40</v>
      </c>
      <c r="J254" s="24" t="s">
        <v>41</v>
      </c>
      <c r="K254" s="25">
        <v>61.825372356922784</v>
      </c>
      <c r="L254" s="25">
        <v>31836</v>
      </c>
      <c r="M254" s="26">
        <v>1.9419956136739159E-3</v>
      </c>
      <c r="N254" s="21" t="s">
        <v>257</v>
      </c>
      <c r="O254" s="107" t="e">
        <f>(VLOOKUP(J254,'Rates per SqFt.'!$A$3:$E$12,4,FALSE))*K254</f>
        <v>#N/A</v>
      </c>
      <c r="P254" s="28">
        <f t="shared" si="12"/>
        <v>1.3593969295717412</v>
      </c>
      <c r="Q254" s="109">
        <f>(VLOOKUP(F254,'Rates per SqFt.'!$A$16:$E$18,3))*K254</f>
        <v>5375963.4279238647</v>
      </c>
      <c r="R254" s="29">
        <v>0</v>
      </c>
      <c r="S254" s="111" t="e">
        <f>(VLOOKUP(A254,#REF!,9,FALSE))*M254</f>
        <v>#REF!</v>
      </c>
      <c r="T254" s="30">
        <v>0</v>
      </c>
    </row>
    <row r="255" spans="1:20" ht="15" customHeight="1">
      <c r="A255" s="49">
        <v>313</v>
      </c>
      <c r="B255" s="20" t="s">
        <v>254</v>
      </c>
      <c r="C255" s="21" t="s">
        <v>255</v>
      </c>
      <c r="D255" s="21" t="s">
        <v>15</v>
      </c>
      <c r="E255" s="21"/>
      <c r="F255" s="22" t="s">
        <v>16</v>
      </c>
      <c r="G255" s="23" t="s">
        <v>24</v>
      </c>
      <c r="H255" s="43" t="s">
        <v>25</v>
      </c>
      <c r="I255" s="20" t="s">
        <v>18</v>
      </c>
      <c r="J255" s="24" t="s">
        <v>41</v>
      </c>
      <c r="K255" s="25">
        <v>162.46608326529548</v>
      </c>
      <c r="L255" s="25">
        <v>31836</v>
      </c>
      <c r="M255" s="26">
        <v>5.103219099927613E-3</v>
      </c>
      <c r="N255" s="21" t="s">
        <v>258</v>
      </c>
      <c r="O255" s="107" t="e">
        <f>(VLOOKUP(J255,'Rates per SqFt.'!$A$3:$E$12,4,FALSE))*K255</f>
        <v>#N/A</v>
      </c>
      <c r="P255" s="28">
        <f t="shared" si="12"/>
        <v>3.5722533699493293</v>
      </c>
      <c r="Q255" s="109">
        <f>(VLOOKUP(F255,'Rates per SqFt.'!$A$16:$E$18,3))*K255</f>
        <v>14127075.804250505</v>
      </c>
      <c r="R255" s="29">
        <v>0</v>
      </c>
      <c r="S255" s="111" t="e">
        <f>(VLOOKUP(A255,#REF!,9,FALSE))*M255</f>
        <v>#REF!</v>
      </c>
      <c r="T255" s="30">
        <v>0</v>
      </c>
    </row>
    <row r="256" spans="1:20" ht="15" customHeight="1">
      <c r="A256" s="49">
        <v>313</v>
      </c>
      <c r="B256" s="20" t="s">
        <v>254</v>
      </c>
      <c r="C256" s="21" t="s">
        <v>255</v>
      </c>
      <c r="D256" s="21" t="s">
        <v>15</v>
      </c>
      <c r="E256" s="21"/>
      <c r="F256" s="22" t="s">
        <v>16</v>
      </c>
      <c r="G256" s="23" t="s">
        <v>24</v>
      </c>
      <c r="H256" s="43" t="s">
        <v>25</v>
      </c>
      <c r="I256" s="20" t="s">
        <v>40</v>
      </c>
      <c r="J256" s="24" t="s">
        <v>41</v>
      </c>
      <c r="K256" s="25">
        <v>295.97252724058779</v>
      </c>
      <c r="L256" s="25">
        <v>31836</v>
      </c>
      <c r="M256" s="26">
        <v>9.2967875122687456E-3</v>
      </c>
      <c r="N256" s="21" t="s">
        <v>258</v>
      </c>
      <c r="O256" s="107" t="e">
        <f>(VLOOKUP(J256,'Rates per SqFt.'!$A$3:$E$12,4,FALSE))*K256</f>
        <v>#N/A</v>
      </c>
      <c r="P256" s="28">
        <f t="shared" si="12"/>
        <v>6.5077512585881223</v>
      </c>
      <c r="Q256" s="109">
        <f>(VLOOKUP(F256,'Rates per SqFt.'!$A$16:$E$18,3))*K256</f>
        <v>25735995.133678075</v>
      </c>
      <c r="R256" s="29">
        <v>0</v>
      </c>
      <c r="S256" s="111" t="e">
        <f>(VLOOKUP(A256,#REF!,9,FALSE))*M256</f>
        <v>#REF!</v>
      </c>
      <c r="T256" s="30">
        <v>0</v>
      </c>
    </row>
    <row r="257" spans="1:20" ht="15" customHeight="1">
      <c r="A257" s="49">
        <v>313</v>
      </c>
      <c r="B257" s="20" t="s">
        <v>254</v>
      </c>
      <c r="C257" s="21" t="s">
        <v>255</v>
      </c>
      <c r="D257" s="21" t="s">
        <v>15</v>
      </c>
      <c r="E257" s="21"/>
      <c r="F257" s="22" t="s">
        <v>16</v>
      </c>
      <c r="G257" s="23" t="s">
        <v>24</v>
      </c>
      <c r="H257" s="43" t="s">
        <v>25</v>
      </c>
      <c r="I257" s="20" t="s">
        <v>18</v>
      </c>
      <c r="J257" s="24" t="s">
        <v>41</v>
      </c>
      <c r="K257" s="25">
        <v>6142.8197257138836</v>
      </c>
      <c r="L257" s="25">
        <v>31836</v>
      </c>
      <c r="M257" s="26">
        <v>0.19295199540500954</v>
      </c>
      <c r="N257" s="21" t="s">
        <v>26</v>
      </c>
      <c r="O257" s="107" t="e">
        <f>(VLOOKUP(J257,'Rates per SqFt.'!$A$3:$E$12,4,FALSE))*K257</f>
        <v>#N/A</v>
      </c>
      <c r="P257" s="28">
        <f t="shared" si="12"/>
        <v>135.06639678350669</v>
      </c>
      <c r="Q257" s="109">
        <f>(VLOOKUP(F257,'Rates per SqFt.'!$A$16:$E$18,3))*K257</f>
        <v>534142746.42972511</v>
      </c>
      <c r="R257" s="29">
        <v>0</v>
      </c>
      <c r="S257" s="111" t="e">
        <f>(VLOOKUP(A257,#REF!,9,FALSE))*M257</f>
        <v>#REF!</v>
      </c>
      <c r="T257" s="30">
        <v>0</v>
      </c>
    </row>
    <row r="258" spans="1:20" ht="15" customHeight="1">
      <c r="A258" s="49">
        <v>313</v>
      </c>
      <c r="B258" s="20" t="s">
        <v>254</v>
      </c>
      <c r="C258" s="21" t="s">
        <v>255</v>
      </c>
      <c r="D258" s="21" t="s">
        <v>15</v>
      </c>
      <c r="E258" s="21"/>
      <c r="F258" s="22" t="s">
        <v>16</v>
      </c>
      <c r="G258" s="23" t="s">
        <v>24</v>
      </c>
      <c r="H258" s="43" t="s">
        <v>25</v>
      </c>
      <c r="I258" s="20" t="s">
        <v>34</v>
      </c>
      <c r="J258" s="24" t="s">
        <v>41</v>
      </c>
      <c r="K258" s="25">
        <v>1851.6909765464586</v>
      </c>
      <c r="L258" s="25">
        <v>31836</v>
      </c>
      <c r="M258" s="26">
        <v>5.8163430598896178E-2</v>
      </c>
      <c r="N258" s="21" t="s">
        <v>26</v>
      </c>
      <c r="O258" s="107" t="e">
        <f>(VLOOKUP(J258,'Rates per SqFt.'!$A$3:$E$12,4,FALSE))*K258</f>
        <v>#N/A</v>
      </c>
      <c r="P258" s="28">
        <f t="shared" si="12"/>
        <v>40.714401419227322</v>
      </c>
      <c r="Q258" s="109">
        <f>(VLOOKUP(F258,'Rates per SqFt.'!$A$16:$E$18,3))*K258</f>
        <v>161011937.17462078</v>
      </c>
      <c r="R258" s="29">
        <v>0</v>
      </c>
      <c r="S258" s="111" t="e">
        <f>(VLOOKUP(A258,#REF!,9,FALSE))*M258</f>
        <v>#REF!</v>
      </c>
      <c r="T258" s="30">
        <v>0</v>
      </c>
    </row>
    <row r="259" spans="1:20" ht="15" customHeight="1">
      <c r="A259" s="49">
        <v>313</v>
      </c>
      <c r="B259" s="20" t="s">
        <v>254</v>
      </c>
      <c r="C259" s="21" t="s">
        <v>255</v>
      </c>
      <c r="D259" s="21" t="s">
        <v>15</v>
      </c>
      <c r="E259" s="21"/>
      <c r="F259" s="22" t="s">
        <v>16</v>
      </c>
      <c r="G259" s="23" t="s">
        <v>24</v>
      </c>
      <c r="H259" s="43" t="s">
        <v>25</v>
      </c>
      <c r="I259" s="20" t="s">
        <v>40</v>
      </c>
      <c r="J259" s="24" t="s">
        <v>41</v>
      </c>
      <c r="K259" s="25">
        <v>2512.4778979089892</v>
      </c>
      <c r="L259" s="25">
        <v>31836</v>
      </c>
      <c r="M259" s="26">
        <v>7.8919396215259119E-2</v>
      </c>
      <c r="N259" s="21" t="s">
        <v>26</v>
      </c>
      <c r="O259" s="107" t="e">
        <f>(VLOOKUP(J259,'Rates per SqFt.'!$A$3:$E$12,4,FALSE))*K259</f>
        <v>#N/A</v>
      </c>
      <c r="P259" s="28">
        <f t="shared" si="12"/>
        <v>55.243577350681385</v>
      </c>
      <c r="Q259" s="109">
        <f>(VLOOKUP(F259,'Rates per SqFt.'!$A$16:$E$18,3))*K259</f>
        <v>218470003.13477829</v>
      </c>
      <c r="R259" s="29">
        <v>0</v>
      </c>
      <c r="S259" s="111" t="e">
        <f>(VLOOKUP(A259,#REF!,9,FALSE))*M259</f>
        <v>#REF!</v>
      </c>
      <c r="T259" s="30">
        <v>0</v>
      </c>
    </row>
    <row r="260" spans="1:20" ht="15" customHeight="1">
      <c r="A260" s="49">
        <v>313</v>
      </c>
      <c r="B260" s="20" t="s">
        <v>254</v>
      </c>
      <c r="C260" s="21" t="s">
        <v>255</v>
      </c>
      <c r="D260" s="21" t="s">
        <v>15</v>
      </c>
      <c r="E260" s="21"/>
      <c r="F260" s="22" t="s">
        <v>16</v>
      </c>
      <c r="G260" s="23" t="s">
        <v>24</v>
      </c>
      <c r="H260" s="43" t="s">
        <v>25</v>
      </c>
      <c r="I260" s="20" t="s">
        <v>18</v>
      </c>
      <c r="J260" s="24" t="s">
        <v>41</v>
      </c>
      <c r="K260" s="25">
        <v>1180.7394220407389</v>
      </c>
      <c r="L260" s="25">
        <v>31836</v>
      </c>
      <c r="M260" s="26">
        <v>3.7088183881164055E-2</v>
      </c>
      <c r="N260" s="21" t="s">
        <v>259</v>
      </c>
      <c r="O260" s="107" t="e">
        <f>(VLOOKUP(J260,'Rates per SqFt.'!$A$3:$E$12,4,FALSE))*K260</f>
        <v>#N/A</v>
      </c>
      <c r="P260" s="28">
        <f t="shared" si="12"/>
        <v>25.961728716814839</v>
      </c>
      <c r="Q260" s="109">
        <f>(VLOOKUP(F260,'Rates per SqFt.'!$A$16:$E$18,3))*K260</f>
        <v>102670015.70413043</v>
      </c>
      <c r="R260" s="29">
        <v>0</v>
      </c>
      <c r="S260" s="111" t="e">
        <f>(VLOOKUP(A260,#REF!,9,FALSE))*M260</f>
        <v>#REF!</v>
      </c>
      <c r="T260" s="30">
        <v>0</v>
      </c>
    </row>
    <row r="261" spans="1:20" ht="15" customHeight="1">
      <c r="A261" s="49">
        <v>313</v>
      </c>
      <c r="B261" s="20" t="s">
        <v>254</v>
      </c>
      <c r="C261" s="21" t="s">
        <v>255</v>
      </c>
      <c r="D261" s="21" t="s">
        <v>15</v>
      </c>
      <c r="E261" s="21"/>
      <c r="F261" s="22" t="s">
        <v>16</v>
      </c>
      <c r="G261" s="23" t="s">
        <v>24</v>
      </c>
      <c r="H261" s="43" t="s">
        <v>25</v>
      </c>
      <c r="I261" s="20" t="s">
        <v>34</v>
      </c>
      <c r="J261" s="24" t="s">
        <v>41</v>
      </c>
      <c r="K261" s="25">
        <v>211.51672441305462</v>
      </c>
      <c r="L261" s="25">
        <v>31836</v>
      </c>
      <c r="M261" s="26">
        <v>6.6439478707455276E-3</v>
      </c>
      <c r="N261" s="21" t="s">
        <v>259</v>
      </c>
      <c r="O261" s="107" t="e">
        <f>(VLOOKUP(J261,'Rates per SqFt.'!$A$3:$E$12,4,FALSE))*K261</f>
        <v>#N/A</v>
      </c>
      <c r="P261" s="28">
        <f t="shared" si="12"/>
        <v>4.6507635095218696</v>
      </c>
      <c r="Q261" s="109">
        <f>(VLOOKUP(F261,'Rates per SqFt.'!$A$16:$E$18,3))*K261</f>
        <v>18392225.254612755</v>
      </c>
      <c r="R261" s="29">
        <v>0</v>
      </c>
      <c r="S261" s="111" t="e">
        <f>(VLOOKUP(A261,#REF!,9,FALSE))*M261</f>
        <v>#REF!</v>
      </c>
      <c r="T261" s="30">
        <v>0</v>
      </c>
    </row>
    <row r="262" spans="1:20" ht="15" customHeight="1">
      <c r="A262" s="49">
        <v>313</v>
      </c>
      <c r="B262" s="20" t="s">
        <v>254</v>
      </c>
      <c r="C262" s="21" t="s">
        <v>255</v>
      </c>
      <c r="D262" s="21" t="s">
        <v>15</v>
      </c>
      <c r="E262" s="21"/>
      <c r="F262" s="22" t="s">
        <v>16</v>
      </c>
      <c r="G262" s="23" t="s">
        <v>24</v>
      </c>
      <c r="H262" s="43" t="s">
        <v>25</v>
      </c>
      <c r="I262" s="20" t="s">
        <v>40</v>
      </c>
      <c r="J262" s="24" t="s">
        <v>41</v>
      </c>
      <c r="K262" s="25">
        <v>3259.6441000096734</v>
      </c>
      <c r="L262" s="25">
        <v>31836</v>
      </c>
      <c r="M262" s="26">
        <v>0.10238861980178644</v>
      </c>
      <c r="N262" s="21" t="s">
        <v>259</v>
      </c>
      <c r="O262" s="107" t="e">
        <f>(VLOOKUP(J262,'Rates per SqFt.'!$A$3:$E$12,4,FALSE))*K262</f>
        <v>#N/A</v>
      </c>
      <c r="P262" s="28">
        <f t="shared" si="12"/>
        <v>71.672033861250512</v>
      </c>
      <c r="Q262" s="109">
        <f>(VLOOKUP(F262,'Rates per SqFt.'!$A$16:$E$18,3))*K262</f>
        <v>283439093.07224119</v>
      </c>
      <c r="R262" s="29">
        <v>0</v>
      </c>
      <c r="S262" s="111" t="e">
        <f>(VLOOKUP(A262,#REF!,9,FALSE))*M262</f>
        <v>#REF!</v>
      </c>
      <c r="T262" s="30">
        <v>0</v>
      </c>
    </row>
    <row r="263" spans="1:20" ht="15" customHeight="1">
      <c r="A263" s="49">
        <v>313</v>
      </c>
      <c r="B263" s="20" t="s">
        <v>254</v>
      </c>
      <c r="C263" s="21" t="s">
        <v>255</v>
      </c>
      <c r="D263" s="21" t="s">
        <v>15</v>
      </c>
      <c r="E263" s="21"/>
      <c r="F263" s="22" t="s">
        <v>16</v>
      </c>
      <c r="G263" s="23" t="s">
        <v>24</v>
      </c>
      <c r="H263" s="43" t="s">
        <v>25</v>
      </c>
      <c r="I263" s="20" t="s">
        <v>18</v>
      </c>
      <c r="J263" s="24" t="s">
        <v>41</v>
      </c>
      <c r="K263" s="25">
        <v>188.7810122448856</v>
      </c>
      <c r="L263" s="25">
        <v>31836</v>
      </c>
      <c r="M263" s="26">
        <v>5.9297968414651842E-3</v>
      </c>
      <c r="N263" s="21" t="s">
        <v>260</v>
      </c>
      <c r="O263" s="107" t="e">
        <f>(VLOOKUP(J263,'Rates per SqFt.'!$A$3:$E$12,4,FALSE))*K263</f>
        <v>#N/A</v>
      </c>
      <c r="P263" s="28">
        <f t="shared" si="12"/>
        <v>4.1508577890256291</v>
      </c>
      <c r="Q263" s="109">
        <f>(VLOOKUP(F263,'Rates per SqFt.'!$A$16:$E$18,3))*K263</f>
        <v>16415264.138741786</v>
      </c>
      <c r="R263" s="29">
        <v>0</v>
      </c>
      <c r="S263" s="111" t="e">
        <f>(VLOOKUP(A263,#REF!,9,FALSE))*M263</f>
        <v>#REF!</v>
      </c>
      <c r="T263" s="30">
        <v>0</v>
      </c>
    </row>
    <row r="264" spans="1:20" ht="15" customHeight="1">
      <c r="A264" s="49">
        <v>313</v>
      </c>
      <c r="B264" s="20" t="s">
        <v>254</v>
      </c>
      <c r="C264" s="21" t="s">
        <v>255</v>
      </c>
      <c r="D264" s="21" t="s">
        <v>15</v>
      </c>
      <c r="E264" s="21"/>
      <c r="F264" s="22" t="s">
        <v>16</v>
      </c>
      <c r="G264" s="23" t="s">
        <v>24</v>
      </c>
      <c r="H264" s="43" t="s">
        <v>25</v>
      </c>
      <c r="I264" s="20" t="s">
        <v>34</v>
      </c>
      <c r="J264" s="24" t="s">
        <v>41</v>
      </c>
      <c r="K264" s="25">
        <v>1150.6969627036287</v>
      </c>
      <c r="L264" s="25">
        <v>31836</v>
      </c>
      <c r="M264" s="26">
        <v>3.6144520753349313E-2</v>
      </c>
      <c r="N264" s="21" t="s">
        <v>261</v>
      </c>
      <c r="O264" s="107" t="e">
        <f>(VLOOKUP(J264,'Rates per SqFt.'!$A$3:$E$12,4,FALSE))*K264</f>
        <v>#N/A</v>
      </c>
      <c r="P264" s="28">
        <f t="shared" si="12"/>
        <v>25.301164527344518</v>
      </c>
      <c r="Q264" s="109">
        <f>(VLOOKUP(F264,'Rates per SqFt.'!$A$16:$E$18,3))*K264</f>
        <v>100057703.69493134</v>
      </c>
      <c r="R264" s="29">
        <v>0</v>
      </c>
      <c r="S264" s="111" t="e">
        <f>(VLOOKUP(A264,#REF!,9,FALSE))*M264</f>
        <v>#REF!</v>
      </c>
      <c r="T264" s="30">
        <v>0</v>
      </c>
    </row>
    <row r="265" spans="1:20" ht="15" customHeight="1">
      <c r="A265" s="49">
        <v>313</v>
      </c>
      <c r="B265" s="20" t="s">
        <v>254</v>
      </c>
      <c r="C265" s="21" t="s">
        <v>255</v>
      </c>
      <c r="D265" s="21" t="s">
        <v>15</v>
      </c>
      <c r="E265" s="21"/>
      <c r="F265" s="22" t="s">
        <v>16</v>
      </c>
      <c r="G265" s="23" t="s">
        <v>24</v>
      </c>
      <c r="H265" s="43" t="s">
        <v>25</v>
      </c>
      <c r="I265" s="20" t="s">
        <v>34</v>
      </c>
      <c r="J265" s="24" t="s">
        <v>41</v>
      </c>
      <c r="K265" s="25">
        <v>2325.5344211283127</v>
      </c>
      <c r="L265" s="25">
        <v>31836</v>
      </c>
      <c r="M265" s="26">
        <v>7.3047318165859798E-2</v>
      </c>
      <c r="N265" s="21" t="s">
        <v>262</v>
      </c>
      <c r="O265" s="107" t="e">
        <f>(VLOOKUP(J265,'Rates per SqFt.'!$A$3:$E$12,4,FALSE))*K265</f>
        <v>#N/A</v>
      </c>
      <c r="P265" s="28">
        <f t="shared" si="12"/>
        <v>51.133122716101859</v>
      </c>
      <c r="Q265" s="109">
        <f>(VLOOKUP(F265,'Rates per SqFt.'!$A$16:$E$18,3))*K265</f>
        <v>202214520.05479133</v>
      </c>
      <c r="R265" s="29">
        <v>0</v>
      </c>
      <c r="S265" s="111" t="e">
        <f>(VLOOKUP(A265,#REF!,9,FALSE))*M265</f>
        <v>#REF!</v>
      </c>
      <c r="T265" s="30">
        <v>0</v>
      </c>
    </row>
    <row r="266" spans="1:20" ht="15" customHeight="1">
      <c r="A266" s="49">
        <v>313</v>
      </c>
      <c r="B266" s="20" t="s">
        <v>254</v>
      </c>
      <c r="C266" s="21" t="s">
        <v>255</v>
      </c>
      <c r="D266" s="21" t="s">
        <v>15</v>
      </c>
      <c r="E266" s="21"/>
      <c r="F266" s="22" t="s">
        <v>16</v>
      </c>
      <c r="G266" s="23" t="s">
        <v>24</v>
      </c>
      <c r="H266" s="43" t="s">
        <v>25</v>
      </c>
      <c r="I266" s="20" t="s">
        <v>34</v>
      </c>
      <c r="J266" s="24" t="s">
        <v>41</v>
      </c>
      <c r="K266" s="25">
        <v>175.76579979758725</v>
      </c>
      <c r="L266" s="25">
        <v>31836</v>
      </c>
      <c r="M266" s="26">
        <v>5.5209762469401701E-3</v>
      </c>
      <c r="N266" s="21" t="s">
        <v>263</v>
      </c>
      <c r="O266" s="107" t="e">
        <f>(VLOOKUP(J266,'Rates per SqFt.'!$A$3:$E$12,4,FALSE))*K266</f>
        <v>#N/A</v>
      </c>
      <c r="P266" s="28">
        <f t="shared" si="12"/>
        <v>3.8646833728581189</v>
      </c>
      <c r="Q266" s="109">
        <f>(VLOOKUP(F266,'Rates per SqFt.'!$A$16:$E$18,3))*K266</f>
        <v>15283539.355599403</v>
      </c>
      <c r="R266" s="29">
        <v>0</v>
      </c>
      <c r="S266" s="111" t="e">
        <f>(VLOOKUP(A266,#REF!,9,FALSE))*M266</f>
        <v>#REF!</v>
      </c>
      <c r="T266" s="30">
        <v>0</v>
      </c>
    </row>
    <row r="267" spans="1:20" ht="15" customHeight="1">
      <c r="A267" s="49">
        <v>313</v>
      </c>
      <c r="B267" s="20" t="s">
        <v>254</v>
      </c>
      <c r="C267" s="21" t="s">
        <v>255</v>
      </c>
      <c r="D267" s="21" t="s">
        <v>15</v>
      </c>
      <c r="E267" s="21"/>
      <c r="F267" s="22" t="s">
        <v>16</v>
      </c>
      <c r="G267" s="23" t="s">
        <v>24</v>
      </c>
      <c r="H267" s="43" t="s">
        <v>25</v>
      </c>
      <c r="I267" s="20" t="s">
        <v>18</v>
      </c>
      <c r="J267" s="24" t="s">
        <v>41</v>
      </c>
      <c r="K267" s="25">
        <v>270.01405387753334</v>
      </c>
      <c r="L267" s="25">
        <v>31836</v>
      </c>
      <c r="M267" s="26">
        <v>8.4814063914289903E-3</v>
      </c>
      <c r="N267" s="21" t="s">
        <v>264</v>
      </c>
      <c r="O267" s="107" t="e">
        <f>(VLOOKUP(J267,'Rates per SqFt.'!$A$3:$E$12,4,FALSE))*K267</f>
        <v>#N/A</v>
      </c>
      <c r="P267" s="28">
        <f t="shared" si="12"/>
        <v>5.9369844740002931</v>
      </c>
      <c r="Q267" s="109">
        <f>(VLOOKUP(F267,'Rates per SqFt.'!$A$16:$E$18,3))*K267</f>
        <v>23478802.040867038</v>
      </c>
      <c r="R267" s="29">
        <v>0</v>
      </c>
      <c r="S267" s="111" t="e">
        <f>(VLOOKUP(A267,#REF!,9,FALSE))*M267</f>
        <v>#REF!</v>
      </c>
      <c r="T267" s="30">
        <v>0</v>
      </c>
    </row>
    <row r="268" spans="1:20" ht="15" customHeight="1">
      <c r="A268" s="49">
        <v>313</v>
      </c>
      <c r="B268" s="20" t="s">
        <v>254</v>
      </c>
      <c r="C268" s="21" t="s">
        <v>255</v>
      </c>
      <c r="D268" s="21" t="s">
        <v>15</v>
      </c>
      <c r="E268" s="21"/>
      <c r="F268" s="22" t="s">
        <v>16</v>
      </c>
      <c r="G268" s="23" t="s">
        <v>24</v>
      </c>
      <c r="H268" s="43" t="s">
        <v>25</v>
      </c>
      <c r="I268" s="20" t="s">
        <v>34</v>
      </c>
      <c r="J268" s="24" t="s">
        <v>41</v>
      </c>
      <c r="K268" s="25">
        <v>708.12120781761769</v>
      </c>
      <c r="L268" s="25">
        <v>31836</v>
      </c>
      <c r="M268" s="26">
        <v>2.2242782002061114E-2</v>
      </c>
      <c r="N268" s="21" t="s">
        <v>264</v>
      </c>
      <c r="O268" s="107" t="e">
        <f>(VLOOKUP(J268,'Rates per SqFt.'!$A$3:$E$12,4,FALSE))*K268</f>
        <v>#N/A</v>
      </c>
      <c r="P268" s="28">
        <f t="shared" si="12"/>
        <v>15.56994740144278</v>
      </c>
      <c r="Q268" s="109">
        <f>(VLOOKUP(F268,'Rates per SqFt.'!$A$16:$E$18,3))*K268</f>
        <v>61573971.504573137</v>
      </c>
      <c r="R268" s="29">
        <v>0</v>
      </c>
      <c r="S268" s="111" t="e">
        <f>(VLOOKUP(A268,#REF!,9,FALSE))*M268</f>
        <v>#REF!</v>
      </c>
      <c r="T268" s="30">
        <v>0</v>
      </c>
    </row>
    <row r="269" spans="1:20" ht="15" customHeight="1">
      <c r="A269" s="49">
        <v>313</v>
      </c>
      <c r="B269" s="20" t="s">
        <v>254</v>
      </c>
      <c r="C269" s="21" t="s">
        <v>255</v>
      </c>
      <c r="D269" s="21" t="s">
        <v>15</v>
      </c>
      <c r="E269" s="21"/>
      <c r="F269" s="22" t="s">
        <v>16</v>
      </c>
      <c r="G269" s="23" t="s">
        <v>24</v>
      </c>
      <c r="H269" s="43" t="s">
        <v>25</v>
      </c>
      <c r="I269" s="20" t="s">
        <v>34</v>
      </c>
      <c r="J269" s="24" t="s">
        <v>41</v>
      </c>
      <c r="K269" s="25">
        <v>281.63911674564343</v>
      </c>
      <c r="L269" s="25">
        <v>31836</v>
      </c>
      <c r="M269" s="26">
        <v>8.8465610235470352E-3</v>
      </c>
      <c r="N269" s="21" t="s">
        <v>265</v>
      </c>
      <c r="O269" s="107" t="e">
        <f>(VLOOKUP(J269,'Rates per SqFt.'!$A$3:$E$12,4,FALSE))*K269</f>
        <v>#N/A</v>
      </c>
      <c r="P269" s="28">
        <f t="shared" si="12"/>
        <v>6.1925927164829249</v>
      </c>
      <c r="Q269" s="109">
        <f>(VLOOKUP(F269,'Rates per SqFt.'!$A$16:$E$18,3))*K269</f>
        <v>24489647.757500682</v>
      </c>
      <c r="R269" s="29">
        <v>0</v>
      </c>
      <c r="S269" s="111" t="e">
        <f>(VLOOKUP(A269,#REF!,9,FALSE))*M269</f>
        <v>#REF!</v>
      </c>
      <c r="T269" s="30">
        <v>0</v>
      </c>
    </row>
    <row r="270" spans="1:20" ht="15" customHeight="1">
      <c r="A270" s="49">
        <v>313</v>
      </c>
      <c r="B270" s="20" t="s">
        <v>254</v>
      </c>
      <c r="C270" s="21" t="s">
        <v>255</v>
      </c>
      <c r="D270" s="21" t="s">
        <v>15</v>
      </c>
      <c r="E270" s="21"/>
      <c r="F270" s="22" t="s">
        <v>16</v>
      </c>
      <c r="G270" s="23" t="s">
        <v>24</v>
      </c>
      <c r="H270" s="43" t="s">
        <v>25</v>
      </c>
      <c r="I270" s="20" t="s">
        <v>40</v>
      </c>
      <c r="J270" s="24" t="s">
        <v>41</v>
      </c>
      <c r="K270" s="25">
        <v>307.81142833021124</v>
      </c>
      <c r="L270" s="25">
        <v>31836</v>
      </c>
      <c r="M270" s="26">
        <v>9.6686590127594944E-3</v>
      </c>
      <c r="N270" s="21" t="s">
        <v>265</v>
      </c>
      <c r="O270" s="107" t="e">
        <f>(VLOOKUP(J270,'Rates per SqFt.'!$A$3:$E$12,4,FALSE))*K270</f>
        <v>#N/A</v>
      </c>
      <c r="P270" s="28">
        <f t="shared" si="12"/>
        <v>6.7680613089316459</v>
      </c>
      <c r="Q270" s="109">
        <f>(VLOOKUP(F270,'Rates per SqFt.'!$A$16:$E$18,3))*K270</f>
        <v>26765434.939025193</v>
      </c>
      <c r="R270" s="29">
        <v>0</v>
      </c>
      <c r="S270" s="111" t="e">
        <f>(VLOOKUP(A270,#REF!,9,FALSE))*M270</f>
        <v>#REF!</v>
      </c>
      <c r="T270" s="30">
        <v>0</v>
      </c>
    </row>
    <row r="271" spans="1:20" ht="15" customHeight="1">
      <c r="A271" s="49">
        <v>313</v>
      </c>
      <c r="B271" s="20" t="s">
        <v>254</v>
      </c>
      <c r="C271" s="21" t="s">
        <v>255</v>
      </c>
      <c r="D271" s="21" t="s">
        <v>15</v>
      </c>
      <c r="E271" s="21"/>
      <c r="F271" s="22" t="s">
        <v>16</v>
      </c>
      <c r="G271" s="23" t="s">
        <v>24</v>
      </c>
      <c r="H271" s="43" t="s">
        <v>25</v>
      </c>
      <c r="I271" s="20" t="s">
        <v>18</v>
      </c>
      <c r="J271" s="24" t="s">
        <v>41</v>
      </c>
      <c r="K271" s="25">
        <v>2184.1391053059792</v>
      </c>
      <c r="L271" s="25">
        <v>31836</v>
      </c>
      <c r="M271" s="26">
        <v>6.8605952547618393E-2</v>
      </c>
      <c r="N271" s="21" t="s">
        <v>266</v>
      </c>
      <c r="O271" s="107" t="e">
        <f>(VLOOKUP(J271,'Rates per SqFt.'!$A$3:$E$12,4,FALSE))*K271</f>
        <v>#N/A</v>
      </c>
      <c r="P271" s="28">
        <f t="shared" si="12"/>
        <v>48.024166783332873</v>
      </c>
      <c r="Q271" s="109">
        <f>(VLOOKUP(F271,'Rates per SqFt.'!$A$16:$E$18,3))*K271</f>
        <v>189919631.76277614</v>
      </c>
      <c r="R271" s="29">
        <v>0</v>
      </c>
      <c r="S271" s="111" t="e">
        <f>(VLOOKUP(A271,#REF!,9,FALSE))*M271</f>
        <v>#REF!</v>
      </c>
      <c r="T271" s="30">
        <v>0</v>
      </c>
    </row>
    <row r="272" spans="1:20" ht="15" customHeight="1">
      <c r="A272" s="49">
        <v>313</v>
      </c>
      <c r="B272" s="20" t="s">
        <v>254</v>
      </c>
      <c r="C272" s="21" t="s">
        <v>255</v>
      </c>
      <c r="D272" s="21" t="s">
        <v>15</v>
      </c>
      <c r="E272" s="21"/>
      <c r="F272" s="22" t="s">
        <v>16</v>
      </c>
      <c r="G272" s="23" t="s">
        <v>24</v>
      </c>
      <c r="H272" s="43" t="s">
        <v>25</v>
      </c>
      <c r="I272" s="20" t="s">
        <v>18</v>
      </c>
      <c r="J272" s="24" t="s">
        <v>41</v>
      </c>
      <c r="K272" s="25">
        <v>176.19561142855989</v>
      </c>
      <c r="L272" s="25">
        <v>31836</v>
      </c>
      <c r="M272" s="26">
        <v>5.5344770520341716E-3</v>
      </c>
      <c r="N272" s="21" t="s">
        <v>267</v>
      </c>
      <c r="O272" s="107" t="e">
        <f>(VLOOKUP(J272,'Rates per SqFt.'!$A$3:$E$12,4,FALSE))*K272</f>
        <v>#N/A</v>
      </c>
      <c r="P272" s="28">
        <f t="shared" si="12"/>
        <v>3.8741339364239202</v>
      </c>
      <c r="Q272" s="109">
        <f>(VLOOKUP(F272,'Rates per SqFt.'!$A$16:$E$18,3))*K272</f>
        <v>15320913.196159</v>
      </c>
      <c r="R272" s="29">
        <v>0</v>
      </c>
      <c r="S272" s="111" t="e">
        <f>(VLOOKUP(A272,#REF!,9,FALSE))*M272</f>
        <v>#REF!</v>
      </c>
      <c r="T272" s="30">
        <v>0</v>
      </c>
    </row>
    <row r="273" spans="1:20" ht="15" customHeight="1">
      <c r="A273" s="49">
        <v>313</v>
      </c>
      <c r="B273" s="20" t="s">
        <v>254</v>
      </c>
      <c r="C273" s="21" t="s">
        <v>255</v>
      </c>
      <c r="D273" s="21" t="s">
        <v>15</v>
      </c>
      <c r="E273" s="21"/>
      <c r="F273" s="22" t="s">
        <v>16</v>
      </c>
      <c r="G273" s="23" t="s">
        <v>24</v>
      </c>
      <c r="H273" s="43" t="s">
        <v>25</v>
      </c>
      <c r="I273" s="20" t="s">
        <v>18</v>
      </c>
      <c r="J273" s="24" t="s">
        <v>41</v>
      </c>
      <c r="K273" s="25">
        <v>665.88211591832373</v>
      </c>
      <c r="L273" s="25">
        <v>31836</v>
      </c>
      <c r="M273" s="26">
        <v>2.0916010677168102E-2</v>
      </c>
      <c r="N273" s="21" t="s">
        <v>268</v>
      </c>
      <c r="O273" s="107" t="e">
        <f>(VLOOKUP(J273,'Rates per SqFt.'!$A$3:$E$12,4,FALSE))*K273</f>
        <v>#N/A</v>
      </c>
      <c r="P273" s="28">
        <f t="shared" si="12"/>
        <v>14.641207474017671</v>
      </c>
      <c r="Q273" s="109">
        <f>(VLOOKUP(F273,'Rates per SqFt.'!$A$16:$E$18,3))*K273</f>
        <v>57901113.50756193</v>
      </c>
      <c r="R273" s="29">
        <v>0</v>
      </c>
      <c r="S273" s="111" t="e">
        <f>(VLOOKUP(A273,#REF!,9,FALSE))*M273</f>
        <v>#REF!</v>
      </c>
      <c r="T273" s="30">
        <v>0</v>
      </c>
    </row>
    <row r="274" spans="1:20" ht="15" customHeight="1">
      <c r="A274" s="49">
        <v>313</v>
      </c>
      <c r="B274" s="20" t="s">
        <v>254</v>
      </c>
      <c r="C274" s="21" t="s">
        <v>255</v>
      </c>
      <c r="D274" s="21" t="s">
        <v>15</v>
      </c>
      <c r="E274" s="21"/>
      <c r="F274" s="22" t="s">
        <v>16</v>
      </c>
      <c r="G274" s="23" t="s">
        <v>24</v>
      </c>
      <c r="H274" s="43" t="s">
        <v>25</v>
      </c>
      <c r="I274" s="20" t="s">
        <v>40</v>
      </c>
      <c r="J274" s="24" t="s">
        <v>42</v>
      </c>
      <c r="K274" s="25">
        <v>3084.6914505741261</v>
      </c>
      <c r="L274" s="25">
        <v>31836</v>
      </c>
      <c r="M274" s="26">
        <v>9.6893185405645371E-2</v>
      </c>
      <c r="N274" s="21" t="s">
        <v>258</v>
      </c>
      <c r="O274" s="107" t="e">
        <f>(VLOOKUP(J274,'Rates per SqFt.'!$A$3:$E$12,4,FALSE))*K274</f>
        <v>#N/A</v>
      </c>
      <c r="P274" s="28">
        <f t="shared" si="12"/>
        <v>67.825229783951755</v>
      </c>
      <c r="Q274" s="109">
        <f>(VLOOKUP(F274,'Rates per SqFt.'!$A$16:$E$18,3))*K274</f>
        <v>268226260.3932226</v>
      </c>
      <c r="R274" s="29">
        <v>0</v>
      </c>
      <c r="S274" s="111" t="e">
        <f>(VLOOKUP(A274,#REF!,9,FALSE))*M274</f>
        <v>#REF!</v>
      </c>
      <c r="T274" s="30">
        <v>0</v>
      </c>
    </row>
    <row r="275" spans="1:20" ht="15" customHeight="1">
      <c r="A275" s="49">
        <v>313</v>
      </c>
      <c r="B275" s="20" t="s">
        <v>254</v>
      </c>
      <c r="C275" s="21" t="s">
        <v>255</v>
      </c>
      <c r="D275" s="21" t="s">
        <v>15</v>
      </c>
      <c r="E275" s="21"/>
      <c r="F275" s="22" t="s">
        <v>16</v>
      </c>
      <c r="G275" s="23" t="s">
        <v>24</v>
      </c>
      <c r="H275" s="43" t="s">
        <v>25</v>
      </c>
      <c r="I275" s="20" t="s">
        <v>40</v>
      </c>
      <c r="J275" s="24" t="s">
        <v>42</v>
      </c>
      <c r="K275" s="25">
        <v>155.22114761950826</v>
      </c>
      <c r="L275" s="25">
        <v>31836</v>
      </c>
      <c r="M275" s="26">
        <v>4.8756485619898312E-3</v>
      </c>
      <c r="N275" s="21" t="s">
        <v>26</v>
      </c>
      <c r="O275" s="107" t="e">
        <f>(VLOOKUP(J275,'Rates per SqFt.'!$A$3:$E$12,4,FALSE))*K275</f>
        <v>#N/A</v>
      </c>
      <c r="P275" s="28">
        <f t="shared" si="12"/>
        <v>3.4129539933928816</v>
      </c>
      <c r="Q275" s="109">
        <f>(VLOOKUP(F275,'Rates per SqFt.'!$A$16:$E$18,3))*K275</f>
        <v>13497099.670106724</v>
      </c>
      <c r="R275" s="29">
        <v>0</v>
      </c>
      <c r="S275" s="111" t="e">
        <f>(VLOOKUP(A275,#REF!,9,FALSE))*M275</f>
        <v>#REF!</v>
      </c>
      <c r="T275" s="30">
        <v>0</v>
      </c>
    </row>
    <row r="276" spans="1:20" ht="15" customHeight="1">
      <c r="A276" s="49">
        <v>313</v>
      </c>
      <c r="B276" s="20" t="s">
        <v>254</v>
      </c>
      <c r="C276" s="21" t="s">
        <v>255</v>
      </c>
      <c r="D276" s="21" t="s">
        <v>15</v>
      </c>
      <c r="E276" s="21"/>
      <c r="F276" s="22" t="s">
        <v>16</v>
      </c>
      <c r="G276" s="23" t="s">
        <v>24</v>
      </c>
      <c r="H276" s="43" t="s">
        <v>25</v>
      </c>
      <c r="I276" s="20" t="s">
        <v>40</v>
      </c>
      <c r="J276" s="24" t="s">
        <v>42</v>
      </c>
      <c r="K276" s="25">
        <v>876.07868063213982</v>
      </c>
      <c r="L276" s="25">
        <v>31836</v>
      </c>
      <c r="M276" s="26">
        <v>2.7518491036315488E-2</v>
      </c>
      <c r="N276" s="21" t="s">
        <v>265</v>
      </c>
      <c r="O276" s="107" t="e">
        <f>(VLOOKUP(J276,'Rates per SqFt.'!$A$3:$E$12,4,FALSE))*K276</f>
        <v>#N/A</v>
      </c>
      <c r="P276" s="28">
        <f t="shared" si="12"/>
        <v>19.26294372542084</v>
      </c>
      <c r="Q276" s="109">
        <f>(VLOOKUP(F276,'Rates per SqFt.'!$A$16:$E$18,3))*K276</f>
        <v>76178545.595687091</v>
      </c>
      <c r="R276" s="29">
        <v>0</v>
      </c>
      <c r="S276" s="111" t="e">
        <f>(VLOOKUP(A276,#REF!,9,FALSE))*M276</f>
        <v>#REF!</v>
      </c>
      <c r="T276" s="30">
        <v>0</v>
      </c>
    </row>
    <row r="277" spans="1:20" ht="15" customHeight="1">
      <c r="A277" s="49">
        <v>314</v>
      </c>
      <c r="B277" s="20" t="s">
        <v>269</v>
      </c>
      <c r="C277" s="21" t="s">
        <v>270</v>
      </c>
      <c r="D277" s="21" t="s">
        <v>15</v>
      </c>
      <c r="E277" s="21"/>
      <c r="F277" s="22" t="s">
        <v>23</v>
      </c>
      <c r="G277" s="23" t="s">
        <v>63</v>
      </c>
      <c r="H277" s="43" t="s">
        <v>64</v>
      </c>
      <c r="I277" s="20" t="s">
        <v>18</v>
      </c>
      <c r="J277" s="24" t="s">
        <v>65</v>
      </c>
      <c r="K277" s="25">
        <v>8314.702320791057</v>
      </c>
      <c r="L277" s="25">
        <v>228779</v>
      </c>
      <c r="M277" s="26">
        <v>3.6343817923808815E-2</v>
      </c>
      <c r="N277" s="21" t="s">
        <v>271</v>
      </c>
      <c r="O277" s="107" t="e">
        <f>(VLOOKUP(J277,'Rates per SqFt.'!$A$3:$E$12,4,FALSE))*K277</f>
        <v>#N/A</v>
      </c>
      <c r="P277" s="28">
        <v>0</v>
      </c>
      <c r="Q277" s="109">
        <f>(VLOOKUP(F277,'Rates per SqFt.'!$A$16:$E$18,3))*K277</f>
        <v>13705322787.032911</v>
      </c>
      <c r="R277" s="29">
        <v>0</v>
      </c>
      <c r="S277" s="111" t="e">
        <f>(VLOOKUP(A277,#REF!,9,FALSE))*M277</f>
        <v>#REF!</v>
      </c>
      <c r="T277" s="30">
        <v>0</v>
      </c>
    </row>
    <row r="278" spans="1:20" ht="15" customHeight="1">
      <c r="A278" s="49">
        <v>314</v>
      </c>
      <c r="B278" s="20" t="s">
        <v>269</v>
      </c>
      <c r="C278" s="21" t="s">
        <v>270</v>
      </c>
      <c r="D278" s="21" t="s">
        <v>15</v>
      </c>
      <c r="E278" s="21"/>
      <c r="F278" s="22" t="s">
        <v>23</v>
      </c>
      <c r="G278" s="23" t="s">
        <v>24</v>
      </c>
      <c r="H278" s="43" t="s">
        <v>25</v>
      </c>
      <c r="I278" s="20" t="s">
        <v>18</v>
      </c>
      <c r="J278" s="24" t="s">
        <v>32</v>
      </c>
      <c r="K278" s="25">
        <v>120339.98787271067</v>
      </c>
      <c r="L278" s="25">
        <v>228779</v>
      </c>
      <c r="M278" s="26">
        <v>0.52600976432588076</v>
      </c>
      <c r="N278" s="21" t="s">
        <v>272</v>
      </c>
      <c r="O278" s="107" t="e">
        <f>(VLOOKUP(J278,'Rates per SqFt.'!$A$3:$E$12,4,FALSE))*K278</f>
        <v>#N/A</v>
      </c>
      <c r="P278" s="28">
        <v>0</v>
      </c>
      <c r="Q278" s="109">
        <f>(VLOOKUP(F278,'Rates per SqFt.'!$A$16:$E$18,3))*K278</f>
        <v>198359281469.28683</v>
      </c>
      <c r="R278" s="29">
        <v>0</v>
      </c>
      <c r="S278" s="111" t="e">
        <f>(VLOOKUP(A278,#REF!,9,FALSE))*M278</f>
        <v>#REF!</v>
      </c>
      <c r="T278" s="30">
        <v>0</v>
      </c>
    </row>
    <row r="279" spans="1:20" ht="15" customHeight="1">
      <c r="A279" s="49">
        <v>314</v>
      </c>
      <c r="B279" s="20" t="s">
        <v>269</v>
      </c>
      <c r="C279" s="21" t="s">
        <v>270</v>
      </c>
      <c r="D279" s="21" t="s">
        <v>15</v>
      </c>
      <c r="E279" s="21"/>
      <c r="F279" s="22" t="s">
        <v>23</v>
      </c>
      <c r="G279" s="23" t="s">
        <v>24</v>
      </c>
      <c r="H279" s="43" t="s">
        <v>25</v>
      </c>
      <c r="I279" s="20" t="s">
        <v>34</v>
      </c>
      <c r="J279" s="24" t="s">
        <v>32</v>
      </c>
      <c r="K279" s="25">
        <v>54492.431758790262</v>
      </c>
      <c r="L279" s="25">
        <v>228779</v>
      </c>
      <c r="M279" s="26">
        <v>0.23818808439057021</v>
      </c>
      <c r="N279" s="21" t="s">
        <v>272</v>
      </c>
      <c r="O279" s="107" t="e">
        <f>(VLOOKUP(J279,'Rates per SqFt.'!$A$3:$E$12,4,FALSE))*K279</f>
        <v>#N/A</v>
      </c>
      <c r="P279" s="28">
        <v>0</v>
      </c>
      <c r="Q279" s="109">
        <f>(VLOOKUP(F279,'Rates per SqFt.'!$A$16:$E$18,3))*K279</f>
        <v>89821179146.378677</v>
      </c>
      <c r="R279" s="29">
        <v>0</v>
      </c>
      <c r="S279" s="111" t="e">
        <f>(VLOOKUP(A279,#REF!,9,FALSE))*M279</f>
        <v>#REF!</v>
      </c>
      <c r="T279" s="30">
        <v>0</v>
      </c>
    </row>
    <row r="280" spans="1:20" ht="15" customHeight="1">
      <c r="A280" s="49">
        <v>314</v>
      </c>
      <c r="B280" s="20" t="s">
        <v>269</v>
      </c>
      <c r="C280" s="21" t="s">
        <v>270</v>
      </c>
      <c r="D280" s="21" t="s">
        <v>15</v>
      </c>
      <c r="E280" s="21"/>
      <c r="F280" s="22" t="s">
        <v>23</v>
      </c>
      <c r="G280" s="23" t="s">
        <v>24</v>
      </c>
      <c r="H280" s="43" t="s">
        <v>25</v>
      </c>
      <c r="I280" s="20" t="s">
        <v>273</v>
      </c>
      <c r="J280" s="24" t="s">
        <v>32</v>
      </c>
      <c r="K280" s="25">
        <v>11729.336258428468</v>
      </c>
      <c r="L280" s="25">
        <v>228779</v>
      </c>
      <c r="M280" s="26">
        <v>5.1269287209177714E-2</v>
      </c>
      <c r="N280" s="21" t="s">
        <v>272</v>
      </c>
      <c r="O280" s="107" t="e">
        <f>(VLOOKUP(J280,'Rates per SqFt.'!$A$3:$E$12,4,FALSE))*K280</f>
        <v>#N/A</v>
      </c>
      <c r="P280" s="28">
        <v>0</v>
      </c>
      <c r="Q280" s="109">
        <f>(VLOOKUP(F280,'Rates per SqFt.'!$A$16:$E$18,3))*K280</f>
        <v>19333745610.764923</v>
      </c>
      <c r="R280" s="29">
        <v>0</v>
      </c>
      <c r="S280" s="111" t="e">
        <f>(VLOOKUP(A280,#REF!,9,FALSE))*M280</f>
        <v>#REF!</v>
      </c>
      <c r="T280" s="30">
        <v>0</v>
      </c>
    </row>
    <row r="281" spans="1:20" ht="15" customHeight="1">
      <c r="A281" s="49">
        <v>314</v>
      </c>
      <c r="B281" s="20" t="s">
        <v>269</v>
      </c>
      <c r="C281" s="21" t="s">
        <v>270</v>
      </c>
      <c r="D281" s="21" t="s">
        <v>15</v>
      </c>
      <c r="E281" s="21"/>
      <c r="F281" s="22" t="s">
        <v>23</v>
      </c>
      <c r="G281" s="23" t="s">
        <v>24</v>
      </c>
      <c r="H281" s="43" t="s">
        <v>25</v>
      </c>
      <c r="I281" s="20" t="s">
        <v>18</v>
      </c>
      <c r="J281" s="24" t="s">
        <v>41</v>
      </c>
      <c r="K281" s="25">
        <v>33902.541789279538</v>
      </c>
      <c r="L281" s="25">
        <v>228779</v>
      </c>
      <c r="M281" s="26">
        <v>0.1481890461505625</v>
      </c>
      <c r="N281" s="21" t="s">
        <v>272</v>
      </c>
      <c r="O281" s="107" t="e">
        <f>(VLOOKUP(J281,'Rates per SqFt.'!$A$3:$E$12,4,FALSE))*K281</f>
        <v>#N/A</v>
      </c>
      <c r="P281" s="28">
        <v>0</v>
      </c>
      <c r="Q281" s="109">
        <f>(VLOOKUP(F281,'Rates per SqFt.'!$A$16:$E$18,3))*K281</f>
        <v>55882370840.997498</v>
      </c>
      <c r="R281" s="29">
        <v>0</v>
      </c>
      <c r="S281" s="111" t="e">
        <f>(VLOOKUP(A281,#REF!,9,FALSE))*M281</f>
        <v>#REF!</v>
      </c>
      <c r="T281" s="30">
        <v>0</v>
      </c>
    </row>
    <row r="282" spans="1:20" ht="15" customHeight="1">
      <c r="A282" s="49">
        <v>316</v>
      </c>
      <c r="B282" s="20" t="s">
        <v>274</v>
      </c>
      <c r="C282" s="21" t="s">
        <v>275</v>
      </c>
      <c r="D282" s="21" t="s">
        <v>15</v>
      </c>
      <c r="E282" s="21"/>
      <c r="F282" s="22" t="s">
        <v>16</v>
      </c>
      <c r="G282" s="23" t="s">
        <v>17</v>
      </c>
      <c r="H282" s="24" t="s">
        <v>200</v>
      </c>
      <c r="I282" s="20" t="s">
        <v>18</v>
      </c>
      <c r="J282" s="24" t="s">
        <v>41</v>
      </c>
      <c r="K282" s="25">
        <v>283</v>
      </c>
      <c r="L282" s="25">
        <v>1152</v>
      </c>
      <c r="M282" s="26">
        <v>0.24565972222222221</v>
      </c>
      <c r="N282" s="21" t="s">
        <v>201</v>
      </c>
      <c r="O282" s="107" t="e">
        <f>(VLOOKUP(J282,'Rates per SqFt.'!$A$3:$E$12,4,FALSE))*K282</f>
        <v>#N/A</v>
      </c>
      <c r="P282" s="28">
        <v>0</v>
      </c>
      <c r="Q282" s="97">
        <v>0</v>
      </c>
      <c r="R282" s="29">
        <v>0</v>
      </c>
      <c r="S282" s="111" t="e">
        <f>(VLOOKUP(A282,#REF!,9,FALSE))*M282</f>
        <v>#REF!</v>
      </c>
      <c r="T282" s="44">
        <v>0</v>
      </c>
    </row>
    <row r="283" spans="1:20" ht="15" customHeight="1">
      <c r="A283" s="49">
        <v>316</v>
      </c>
      <c r="B283" s="20" t="s">
        <v>274</v>
      </c>
      <c r="C283" s="21" t="s">
        <v>275</v>
      </c>
      <c r="D283" s="21" t="s">
        <v>15</v>
      </c>
      <c r="E283" s="21"/>
      <c r="F283" s="22" t="s">
        <v>16</v>
      </c>
      <c r="G283" s="23" t="s">
        <v>17</v>
      </c>
      <c r="H283" s="24" t="s">
        <v>200</v>
      </c>
      <c r="I283" s="20" t="s">
        <v>18</v>
      </c>
      <c r="J283" s="24" t="s">
        <v>19</v>
      </c>
      <c r="K283" s="25">
        <v>699</v>
      </c>
      <c r="L283" s="25">
        <v>1152</v>
      </c>
      <c r="M283" s="26">
        <v>0.60677083333333337</v>
      </c>
      <c r="N283" s="21" t="s">
        <v>201</v>
      </c>
      <c r="O283" s="107" t="e">
        <f>(VLOOKUP(J283,'Rates per SqFt.'!$A$3:$E$12,4,FALSE))*K283</f>
        <v>#N/A</v>
      </c>
      <c r="P283" s="28">
        <v>23.138291940799785</v>
      </c>
      <c r="Q283" s="97">
        <v>0</v>
      </c>
      <c r="R283" s="29">
        <v>0</v>
      </c>
      <c r="S283" s="111" t="e">
        <f>(VLOOKUP(A283,#REF!,9,FALSE))*M283</f>
        <v>#REF!</v>
      </c>
      <c r="T283" s="44">
        <v>0</v>
      </c>
    </row>
    <row r="284" spans="1:20" ht="15" customHeight="1">
      <c r="A284" s="49">
        <v>316</v>
      </c>
      <c r="B284" s="20" t="s">
        <v>274</v>
      </c>
      <c r="C284" s="21" t="s">
        <v>275</v>
      </c>
      <c r="D284" s="21" t="s">
        <v>15</v>
      </c>
      <c r="E284" s="21"/>
      <c r="F284" s="22" t="s">
        <v>16</v>
      </c>
      <c r="G284" s="23" t="s">
        <v>17</v>
      </c>
      <c r="H284" s="24" t="s">
        <v>200</v>
      </c>
      <c r="I284" s="20" t="s">
        <v>18</v>
      </c>
      <c r="J284" s="24" t="s">
        <v>42</v>
      </c>
      <c r="K284" s="25">
        <v>170</v>
      </c>
      <c r="L284" s="25">
        <v>1152</v>
      </c>
      <c r="M284" s="26">
        <v>0.14756944444444445</v>
      </c>
      <c r="N284" s="21" t="s">
        <v>201</v>
      </c>
      <c r="O284" s="107" t="e">
        <f>(VLOOKUP(J284,'Rates per SqFt.'!$A$3:$E$12,4,FALSE))*K284</f>
        <v>#N/A</v>
      </c>
      <c r="P284" s="28">
        <v>2244.0861155350149</v>
      </c>
      <c r="Q284" s="97">
        <v>0</v>
      </c>
      <c r="R284" s="29">
        <v>0</v>
      </c>
      <c r="S284" s="111" t="e">
        <f>(VLOOKUP(A284,#REF!,9,FALSE))*M284</f>
        <v>#REF!</v>
      </c>
      <c r="T284" s="44">
        <v>0</v>
      </c>
    </row>
    <row r="285" spans="1:20" ht="15" customHeight="1">
      <c r="A285" s="49">
        <v>317</v>
      </c>
      <c r="B285" s="20" t="s">
        <v>276</v>
      </c>
      <c r="C285" s="21" t="s">
        <v>277</v>
      </c>
      <c r="D285" s="21" t="s">
        <v>15</v>
      </c>
      <c r="E285" s="21"/>
      <c r="F285" s="22" t="s">
        <v>29</v>
      </c>
      <c r="G285" s="23" t="s">
        <v>17</v>
      </c>
      <c r="H285" s="24" t="s">
        <v>51</v>
      </c>
      <c r="I285" s="20" t="s">
        <v>18</v>
      </c>
      <c r="J285" s="24" t="s">
        <v>41</v>
      </c>
      <c r="K285" s="25">
        <v>143.84763047390521</v>
      </c>
      <c r="L285" s="25">
        <v>35713.999999999993</v>
      </c>
      <c r="M285" s="26">
        <v>4.02776587539635E-3</v>
      </c>
      <c r="N285" s="21">
        <v>709000</v>
      </c>
      <c r="O285" s="107" t="e">
        <f>(VLOOKUP(J285,'Rates per SqFt.'!$A$3:$E$12,4,FALSE))*K285</f>
        <v>#N/A</v>
      </c>
      <c r="P285" s="28">
        <f>M285*1000</f>
        <v>4.0277658753963497</v>
      </c>
      <c r="Q285" s="109">
        <f>(VLOOKUP(F285,'Rates per SqFt.'!$A$16:$E$18,3))*K285</f>
        <v>208691984.02232155</v>
      </c>
      <c r="R285" s="29">
        <v>0</v>
      </c>
      <c r="S285" s="111" t="e">
        <f>(VLOOKUP(A285,#REF!,9,FALSE))*M285</f>
        <v>#REF!</v>
      </c>
      <c r="T285" s="44">
        <v>0</v>
      </c>
    </row>
    <row r="286" spans="1:20" ht="15" customHeight="1">
      <c r="A286" s="49">
        <v>317</v>
      </c>
      <c r="B286" s="20" t="s">
        <v>276</v>
      </c>
      <c r="C286" s="21" t="s">
        <v>277</v>
      </c>
      <c r="D286" s="21" t="s">
        <v>15</v>
      </c>
      <c r="E286" s="21"/>
      <c r="F286" s="22" t="s">
        <v>29</v>
      </c>
      <c r="G286" s="23" t="s">
        <v>207</v>
      </c>
      <c r="H286" s="24" t="s">
        <v>208</v>
      </c>
      <c r="I286" s="20" t="s">
        <v>18</v>
      </c>
      <c r="J286" s="24" t="s">
        <v>41</v>
      </c>
      <c r="K286" s="25">
        <v>13951.17976404719</v>
      </c>
      <c r="L286" s="25">
        <v>35713.999999999993</v>
      </c>
      <c r="M286" s="26">
        <v>0.39063615848258926</v>
      </c>
      <c r="N286" s="21" t="s">
        <v>209</v>
      </c>
      <c r="O286" s="107" t="e">
        <f>(VLOOKUP(J286,'Rates per SqFt.'!$A$3:$E$12,4,FALSE))*K286</f>
        <v>#N/A</v>
      </c>
      <c r="P286" s="28">
        <f>M286*1000</f>
        <v>390.63615848258928</v>
      </c>
      <c r="Q286" s="109">
        <f>(VLOOKUP(F286,'Rates per SqFt.'!$A$16:$E$18,3))*K286</f>
        <v>20240162280.179062</v>
      </c>
      <c r="R286" s="29">
        <v>0</v>
      </c>
      <c r="S286" s="111" t="e">
        <f>(VLOOKUP(A286,#REF!,9,FALSE))*M286</f>
        <v>#REF!</v>
      </c>
      <c r="T286" s="30">
        <v>0</v>
      </c>
    </row>
    <row r="287" spans="1:20" ht="15" customHeight="1">
      <c r="A287" s="49">
        <v>317</v>
      </c>
      <c r="B287" s="20" t="s">
        <v>276</v>
      </c>
      <c r="C287" s="21" t="s">
        <v>277</v>
      </c>
      <c r="D287" s="21" t="s">
        <v>15</v>
      </c>
      <c r="E287" s="21"/>
      <c r="F287" s="22" t="s">
        <v>29</v>
      </c>
      <c r="G287" s="23" t="s">
        <v>207</v>
      </c>
      <c r="H287" s="24" t="s">
        <v>208</v>
      </c>
      <c r="I287" s="20" t="s">
        <v>34</v>
      </c>
      <c r="J287" s="24" t="s">
        <v>41</v>
      </c>
      <c r="K287" s="25">
        <v>21250.681863627273</v>
      </c>
      <c r="L287" s="25">
        <v>35713.999999999993</v>
      </c>
      <c r="M287" s="26">
        <v>0.59502385237238276</v>
      </c>
      <c r="N287" s="21" t="s">
        <v>209</v>
      </c>
      <c r="O287" s="107" t="e">
        <f>(VLOOKUP(J287,'Rates per SqFt.'!$A$3:$E$12,4,FALSE))*K287</f>
        <v>#N/A</v>
      </c>
      <c r="P287" s="28">
        <f>M287*1000</f>
        <v>595.02385237238275</v>
      </c>
      <c r="Q287" s="109">
        <f>(VLOOKUP(F287,'Rates per SqFt.'!$A$16:$E$18,3))*K287</f>
        <v>30830170405.567078</v>
      </c>
      <c r="R287" s="29">
        <v>0</v>
      </c>
      <c r="S287" s="111" t="e">
        <f>(VLOOKUP(A287,#REF!,9,FALSE))*M287</f>
        <v>#REF!</v>
      </c>
      <c r="T287" s="30">
        <v>0</v>
      </c>
    </row>
    <row r="288" spans="1:20" ht="15" customHeight="1">
      <c r="A288" s="49">
        <v>317</v>
      </c>
      <c r="B288" s="20" t="s">
        <v>276</v>
      </c>
      <c r="C288" s="21" t="s">
        <v>277</v>
      </c>
      <c r="D288" s="21" t="s">
        <v>15</v>
      </c>
      <c r="E288" s="21"/>
      <c r="F288" s="22" t="s">
        <v>29</v>
      </c>
      <c r="G288" s="23" t="s">
        <v>207</v>
      </c>
      <c r="H288" s="24" t="s">
        <v>208</v>
      </c>
      <c r="I288" s="20" t="s">
        <v>34</v>
      </c>
      <c r="J288" s="24" t="s">
        <v>42</v>
      </c>
      <c r="K288" s="25">
        <v>368.29074185162966</v>
      </c>
      <c r="L288" s="25">
        <v>35713.999999999993</v>
      </c>
      <c r="M288" s="26">
        <v>1.031222326963179E-2</v>
      </c>
      <c r="N288" s="21" t="s">
        <v>209</v>
      </c>
      <c r="O288" s="107" t="e">
        <f>(VLOOKUP(J288,'Rates per SqFt.'!$A$3:$E$12,4,FALSE))*K288</f>
        <v>#N/A</v>
      </c>
      <c r="P288" s="28">
        <f>M288*1000</f>
        <v>10.31222326963179</v>
      </c>
      <c r="Q288" s="109">
        <f>(VLOOKUP(F288,'Rates per SqFt.'!$A$16:$E$18,3))*K288</f>
        <v>534310682.49686587</v>
      </c>
      <c r="R288" s="29">
        <v>0</v>
      </c>
      <c r="S288" s="111" t="e">
        <f>(VLOOKUP(A288,#REF!,9,FALSE))*M288</f>
        <v>#REF!</v>
      </c>
      <c r="T288" s="30">
        <v>0</v>
      </c>
    </row>
    <row r="289" spans="1:20" ht="15" customHeight="1">
      <c r="A289" s="49">
        <v>318</v>
      </c>
      <c r="B289" s="20" t="s">
        <v>278</v>
      </c>
      <c r="C289" s="21" t="s">
        <v>279</v>
      </c>
      <c r="D289" s="21" t="s">
        <v>15</v>
      </c>
      <c r="E289" s="21"/>
      <c r="F289" s="22" t="s">
        <v>16</v>
      </c>
      <c r="G289" s="23" t="s">
        <v>24</v>
      </c>
      <c r="H289" s="43" t="s">
        <v>25</v>
      </c>
      <c r="I289" s="20" t="s">
        <v>18</v>
      </c>
      <c r="J289" s="24" t="s">
        <v>19</v>
      </c>
      <c r="K289" s="25">
        <v>9651</v>
      </c>
      <c r="L289" s="25">
        <v>9651</v>
      </c>
      <c r="M289" s="26">
        <v>1</v>
      </c>
      <c r="N289" s="21" t="s">
        <v>26</v>
      </c>
      <c r="O289" s="107" t="e">
        <f>(VLOOKUP(J289,'Rates per SqFt.'!$A$3:$E$12,4,FALSE))*K289</f>
        <v>#N/A</v>
      </c>
      <c r="P289" s="28">
        <v>0</v>
      </c>
      <c r="Q289" s="97">
        <v>0</v>
      </c>
      <c r="R289" s="29">
        <v>0</v>
      </c>
      <c r="S289" s="111" t="e">
        <f>(VLOOKUP(A289,#REF!,9,FALSE))*M289</f>
        <v>#REF!</v>
      </c>
      <c r="T289" s="30">
        <v>0</v>
      </c>
    </row>
    <row r="290" spans="1:20" ht="15" customHeight="1">
      <c r="A290" s="49">
        <v>319</v>
      </c>
      <c r="B290" s="20" t="s">
        <v>280</v>
      </c>
      <c r="C290" s="21" t="s">
        <v>281</v>
      </c>
      <c r="D290" s="21" t="s">
        <v>15</v>
      </c>
      <c r="E290" s="21"/>
      <c r="F290" s="22" t="s">
        <v>16</v>
      </c>
      <c r="G290" s="23" t="s">
        <v>24</v>
      </c>
      <c r="H290" s="43" t="s">
        <v>25</v>
      </c>
      <c r="I290" s="20" t="s">
        <v>18</v>
      </c>
      <c r="J290" s="24" t="s">
        <v>41</v>
      </c>
      <c r="K290" s="25">
        <v>551</v>
      </c>
      <c r="L290" s="25">
        <v>1004</v>
      </c>
      <c r="M290" s="26">
        <v>0.54880478087649398</v>
      </c>
      <c r="N290" s="21" t="s">
        <v>260</v>
      </c>
      <c r="O290" s="107" t="e">
        <f>(VLOOKUP(J290,'Rates per SqFt.'!$A$3:$E$12,4,FALSE))*K290</f>
        <v>#N/A</v>
      </c>
      <c r="P290" s="28">
        <v>0</v>
      </c>
      <c r="Q290" s="97">
        <v>0</v>
      </c>
      <c r="R290" s="29">
        <v>0</v>
      </c>
      <c r="S290" s="111" t="e">
        <f>(VLOOKUP(A290,#REF!,9,FALSE))*M290</f>
        <v>#REF!</v>
      </c>
      <c r="T290" s="30">
        <v>0</v>
      </c>
    </row>
    <row r="291" spans="1:20" ht="15" customHeight="1">
      <c r="A291" s="49">
        <v>319</v>
      </c>
      <c r="B291" s="20" t="s">
        <v>280</v>
      </c>
      <c r="C291" s="21" t="s">
        <v>281</v>
      </c>
      <c r="D291" s="21" t="s">
        <v>15</v>
      </c>
      <c r="E291" s="21"/>
      <c r="F291" s="22" t="s">
        <v>16</v>
      </c>
      <c r="G291" s="23" t="s">
        <v>24</v>
      </c>
      <c r="H291" s="43" t="s">
        <v>25</v>
      </c>
      <c r="I291" s="20" t="s">
        <v>18</v>
      </c>
      <c r="J291" s="24" t="s">
        <v>42</v>
      </c>
      <c r="K291" s="25">
        <v>453</v>
      </c>
      <c r="L291" s="25">
        <v>1004</v>
      </c>
      <c r="M291" s="26">
        <v>0.45119521912350596</v>
      </c>
      <c r="N291" s="21" t="s">
        <v>260</v>
      </c>
      <c r="O291" s="107" t="e">
        <f>(VLOOKUP(J291,'Rates per SqFt.'!$A$3:$E$12,4,FALSE))*K291</f>
        <v>#N/A</v>
      </c>
      <c r="P291" s="28">
        <v>0</v>
      </c>
      <c r="Q291" s="97">
        <v>0</v>
      </c>
      <c r="R291" s="29">
        <v>0</v>
      </c>
      <c r="S291" s="111" t="e">
        <f>(VLOOKUP(A291,#REF!,9,FALSE))*M291</f>
        <v>#REF!</v>
      </c>
      <c r="T291" s="30">
        <v>0</v>
      </c>
    </row>
    <row r="292" spans="1:20" ht="15" customHeight="1">
      <c r="A292" s="49">
        <v>320</v>
      </c>
      <c r="B292" s="20" t="s">
        <v>282</v>
      </c>
      <c r="C292" s="21" t="s">
        <v>283</v>
      </c>
      <c r="D292" s="21" t="s">
        <v>15</v>
      </c>
      <c r="E292" s="21"/>
      <c r="F292" s="22" t="s">
        <v>23</v>
      </c>
      <c r="G292" s="23" t="s">
        <v>24</v>
      </c>
      <c r="H292" s="43" t="s">
        <v>25</v>
      </c>
      <c r="I292" s="20" t="s">
        <v>18</v>
      </c>
      <c r="J292" s="24" t="s">
        <v>19</v>
      </c>
      <c r="K292" s="25">
        <v>5925</v>
      </c>
      <c r="L292" s="25">
        <v>5925</v>
      </c>
      <c r="M292" s="26">
        <v>1</v>
      </c>
      <c r="N292" s="21" t="s">
        <v>284</v>
      </c>
      <c r="O292" s="107" t="e">
        <f>(VLOOKUP(J292,'Rates per SqFt.'!$A$3:$E$12,4,FALSE))*K292</f>
        <v>#N/A</v>
      </c>
      <c r="P292" s="28">
        <v>0</v>
      </c>
      <c r="Q292" s="109">
        <f>(VLOOKUP(F292,'Rates per SqFt.'!$A$16:$E$18,3))*K292</f>
        <v>9766319271.6013298</v>
      </c>
      <c r="R292" s="29">
        <v>0</v>
      </c>
      <c r="S292" s="111" t="e">
        <f>(VLOOKUP(A292,#REF!,9,FALSE))*M292</f>
        <v>#REF!</v>
      </c>
      <c r="T292" s="30">
        <v>0</v>
      </c>
    </row>
    <row r="293" spans="1:20" ht="15" customHeight="1">
      <c r="A293" s="49">
        <v>321</v>
      </c>
      <c r="B293" s="20" t="s">
        <v>285</v>
      </c>
      <c r="C293" s="21" t="s">
        <v>286</v>
      </c>
      <c r="D293" s="21" t="s">
        <v>15</v>
      </c>
      <c r="E293" s="21"/>
      <c r="F293" s="22" t="s">
        <v>29</v>
      </c>
      <c r="G293" s="23" t="s">
        <v>24</v>
      </c>
      <c r="H293" s="43" t="s">
        <v>25</v>
      </c>
      <c r="I293" s="20" t="s">
        <v>18</v>
      </c>
      <c r="J293" s="24" t="s">
        <v>41</v>
      </c>
      <c r="K293" s="25">
        <v>190.38160822120989</v>
      </c>
      <c r="L293" s="25">
        <v>9508</v>
      </c>
      <c r="M293" s="26">
        <v>2.002330755376629E-2</v>
      </c>
      <c r="N293" s="21" t="s">
        <v>284</v>
      </c>
      <c r="O293" s="107" t="e">
        <f>(VLOOKUP(J293,'Rates per SqFt.'!$A$3:$E$12,4,FALSE))*K293</f>
        <v>#N/A</v>
      </c>
      <c r="P293" s="28">
        <v>0</v>
      </c>
      <c r="Q293" s="109">
        <f>(VLOOKUP(F293,'Rates per SqFt.'!$A$16:$E$18,3))*K293</f>
        <v>276202780.74898195</v>
      </c>
      <c r="R293" s="29">
        <v>0</v>
      </c>
      <c r="S293" s="111" t="e">
        <f>(VLOOKUP(A293,#REF!,9,FALSE))*M293</f>
        <v>#REF!</v>
      </c>
      <c r="T293" s="30">
        <v>0</v>
      </c>
    </row>
    <row r="294" spans="1:20" ht="15" customHeight="1">
      <c r="A294" s="49">
        <v>321</v>
      </c>
      <c r="B294" s="20" t="s">
        <v>285</v>
      </c>
      <c r="C294" s="21" t="s">
        <v>286</v>
      </c>
      <c r="D294" s="21" t="s">
        <v>15</v>
      </c>
      <c r="E294" s="21"/>
      <c r="F294" s="22" t="s">
        <v>29</v>
      </c>
      <c r="G294" s="23" t="s">
        <v>24</v>
      </c>
      <c r="H294" s="43" t="s">
        <v>25</v>
      </c>
      <c r="I294" s="20" t="s">
        <v>18</v>
      </c>
      <c r="J294" s="24" t="s">
        <v>42</v>
      </c>
      <c r="K294" s="25">
        <v>5570.4248331391036</v>
      </c>
      <c r="L294" s="25">
        <v>9508</v>
      </c>
      <c r="M294" s="26">
        <v>0.58586714694353215</v>
      </c>
      <c r="N294" s="21" t="s">
        <v>284</v>
      </c>
      <c r="O294" s="107" t="e">
        <f>(VLOOKUP(J294,'Rates per SqFt.'!$A$3:$E$12,4,FALSE))*K294</f>
        <v>#N/A</v>
      </c>
      <c r="P294" s="28">
        <v>0</v>
      </c>
      <c r="Q294" s="109">
        <f>(VLOOKUP(F294,'Rates per SqFt.'!$A$16:$E$18,3))*K294</f>
        <v>8081488770.0628052</v>
      </c>
      <c r="R294" s="29"/>
      <c r="S294" s="111" t="e">
        <f>(VLOOKUP(A294,#REF!,9,FALSE))*M294</f>
        <v>#REF!</v>
      </c>
      <c r="T294" s="30">
        <v>0</v>
      </c>
    </row>
    <row r="295" spans="1:20" ht="15" customHeight="1">
      <c r="A295" s="49">
        <v>321</v>
      </c>
      <c r="B295" s="20" t="s">
        <v>285</v>
      </c>
      <c r="C295" s="21" t="s">
        <v>286</v>
      </c>
      <c r="D295" s="21" t="s">
        <v>15</v>
      </c>
      <c r="E295" s="21"/>
      <c r="F295" s="22" t="s">
        <v>29</v>
      </c>
      <c r="G295" s="23" t="s">
        <v>24</v>
      </c>
      <c r="H295" s="43" t="s">
        <v>25</v>
      </c>
      <c r="I295" s="20" t="s">
        <v>34</v>
      </c>
      <c r="J295" s="24" t="s">
        <v>42</v>
      </c>
      <c r="K295" s="25">
        <v>3747.1935586396862</v>
      </c>
      <c r="L295" s="25">
        <v>9508</v>
      </c>
      <c r="M295" s="26">
        <v>0.39410954550270155</v>
      </c>
      <c r="N295" s="21" t="s">
        <v>284</v>
      </c>
      <c r="O295" s="107" t="e">
        <f>(VLOOKUP(J295,'Rates per SqFt.'!$A$3:$E$12,4,FALSE))*K295</f>
        <v>#N/A</v>
      </c>
      <c r="P295" s="28">
        <v>0</v>
      </c>
      <c r="Q295" s="109">
        <f>(VLOOKUP(F295,'Rates per SqFt.'!$A$16:$E$18,3))*K295</f>
        <v>5436372192.5196447</v>
      </c>
      <c r="R295" s="29">
        <v>0</v>
      </c>
      <c r="S295" s="111" t="e">
        <f>(VLOOKUP(A295,#REF!,9,FALSE))*M295</f>
        <v>#REF!</v>
      </c>
      <c r="T295" s="30">
        <v>0</v>
      </c>
    </row>
    <row r="296" spans="1:20" ht="15" customHeight="1">
      <c r="A296" s="49">
        <v>322</v>
      </c>
      <c r="B296" s="20" t="s">
        <v>287</v>
      </c>
      <c r="C296" s="21" t="s">
        <v>288</v>
      </c>
      <c r="D296" s="21" t="s">
        <v>15</v>
      </c>
      <c r="E296" s="21"/>
      <c r="F296" s="22" t="s">
        <v>29</v>
      </c>
      <c r="G296" s="23" t="s">
        <v>140</v>
      </c>
      <c r="H296" s="24" t="s">
        <v>289</v>
      </c>
      <c r="I296" s="20" t="s">
        <v>18</v>
      </c>
      <c r="J296" s="24" t="s">
        <v>41</v>
      </c>
      <c r="K296" s="25">
        <v>3686.2023534956638</v>
      </c>
      <c r="L296" s="25">
        <v>74031.000000000015</v>
      </c>
      <c r="M296" s="26">
        <v>4.979268621922793E-2</v>
      </c>
      <c r="N296" s="21" t="s">
        <v>290</v>
      </c>
      <c r="O296" s="107" t="e">
        <f>(VLOOKUP(J296,'Rates per SqFt.'!$A$3:$E$12,4,FALSE))*K296</f>
        <v>#N/A</v>
      </c>
      <c r="P296" s="28">
        <f t="shared" ref="P296:P315" si="13">169000*M296</f>
        <v>8414.9639710495194</v>
      </c>
      <c r="Q296" s="109">
        <f>(VLOOKUP(F296,'Rates per SqFt.'!$A$16:$E$18,3))*K296</f>
        <v>5347887067.1999922</v>
      </c>
      <c r="R296" s="29">
        <v>0</v>
      </c>
      <c r="S296" s="111" t="e">
        <f>(VLOOKUP(A296,#REF!,9,FALSE))*M296</f>
        <v>#REF!</v>
      </c>
      <c r="T296" s="30">
        <v>0</v>
      </c>
    </row>
    <row r="297" spans="1:20" ht="15" customHeight="1">
      <c r="A297" s="49">
        <v>322</v>
      </c>
      <c r="B297" s="20" t="s">
        <v>287</v>
      </c>
      <c r="C297" s="21" t="s">
        <v>288</v>
      </c>
      <c r="D297" s="21" t="s">
        <v>15</v>
      </c>
      <c r="E297" s="21"/>
      <c r="F297" s="22" t="s">
        <v>29</v>
      </c>
      <c r="G297" s="23" t="s">
        <v>140</v>
      </c>
      <c r="H297" s="24" t="s">
        <v>291</v>
      </c>
      <c r="I297" s="20" t="s">
        <v>18</v>
      </c>
      <c r="J297" s="24" t="s">
        <v>41</v>
      </c>
      <c r="K297" s="25">
        <v>14034.179226163022</v>
      </c>
      <c r="L297" s="25">
        <v>74031.000000000015</v>
      </c>
      <c r="M297" s="26">
        <v>0.18957165547085705</v>
      </c>
      <c r="N297" s="21" t="s">
        <v>292</v>
      </c>
      <c r="O297" s="107" t="e">
        <f>(VLOOKUP(J297,'Rates per SqFt.'!$A$3:$E$12,4,FALSE))*K297</f>
        <v>#N/A</v>
      </c>
      <c r="P297" s="28">
        <f t="shared" si="13"/>
        <v>32037.609774574841</v>
      </c>
      <c r="Q297" s="109">
        <f>(VLOOKUP(F297,'Rates per SqFt.'!$A$16:$E$18,3))*K297</f>
        <v>20360576654.504681</v>
      </c>
      <c r="R297" s="29">
        <v>0</v>
      </c>
      <c r="S297" s="111" t="e">
        <f>(VLOOKUP(A297,#REF!,9,FALSE))*M297</f>
        <v>#REF!</v>
      </c>
      <c r="T297" s="30">
        <v>0</v>
      </c>
    </row>
    <row r="298" spans="1:20" ht="15" customHeight="1">
      <c r="A298" s="49">
        <v>322</v>
      </c>
      <c r="B298" s="20" t="s">
        <v>287</v>
      </c>
      <c r="C298" s="21" t="s">
        <v>288</v>
      </c>
      <c r="D298" s="21" t="s">
        <v>15</v>
      </c>
      <c r="E298" s="21"/>
      <c r="F298" s="22" t="s">
        <v>29</v>
      </c>
      <c r="G298" s="23" t="s">
        <v>140</v>
      </c>
      <c r="H298" s="24" t="s">
        <v>291</v>
      </c>
      <c r="I298" s="20" t="s">
        <v>40</v>
      </c>
      <c r="J298" s="24" t="s">
        <v>42</v>
      </c>
      <c r="K298" s="25">
        <v>1584.7193579569876</v>
      </c>
      <c r="L298" s="25">
        <v>74031.000000000015</v>
      </c>
      <c r="M298" s="26">
        <v>2.1406159013885904E-2</v>
      </c>
      <c r="N298" s="21" t="s">
        <v>292</v>
      </c>
      <c r="O298" s="107" t="e">
        <f>(VLOOKUP(J298,'Rates per SqFt.'!$A$3:$E$12,4,FALSE))*K298</f>
        <v>#N/A</v>
      </c>
      <c r="P298" s="28">
        <f t="shared" si="13"/>
        <v>3617.6408733467179</v>
      </c>
      <c r="Q298" s="109">
        <f>(VLOOKUP(F298,'Rates per SqFt.'!$A$16:$E$18,3))*K298</f>
        <v>2299087067.6219969</v>
      </c>
      <c r="R298" s="29">
        <v>0</v>
      </c>
      <c r="S298" s="111" t="e">
        <f>(VLOOKUP(A298,#REF!,9,FALSE))*M298</f>
        <v>#REF!</v>
      </c>
      <c r="T298" s="30">
        <v>0</v>
      </c>
    </row>
    <row r="299" spans="1:20" ht="15" customHeight="1">
      <c r="A299" s="49">
        <v>322</v>
      </c>
      <c r="B299" s="20" t="s">
        <v>287</v>
      </c>
      <c r="C299" s="21" t="s">
        <v>288</v>
      </c>
      <c r="D299" s="21" t="s">
        <v>15</v>
      </c>
      <c r="E299" s="21"/>
      <c r="F299" s="22" t="s">
        <v>29</v>
      </c>
      <c r="G299" s="23" t="s">
        <v>63</v>
      </c>
      <c r="H299" s="43" t="s">
        <v>64</v>
      </c>
      <c r="I299" s="20" t="s">
        <v>18</v>
      </c>
      <c r="J299" s="24" t="s">
        <v>65</v>
      </c>
      <c r="K299" s="25">
        <v>1014.0326242915927</v>
      </c>
      <c r="L299" s="25">
        <v>74031.000000000015</v>
      </c>
      <c r="M299" s="26">
        <v>1.3697405469216849E-2</v>
      </c>
      <c r="N299" s="21" t="s">
        <v>293</v>
      </c>
      <c r="O299" s="107" t="e">
        <f>(VLOOKUP(J299,'Rates per SqFt.'!$A$3:$E$12,4,FALSE))*K299</f>
        <v>#N/A</v>
      </c>
      <c r="P299" s="28">
        <f t="shared" si="13"/>
        <v>2314.8615242976475</v>
      </c>
      <c r="Q299" s="109">
        <f>(VLOOKUP(F299,'Rates per SqFt.'!$A$16:$E$18,3))*K299</f>
        <v>1471143316.9221585</v>
      </c>
      <c r="R299" s="29">
        <v>0</v>
      </c>
      <c r="S299" s="111" t="e">
        <f>(VLOOKUP(A299,#REF!,9,FALSE))*M299</f>
        <v>#REF!</v>
      </c>
      <c r="T299" s="30">
        <v>0</v>
      </c>
    </row>
    <row r="300" spans="1:20" ht="15" customHeight="1">
      <c r="A300" s="49">
        <v>322</v>
      </c>
      <c r="B300" s="20" t="s">
        <v>287</v>
      </c>
      <c r="C300" s="21" t="s">
        <v>288</v>
      </c>
      <c r="D300" s="21" t="s">
        <v>15</v>
      </c>
      <c r="E300" s="21"/>
      <c r="F300" s="22" t="s">
        <v>29</v>
      </c>
      <c r="G300" s="23" t="s">
        <v>63</v>
      </c>
      <c r="H300" s="43" t="s">
        <v>64</v>
      </c>
      <c r="I300" s="20" t="s">
        <v>34</v>
      </c>
      <c r="J300" s="24" t="s">
        <v>65</v>
      </c>
      <c r="K300" s="25">
        <v>1385.2679393478759</v>
      </c>
      <c r="L300" s="25">
        <v>74031.000000000015</v>
      </c>
      <c r="M300" s="26">
        <v>1.8711998208154362E-2</v>
      </c>
      <c r="N300" s="21" t="s">
        <v>293</v>
      </c>
      <c r="O300" s="107" t="e">
        <f>(VLOOKUP(J300,'Rates per SqFt.'!$A$3:$E$12,4,FALSE))*K300</f>
        <v>#N/A</v>
      </c>
      <c r="P300" s="28">
        <f t="shared" si="13"/>
        <v>3162.3276971780874</v>
      </c>
      <c r="Q300" s="109">
        <f>(VLOOKUP(F300,'Rates per SqFt.'!$A$16:$E$18,3))*K300</f>
        <v>2009725942.0443814</v>
      </c>
      <c r="R300" s="29">
        <v>0</v>
      </c>
      <c r="S300" s="111" t="e">
        <f>(VLOOKUP(A300,#REF!,9,FALSE))*M300</f>
        <v>#REF!</v>
      </c>
      <c r="T300" s="30">
        <v>0</v>
      </c>
    </row>
    <row r="301" spans="1:20" ht="15" customHeight="1">
      <c r="A301" s="49">
        <v>322</v>
      </c>
      <c r="B301" s="20" t="s">
        <v>287</v>
      </c>
      <c r="C301" s="21" t="s">
        <v>288</v>
      </c>
      <c r="D301" s="21" t="s">
        <v>15</v>
      </c>
      <c r="E301" s="21"/>
      <c r="F301" s="22" t="s">
        <v>29</v>
      </c>
      <c r="G301" s="23" t="s">
        <v>63</v>
      </c>
      <c r="H301" s="43" t="s">
        <v>64</v>
      </c>
      <c r="I301" s="20" t="s">
        <v>34</v>
      </c>
      <c r="J301" s="24" t="s">
        <v>65</v>
      </c>
      <c r="K301" s="25">
        <v>2592.5834080818495</v>
      </c>
      <c r="L301" s="25">
        <v>74031.000000000015</v>
      </c>
      <c r="M301" s="26">
        <v>3.5020240278827101E-2</v>
      </c>
      <c r="N301" s="21" t="s">
        <v>294</v>
      </c>
      <c r="O301" s="107" t="e">
        <f>(VLOOKUP(J301,'Rates per SqFt.'!$A$3:$E$12,4,FALSE))*K301</f>
        <v>#N/A</v>
      </c>
      <c r="P301" s="28">
        <f t="shared" si="13"/>
        <v>5918.4206071217804</v>
      </c>
      <c r="Q301" s="109">
        <f>(VLOOKUP(F301,'Rates per SqFt.'!$A$16:$E$18,3))*K301</f>
        <v>3761281109.6954646</v>
      </c>
      <c r="R301" s="29">
        <v>0</v>
      </c>
      <c r="S301" s="111" t="e">
        <f>(VLOOKUP(A301,#REF!,9,FALSE))*M301</f>
        <v>#REF!</v>
      </c>
      <c r="T301" s="30">
        <v>0</v>
      </c>
    </row>
    <row r="302" spans="1:20" ht="15" customHeight="1">
      <c r="A302" s="49">
        <v>322</v>
      </c>
      <c r="B302" s="20" t="s">
        <v>287</v>
      </c>
      <c r="C302" s="21" t="s">
        <v>288</v>
      </c>
      <c r="D302" s="21" t="s">
        <v>15</v>
      </c>
      <c r="E302" s="21"/>
      <c r="F302" s="22" t="s">
        <v>29</v>
      </c>
      <c r="G302" s="23" t="s">
        <v>63</v>
      </c>
      <c r="H302" s="43" t="s">
        <v>64</v>
      </c>
      <c r="I302" s="20" t="s">
        <v>34</v>
      </c>
      <c r="J302" s="24" t="s">
        <v>65</v>
      </c>
      <c r="K302" s="25">
        <v>4968.8625199864555</v>
      </c>
      <c r="L302" s="25">
        <v>74031.000000000015</v>
      </c>
      <c r="M302" s="26">
        <v>6.7118673528473949E-2</v>
      </c>
      <c r="N302" s="21" t="s">
        <v>295</v>
      </c>
      <c r="O302" s="107" t="e">
        <f>(VLOOKUP(J302,'Rates per SqFt.'!$A$3:$E$12,4,FALSE))*K302</f>
        <v>#N/A</v>
      </c>
      <c r="P302" s="28">
        <f t="shared" si="13"/>
        <v>11343.055826312097</v>
      </c>
      <c r="Q302" s="109">
        <f>(VLOOKUP(F302,'Rates per SqFt.'!$A$16:$E$18,3))*K302</f>
        <v>7208751191.8956261</v>
      </c>
      <c r="R302" s="29">
        <v>0</v>
      </c>
      <c r="S302" s="111" t="e">
        <f>(VLOOKUP(A302,#REF!,9,FALSE))*M302</f>
        <v>#REF!</v>
      </c>
      <c r="T302" s="30">
        <v>0</v>
      </c>
    </row>
    <row r="303" spans="1:20" ht="15" customHeight="1">
      <c r="A303" s="49">
        <v>322</v>
      </c>
      <c r="B303" s="20" t="s">
        <v>287</v>
      </c>
      <c r="C303" s="21" t="s">
        <v>288</v>
      </c>
      <c r="D303" s="21" t="s">
        <v>15</v>
      </c>
      <c r="E303" s="21"/>
      <c r="F303" s="22" t="s">
        <v>29</v>
      </c>
      <c r="G303" s="23" t="s">
        <v>63</v>
      </c>
      <c r="H303" s="43" t="s">
        <v>64</v>
      </c>
      <c r="I303" s="20" t="s">
        <v>34</v>
      </c>
      <c r="J303" s="24" t="s">
        <v>65</v>
      </c>
      <c r="K303" s="25">
        <v>849.87645448363583</v>
      </c>
      <c r="L303" s="25">
        <v>74031.000000000015</v>
      </c>
      <c r="M303" s="26">
        <v>1.1480007760041546E-2</v>
      </c>
      <c r="N303" s="21" t="s">
        <v>296</v>
      </c>
      <c r="O303" s="107" t="e">
        <f>(VLOOKUP(J303,'Rates per SqFt.'!$A$3:$E$12,4,FALSE))*K303</f>
        <v>#N/A</v>
      </c>
      <c r="P303" s="28">
        <f t="shared" si="13"/>
        <v>1940.1213114470213</v>
      </c>
      <c r="Q303" s="109">
        <f>(VLOOKUP(F303,'Rates per SqFt.'!$A$16:$E$18,3))*K303</f>
        <v>1232988008.7404068</v>
      </c>
      <c r="R303" s="29">
        <v>0</v>
      </c>
      <c r="S303" s="111" t="e">
        <f>(VLOOKUP(A303,#REF!,9,FALSE))*M303</f>
        <v>#REF!</v>
      </c>
      <c r="T303" s="30">
        <v>0</v>
      </c>
    </row>
    <row r="304" spans="1:20" ht="15" customHeight="1">
      <c r="A304" s="49">
        <v>322</v>
      </c>
      <c r="B304" s="20" t="s">
        <v>287</v>
      </c>
      <c r="C304" s="21" t="s">
        <v>288</v>
      </c>
      <c r="D304" s="21" t="s">
        <v>15</v>
      </c>
      <c r="E304" s="21"/>
      <c r="F304" s="22" t="s">
        <v>29</v>
      </c>
      <c r="G304" s="23" t="s">
        <v>63</v>
      </c>
      <c r="H304" s="43" t="s">
        <v>64</v>
      </c>
      <c r="I304" s="20" t="s">
        <v>18</v>
      </c>
      <c r="J304" s="24" t="s">
        <v>41</v>
      </c>
      <c r="K304" s="25">
        <v>1196.1709682726305</v>
      </c>
      <c r="L304" s="25">
        <v>74031.000000000015</v>
      </c>
      <c r="M304" s="26">
        <v>1.6157703776426502E-2</v>
      </c>
      <c r="N304" s="21" t="s">
        <v>293</v>
      </c>
      <c r="O304" s="107" t="e">
        <f>(VLOOKUP(J304,'Rates per SqFt.'!$A$3:$E$12,4,FALSE))*K304</f>
        <v>#N/A</v>
      </c>
      <c r="P304" s="28">
        <f t="shared" si="13"/>
        <v>2730.6519382160786</v>
      </c>
      <c r="Q304" s="109">
        <f>(VLOOKUP(F304,'Rates per SqFt.'!$A$16:$E$18,3))*K304</f>
        <v>1735386893.5922532</v>
      </c>
      <c r="R304" s="29">
        <v>0</v>
      </c>
      <c r="S304" s="111" t="e">
        <f>(VLOOKUP(A304,#REF!,9,FALSE))*M304</f>
        <v>#REF!</v>
      </c>
      <c r="T304" s="30">
        <v>0</v>
      </c>
    </row>
    <row r="305" spans="1:20" ht="15" customHeight="1">
      <c r="A305" s="49">
        <v>322</v>
      </c>
      <c r="B305" s="20" t="s">
        <v>287</v>
      </c>
      <c r="C305" s="21" t="s">
        <v>288</v>
      </c>
      <c r="D305" s="21" t="s">
        <v>15</v>
      </c>
      <c r="E305" s="21"/>
      <c r="F305" s="22" t="s">
        <v>29</v>
      </c>
      <c r="G305" s="23" t="s">
        <v>63</v>
      </c>
      <c r="H305" s="43" t="s">
        <v>64</v>
      </c>
      <c r="I305" s="20" t="s">
        <v>18</v>
      </c>
      <c r="J305" s="24" t="s">
        <v>41</v>
      </c>
      <c r="K305" s="25">
        <v>195.05595702933823</v>
      </c>
      <c r="L305" s="25">
        <v>74031.000000000015</v>
      </c>
      <c r="M305" s="26">
        <v>2.6347875488557252E-3</v>
      </c>
      <c r="N305" s="21" t="s">
        <v>105</v>
      </c>
      <c r="O305" s="107" t="e">
        <f>(VLOOKUP(J305,'Rates per SqFt.'!$A$3:$E$12,4,FALSE))*K305</f>
        <v>#N/A</v>
      </c>
      <c r="P305" s="28">
        <f t="shared" si="13"/>
        <v>445.27909575661755</v>
      </c>
      <c r="Q305" s="109">
        <f>(VLOOKUP(F305,'Rates per SqFt.'!$A$16:$E$18,3))*K305</f>
        <v>282984255.86655533</v>
      </c>
      <c r="R305" s="29">
        <v>0</v>
      </c>
      <c r="S305" s="111" t="e">
        <f>(VLOOKUP(A305,#REF!,9,FALSE))*M305</f>
        <v>#REF!</v>
      </c>
      <c r="T305" s="30">
        <v>0</v>
      </c>
    </row>
    <row r="306" spans="1:20" ht="15" customHeight="1">
      <c r="A306" s="49">
        <v>322</v>
      </c>
      <c r="B306" s="20" t="s">
        <v>287</v>
      </c>
      <c r="C306" s="21" t="s">
        <v>288</v>
      </c>
      <c r="D306" s="21" t="s">
        <v>15</v>
      </c>
      <c r="E306" s="21"/>
      <c r="F306" s="22" t="s">
        <v>29</v>
      </c>
      <c r="G306" s="23" t="s">
        <v>63</v>
      </c>
      <c r="H306" s="43" t="s">
        <v>64</v>
      </c>
      <c r="I306" s="20" t="s">
        <v>18</v>
      </c>
      <c r="J306" s="24" t="s">
        <v>41</v>
      </c>
      <c r="K306" s="25">
        <v>1396.9881807215108</v>
      </c>
      <c r="L306" s="25">
        <v>74031.000000000015</v>
      </c>
      <c r="M306" s="26">
        <v>1.8870313527056377E-2</v>
      </c>
      <c r="N306" s="21" t="s">
        <v>297</v>
      </c>
      <c r="O306" s="107" t="e">
        <f>(VLOOKUP(J306,'Rates per SqFt.'!$A$3:$E$12,4,FALSE))*K306</f>
        <v>#N/A</v>
      </c>
      <c r="P306" s="28">
        <f t="shared" si="13"/>
        <v>3189.082986072528</v>
      </c>
      <c r="Q306" s="109">
        <f>(VLOOKUP(F306,'Rates per SqFt.'!$A$16:$E$18,3))*K306</f>
        <v>2026729492.3804302</v>
      </c>
      <c r="R306" s="29">
        <v>0</v>
      </c>
      <c r="S306" s="111" t="e">
        <f>(VLOOKUP(A306,#REF!,9,FALSE))*M306</f>
        <v>#REF!</v>
      </c>
      <c r="T306" s="30">
        <v>0</v>
      </c>
    </row>
    <row r="307" spans="1:20" ht="15" customHeight="1">
      <c r="A307" s="49">
        <v>322</v>
      </c>
      <c r="B307" s="20" t="s">
        <v>287</v>
      </c>
      <c r="C307" s="21" t="s">
        <v>288</v>
      </c>
      <c r="D307" s="21" t="s">
        <v>15</v>
      </c>
      <c r="E307" s="21"/>
      <c r="F307" s="22" t="s">
        <v>29</v>
      </c>
      <c r="G307" s="23" t="s">
        <v>63</v>
      </c>
      <c r="H307" s="43" t="s">
        <v>64</v>
      </c>
      <c r="I307" s="20" t="s">
        <v>18</v>
      </c>
      <c r="J307" s="24" t="s">
        <v>41</v>
      </c>
      <c r="K307" s="25">
        <v>1523.9553993732566</v>
      </c>
      <c r="L307" s="25">
        <v>74031.000000000015</v>
      </c>
      <c r="M307" s="26">
        <v>2.0585368283195637E-2</v>
      </c>
      <c r="N307" s="21" t="s">
        <v>298</v>
      </c>
      <c r="O307" s="107" t="e">
        <f>(VLOOKUP(J307,'Rates per SqFt.'!$A$3:$E$12,4,FALSE))*K307</f>
        <v>#N/A</v>
      </c>
      <c r="P307" s="28">
        <f t="shared" si="13"/>
        <v>3478.9272398600624</v>
      </c>
      <c r="Q307" s="109">
        <f>(VLOOKUP(F307,'Rates per SqFt.'!$A$16:$E$18,3))*K307</f>
        <v>2210931628.2024412</v>
      </c>
      <c r="R307" s="29">
        <v>0</v>
      </c>
      <c r="S307" s="111" t="e">
        <f>(VLOOKUP(A307,#REF!,9,FALSE))*M307</f>
        <v>#REF!</v>
      </c>
      <c r="T307" s="30">
        <v>0</v>
      </c>
    </row>
    <row r="308" spans="1:20" ht="15" customHeight="1">
      <c r="A308" s="49">
        <v>322</v>
      </c>
      <c r="B308" s="20" t="s">
        <v>287</v>
      </c>
      <c r="C308" s="21" t="s">
        <v>288</v>
      </c>
      <c r="D308" s="21" t="s">
        <v>15</v>
      </c>
      <c r="E308" s="21"/>
      <c r="F308" s="22" t="s">
        <v>29</v>
      </c>
      <c r="G308" s="23" t="s">
        <v>63</v>
      </c>
      <c r="H308" s="43" t="s">
        <v>64</v>
      </c>
      <c r="I308" s="20" t="s">
        <v>18</v>
      </c>
      <c r="J308" s="24" t="s">
        <v>41</v>
      </c>
      <c r="K308" s="25">
        <v>128.6981788002183</v>
      </c>
      <c r="L308" s="25">
        <v>74031.000000000015</v>
      </c>
      <c r="M308" s="26">
        <v>1.73843631451984E-3</v>
      </c>
      <c r="N308" s="21" t="s">
        <v>299</v>
      </c>
      <c r="O308" s="107" t="e">
        <f>(VLOOKUP(J308,'Rates per SqFt.'!$A$3:$E$12,4,FALSE))*K308</f>
        <v>#N/A</v>
      </c>
      <c r="P308" s="28">
        <f t="shared" si="13"/>
        <v>293.79573715385294</v>
      </c>
      <c r="Q308" s="109">
        <f>(VLOOKUP(F308,'Rates per SqFt.'!$A$16:$E$18,3))*K308</f>
        <v>186713386.83433709</v>
      </c>
      <c r="R308" s="29">
        <v>0</v>
      </c>
      <c r="S308" s="111" t="e">
        <f>(VLOOKUP(A308,#REF!,9,FALSE))*M308</f>
        <v>#REF!</v>
      </c>
      <c r="T308" s="30">
        <v>0</v>
      </c>
    </row>
    <row r="309" spans="1:20" ht="15" customHeight="1">
      <c r="A309" s="49">
        <v>322</v>
      </c>
      <c r="B309" s="20" t="s">
        <v>287</v>
      </c>
      <c r="C309" s="21" t="s">
        <v>288</v>
      </c>
      <c r="D309" s="21" t="s">
        <v>15</v>
      </c>
      <c r="E309" s="21"/>
      <c r="F309" s="22" t="s">
        <v>29</v>
      </c>
      <c r="G309" s="23" t="s">
        <v>63</v>
      </c>
      <c r="H309" s="43" t="s">
        <v>64</v>
      </c>
      <c r="I309" s="20" t="s">
        <v>34</v>
      </c>
      <c r="J309" s="24" t="s">
        <v>41</v>
      </c>
      <c r="K309" s="25">
        <v>989.4770995341969</v>
      </c>
      <c r="L309" s="25">
        <v>74031.000000000015</v>
      </c>
      <c r="M309" s="26">
        <v>1.3365713005824542E-2</v>
      </c>
      <c r="N309" s="21" t="s">
        <v>294</v>
      </c>
      <c r="O309" s="107" t="e">
        <f>(VLOOKUP(J309,'Rates per SqFt.'!$A$3:$E$12,4,FALSE))*K309</f>
        <v>#N/A</v>
      </c>
      <c r="P309" s="28">
        <f t="shared" si="13"/>
        <v>2258.8054979843478</v>
      </c>
      <c r="Q309" s="109">
        <f>(VLOOKUP(F309,'Rates per SqFt.'!$A$16:$E$18,3))*K309</f>
        <v>1435518530.0317008</v>
      </c>
      <c r="R309" s="29">
        <v>0</v>
      </c>
      <c r="S309" s="111" t="e">
        <f>(VLOOKUP(A309,#REF!,9,FALSE))*M309</f>
        <v>#REF!</v>
      </c>
      <c r="T309" s="30">
        <v>0</v>
      </c>
    </row>
    <row r="310" spans="1:20" ht="15" customHeight="1">
      <c r="A310" s="49">
        <v>322</v>
      </c>
      <c r="B310" s="20" t="s">
        <v>287</v>
      </c>
      <c r="C310" s="21" t="s">
        <v>288</v>
      </c>
      <c r="D310" s="21" t="s">
        <v>15</v>
      </c>
      <c r="E310" s="21"/>
      <c r="F310" s="22" t="s">
        <v>29</v>
      </c>
      <c r="G310" s="23" t="s">
        <v>63</v>
      </c>
      <c r="H310" s="43" t="s">
        <v>64</v>
      </c>
      <c r="I310" s="20" t="s">
        <v>34</v>
      </c>
      <c r="J310" s="24" t="s">
        <v>41</v>
      </c>
      <c r="K310" s="25">
        <v>6097.9402645712144</v>
      </c>
      <c r="L310" s="25">
        <v>74031.000000000015</v>
      </c>
      <c r="M310" s="26">
        <v>8.2370091780081492E-2</v>
      </c>
      <c r="N310" s="21" t="s">
        <v>295</v>
      </c>
      <c r="O310" s="107" t="e">
        <f>(VLOOKUP(J310,'Rates per SqFt.'!$A$3:$E$12,4,FALSE))*K310</f>
        <v>#N/A</v>
      </c>
      <c r="P310" s="28">
        <f t="shared" si="13"/>
        <v>13920.545510833772</v>
      </c>
      <c r="Q310" s="109">
        <f>(VLOOKUP(F310,'Rates per SqFt.'!$A$16:$E$18,3))*K310</f>
        <v>8846800243.2186222</v>
      </c>
      <c r="R310" s="29">
        <v>0</v>
      </c>
      <c r="S310" s="111" t="e">
        <f>(VLOOKUP(A310,#REF!,9,FALSE))*M310</f>
        <v>#REF!</v>
      </c>
      <c r="T310" s="30">
        <v>0</v>
      </c>
    </row>
    <row r="311" spans="1:20" ht="15" customHeight="1">
      <c r="A311" s="49">
        <v>322</v>
      </c>
      <c r="B311" s="20" t="s">
        <v>287</v>
      </c>
      <c r="C311" s="21" t="s">
        <v>288</v>
      </c>
      <c r="D311" s="21" t="s">
        <v>15</v>
      </c>
      <c r="E311" s="21"/>
      <c r="F311" s="22" t="s">
        <v>29</v>
      </c>
      <c r="G311" s="23" t="s">
        <v>63</v>
      </c>
      <c r="H311" s="43" t="s">
        <v>64</v>
      </c>
      <c r="I311" s="20" t="s">
        <v>18</v>
      </c>
      <c r="J311" s="24" t="s">
        <v>41</v>
      </c>
      <c r="K311" s="25">
        <v>1161.8230351771992</v>
      </c>
      <c r="L311" s="25">
        <v>74031.000000000015</v>
      </c>
      <c r="M311" s="26">
        <v>1.5693736882889588E-2</v>
      </c>
      <c r="N311" s="21" t="s">
        <v>300</v>
      </c>
      <c r="O311" s="107" t="e">
        <f>(VLOOKUP(J311,'Rates per SqFt.'!$A$3:$E$12,4,FALSE))*K311</f>
        <v>#N/A</v>
      </c>
      <c r="P311" s="28">
        <f t="shared" si="13"/>
        <v>2652.2415332083401</v>
      </c>
      <c r="Q311" s="109">
        <f>(VLOOKUP(F311,'Rates per SqFt.'!$A$16:$E$18,3))*K311</f>
        <v>1685555427.6088643</v>
      </c>
      <c r="R311" s="29">
        <v>0</v>
      </c>
      <c r="S311" s="111" t="e">
        <f>(VLOOKUP(A311,#REF!,9,FALSE))*M311</f>
        <v>#REF!</v>
      </c>
      <c r="T311" s="30">
        <v>0</v>
      </c>
    </row>
    <row r="312" spans="1:20" ht="15" customHeight="1">
      <c r="A312" s="49">
        <v>322</v>
      </c>
      <c r="B312" s="20" t="s">
        <v>287</v>
      </c>
      <c r="C312" s="21" t="s">
        <v>288</v>
      </c>
      <c r="D312" s="21" t="s">
        <v>15</v>
      </c>
      <c r="E312" s="21"/>
      <c r="F312" s="22" t="s">
        <v>29</v>
      </c>
      <c r="G312" s="23" t="s">
        <v>63</v>
      </c>
      <c r="H312" s="43" t="s">
        <v>64</v>
      </c>
      <c r="I312" s="20" t="s">
        <v>18</v>
      </c>
      <c r="J312" s="24" t="s">
        <v>41</v>
      </c>
      <c r="K312" s="25">
        <v>1518.7883541539363</v>
      </c>
      <c r="L312" s="25">
        <v>74031.000000000015</v>
      </c>
      <c r="M312" s="26">
        <v>2.0515572586537207E-2</v>
      </c>
      <c r="N312" s="21" t="s">
        <v>301</v>
      </c>
      <c r="O312" s="107" t="e">
        <f>(VLOOKUP(J312,'Rates per SqFt.'!$A$3:$E$12,4,FALSE))*K312</f>
        <v>#N/A</v>
      </c>
      <c r="P312" s="28">
        <f t="shared" si="13"/>
        <v>3467.131767124788</v>
      </c>
      <c r="Q312" s="109">
        <f>(VLOOKUP(F312,'Rates per SqFt.'!$A$16:$E$18,3))*K312</f>
        <v>2203435356.5238566</v>
      </c>
      <c r="R312" s="29">
        <v>0</v>
      </c>
      <c r="S312" s="111" t="e">
        <f>(VLOOKUP(A312,#REF!,9,FALSE))*M312</f>
        <v>#REF!</v>
      </c>
      <c r="T312" s="30">
        <v>0</v>
      </c>
    </row>
    <row r="313" spans="1:20" ht="15" customHeight="1">
      <c r="A313" s="49">
        <v>322</v>
      </c>
      <c r="B313" s="20" t="s">
        <v>287</v>
      </c>
      <c r="C313" s="21" t="s">
        <v>288</v>
      </c>
      <c r="D313" s="21" t="s">
        <v>15</v>
      </c>
      <c r="E313" s="21"/>
      <c r="F313" s="22" t="s">
        <v>29</v>
      </c>
      <c r="G313" s="23" t="s">
        <v>63</v>
      </c>
      <c r="H313" s="43" t="s">
        <v>64</v>
      </c>
      <c r="I313" s="20" t="s">
        <v>40</v>
      </c>
      <c r="J313" s="24" t="s">
        <v>42</v>
      </c>
      <c r="K313" s="25">
        <v>1469.1320052095962</v>
      </c>
      <c r="L313" s="25">
        <v>74031.000000000015</v>
      </c>
      <c r="M313" s="26">
        <v>1.9844821834226149E-2</v>
      </c>
      <c r="N313" s="21" t="s">
        <v>96</v>
      </c>
      <c r="O313" s="107" t="e">
        <f>(VLOOKUP(J313,'Rates per SqFt.'!$A$3:$E$12,4,FALSE))*K313</f>
        <v>#N/A</v>
      </c>
      <c r="P313" s="28">
        <f t="shared" si="13"/>
        <v>3353.774889984219</v>
      </c>
      <c r="Q313" s="109">
        <f>(VLOOKUP(F313,'Rates per SqFt.'!$A$16:$E$18,3))*K313</f>
        <v>2131394670.5121469</v>
      </c>
      <c r="R313" s="29">
        <v>0</v>
      </c>
      <c r="S313" s="111" t="e">
        <f>(VLOOKUP(A313,#REF!,9,FALSE))*M313</f>
        <v>#REF!</v>
      </c>
      <c r="T313" s="30">
        <v>0</v>
      </c>
    </row>
    <row r="314" spans="1:20" ht="15" customHeight="1">
      <c r="A314" s="49">
        <v>322</v>
      </c>
      <c r="B314" s="20" t="s">
        <v>287</v>
      </c>
      <c r="C314" s="21" t="s">
        <v>288</v>
      </c>
      <c r="D314" s="21" t="s">
        <v>15</v>
      </c>
      <c r="E314" s="21"/>
      <c r="F314" s="22" t="s">
        <v>29</v>
      </c>
      <c r="G314" s="23" t="s">
        <v>63</v>
      </c>
      <c r="H314" s="43" t="s">
        <v>64</v>
      </c>
      <c r="I314" s="20" t="s">
        <v>40</v>
      </c>
      <c r="J314" s="24" t="s">
        <v>42</v>
      </c>
      <c r="K314" s="25">
        <v>1023.5343844732763</v>
      </c>
      <c r="L314" s="25">
        <v>74031.000000000015</v>
      </c>
      <c r="M314" s="26">
        <v>1.3825753866262459E-2</v>
      </c>
      <c r="N314" s="21" t="s">
        <v>302</v>
      </c>
      <c r="O314" s="107" t="e">
        <f>(VLOOKUP(J314,'Rates per SqFt.'!$A$3:$E$12,4,FALSE))*K314</f>
        <v>#N/A</v>
      </c>
      <c r="P314" s="28">
        <f t="shared" si="13"/>
        <v>2336.5524033983556</v>
      </c>
      <c r="Q314" s="109">
        <f>(VLOOKUP(F314,'Rates per SqFt.'!$A$16:$E$18,3))*K314</f>
        <v>1484928328.0306978</v>
      </c>
      <c r="R314" s="29">
        <v>0</v>
      </c>
      <c r="S314" s="111" t="e">
        <f>(VLOOKUP(A314,#REF!,9,FALSE))*M314</f>
        <v>#REF!</v>
      </c>
      <c r="T314" s="30">
        <v>0</v>
      </c>
    </row>
    <row r="315" spans="1:20" ht="15" customHeight="1">
      <c r="A315" s="49">
        <v>322</v>
      </c>
      <c r="B315" s="20" t="s">
        <v>287</v>
      </c>
      <c r="C315" s="21" t="s">
        <v>288</v>
      </c>
      <c r="D315" s="21" t="s">
        <v>15</v>
      </c>
      <c r="E315" s="21"/>
      <c r="F315" s="22" t="s">
        <v>29</v>
      </c>
      <c r="G315" s="23" t="s">
        <v>30</v>
      </c>
      <c r="H315" s="43" t="s">
        <v>31</v>
      </c>
      <c r="I315" s="20" t="s">
        <v>40</v>
      </c>
      <c r="J315" s="24" t="s">
        <v>42</v>
      </c>
      <c r="K315" s="25">
        <v>9081.1454962841744</v>
      </c>
      <c r="L315" s="25">
        <v>74031.000000000015</v>
      </c>
      <c r="M315" s="26">
        <v>0.12266679494109457</v>
      </c>
      <c r="N315" s="21" t="s">
        <v>33</v>
      </c>
      <c r="O315" s="107" t="e">
        <f>(VLOOKUP(J315,'Rates per SqFt.'!$A$3:$E$12,4,FALSE))*K315</f>
        <v>#N/A</v>
      </c>
      <c r="P315" s="28">
        <f t="shared" si="13"/>
        <v>20730.688345044982</v>
      </c>
      <c r="Q315" s="109">
        <f>(VLOOKUP(F315,'Rates per SqFt.'!$A$16:$E$18,3))*K315</f>
        <v>13174789633.804276</v>
      </c>
      <c r="R315" s="29">
        <v>0</v>
      </c>
      <c r="S315" s="111" t="e">
        <f>(VLOOKUP(A315,#REF!,9,FALSE))*M315</f>
        <v>#REF!</v>
      </c>
      <c r="T315" s="30">
        <v>0</v>
      </c>
    </row>
    <row r="316" spans="1:20" ht="15" customHeight="1">
      <c r="A316" s="49">
        <v>324</v>
      </c>
      <c r="B316" s="20" t="s">
        <v>303</v>
      </c>
      <c r="C316" s="21" t="s">
        <v>304</v>
      </c>
      <c r="D316" s="21" t="s">
        <v>15</v>
      </c>
      <c r="E316" s="21"/>
      <c r="F316" s="22" t="s">
        <v>29</v>
      </c>
      <c r="G316" s="23" t="s">
        <v>305</v>
      </c>
      <c r="H316" s="24" t="s">
        <v>306</v>
      </c>
      <c r="I316" s="20" t="s">
        <v>18</v>
      </c>
      <c r="J316" s="24" t="s">
        <v>41</v>
      </c>
      <c r="K316" s="25">
        <v>6495.6274948536648</v>
      </c>
      <c r="L316" s="25">
        <v>13143</v>
      </c>
      <c r="M316" s="26">
        <v>0.49422715474805334</v>
      </c>
      <c r="N316" s="21" t="s">
        <v>307</v>
      </c>
      <c r="O316" s="107" t="e">
        <f>(VLOOKUP(J316,'Rates per SqFt.'!$A$3:$E$12,4,FALSE))*K316</f>
        <v>#N/A</v>
      </c>
      <c r="P316" s="28">
        <v>0</v>
      </c>
      <c r="Q316" s="109">
        <f>(VLOOKUP(F316,'Rates per SqFt.'!$A$16:$E$18,3))*K316</f>
        <v>9423758910.0702267</v>
      </c>
      <c r="R316" s="29">
        <v>0</v>
      </c>
      <c r="S316" s="111" t="e">
        <f>(VLOOKUP(A316,#REF!,9,FALSE))*M316</f>
        <v>#REF!</v>
      </c>
      <c r="T316" s="30">
        <v>0</v>
      </c>
    </row>
    <row r="317" spans="1:20" ht="15" customHeight="1">
      <c r="A317" s="49">
        <v>324</v>
      </c>
      <c r="B317" s="20" t="s">
        <v>303</v>
      </c>
      <c r="C317" s="21" t="s">
        <v>304</v>
      </c>
      <c r="D317" s="21" t="s">
        <v>15</v>
      </c>
      <c r="E317" s="21"/>
      <c r="F317" s="22" t="s">
        <v>29</v>
      </c>
      <c r="G317" s="23" t="s">
        <v>305</v>
      </c>
      <c r="H317" s="24" t="s">
        <v>308</v>
      </c>
      <c r="I317" s="20" t="s">
        <v>18</v>
      </c>
      <c r="J317" s="24" t="s">
        <v>41</v>
      </c>
      <c r="K317" s="25"/>
      <c r="L317" s="25"/>
      <c r="M317" s="26"/>
      <c r="N317" s="21">
        <v>903100</v>
      </c>
      <c r="O317" s="27">
        <v>0</v>
      </c>
      <c r="P317" s="28"/>
      <c r="Q317" s="97">
        <v>0</v>
      </c>
      <c r="R317" s="29">
        <v>0</v>
      </c>
      <c r="S317" s="111" t="e">
        <f>(VLOOKUP(A317,#REF!,9,FALSE))*M317</f>
        <v>#REF!</v>
      </c>
      <c r="T317" s="30">
        <v>0</v>
      </c>
    </row>
    <row r="318" spans="1:20" ht="15" customHeight="1">
      <c r="A318" s="49">
        <v>324</v>
      </c>
      <c r="B318" s="20" t="s">
        <v>303</v>
      </c>
      <c r="C318" s="21" t="s">
        <v>304</v>
      </c>
      <c r="D318" s="21" t="s">
        <v>15</v>
      </c>
      <c r="E318" s="21"/>
      <c r="F318" s="22" t="s">
        <v>29</v>
      </c>
      <c r="G318" s="23" t="s">
        <v>305</v>
      </c>
      <c r="H318" s="24" t="s">
        <v>306</v>
      </c>
      <c r="I318" s="20" t="s">
        <v>18</v>
      </c>
      <c r="J318" s="24" t="s">
        <v>19</v>
      </c>
      <c r="K318" s="25">
        <v>6441.5168710283724</v>
      </c>
      <c r="L318" s="25">
        <v>13143</v>
      </c>
      <c r="M318" s="26">
        <v>0.49011008681643248</v>
      </c>
      <c r="N318" s="21" t="s">
        <v>307</v>
      </c>
      <c r="O318" s="107" t="e">
        <f>(VLOOKUP(J318,'Rates per SqFt.'!$A$3:$E$12,4,FALSE))*K318</f>
        <v>#N/A</v>
      </c>
      <c r="P318" s="28"/>
      <c r="Q318" s="109">
        <f>(VLOOKUP(F318,'Rates per SqFt.'!$A$16:$E$18,3))*K318</f>
        <v>9345256028.8925323</v>
      </c>
      <c r="R318" s="29">
        <v>0</v>
      </c>
      <c r="S318" s="111" t="e">
        <f>(VLOOKUP(A318,#REF!,9,FALSE))*M318</f>
        <v>#REF!</v>
      </c>
      <c r="T318" s="30">
        <v>0</v>
      </c>
    </row>
    <row r="319" spans="1:20" ht="15" customHeight="1">
      <c r="A319" s="49">
        <v>324</v>
      </c>
      <c r="B319" s="20" t="s">
        <v>303</v>
      </c>
      <c r="C319" s="21" t="s">
        <v>304</v>
      </c>
      <c r="D319" s="21" t="s">
        <v>15</v>
      </c>
      <c r="E319" s="21"/>
      <c r="F319" s="22" t="s">
        <v>29</v>
      </c>
      <c r="G319" s="23" t="s">
        <v>305</v>
      </c>
      <c r="H319" s="24" t="s">
        <v>306</v>
      </c>
      <c r="I319" s="20" t="s">
        <v>18</v>
      </c>
      <c r="J319" s="24" t="s">
        <v>42</v>
      </c>
      <c r="K319" s="25">
        <v>205.85563411796295</v>
      </c>
      <c r="L319" s="25">
        <v>13143</v>
      </c>
      <c r="M319" s="26">
        <v>1.5662758435514186E-2</v>
      </c>
      <c r="N319" s="21" t="s">
        <v>307</v>
      </c>
      <c r="O319" s="107" t="e">
        <f>(VLOOKUP(J319,'Rates per SqFt.'!$A$3:$E$12,4,FALSE))*K319</f>
        <v>#N/A</v>
      </c>
      <c r="P319" s="28"/>
      <c r="Q319" s="109">
        <f>(VLOOKUP(F319,'Rates per SqFt.'!$A$16:$E$18,3))*K319</f>
        <v>298652265.3499257</v>
      </c>
      <c r="R319" s="29">
        <v>0</v>
      </c>
      <c r="S319" s="111" t="e">
        <f>(VLOOKUP(A319,#REF!,9,FALSE))*M319</f>
        <v>#REF!</v>
      </c>
      <c r="T319" s="30">
        <v>0</v>
      </c>
    </row>
    <row r="320" spans="1:20" ht="15" customHeight="1">
      <c r="A320" s="49">
        <v>325</v>
      </c>
      <c r="B320" s="20" t="s">
        <v>309</v>
      </c>
      <c r="C320" s="21" t="s">
        <v>310</v>
      </c>
      <c r="D320" s="21" t="s">
        <v>15</v>
      </c>
      <c r="E320" s="21"/>
      <c r="F320" s="22" t="s">
        <v>23</v>
      </c>
      <c r="G320" s="23" t="s">
        <v>63</v>
      </c>
      <c r="H320" s="43" t="s">
        <v>64</v>
      </c>
      <c r="I320" s="20" t="s">
        <v>34</v>
      </c>
      <c r="J320" s="24" t="s">
        <v>65</v>
      </c>
      <c r="K320" s="25">
        <v>1982.7322266787505</v>
      </c>
      <c r="L320" s="25">
        <v>23985.000000000004</v>
      </c>
      <c r="M320" s="26">
        <v>8.2665508721232031E-2</v>
      </c>
      <c r="N320" s="21" t="s">
        <v>96</v>
      </c>
      <c r="O320" s="107" t="e">
        <f>(VLOOKUP(J320,'Rates per SqFt.'!$A$3:$E$12,4,FALSE))*K320</f>
        <v>#N/A</v>
      </c>
      <c r="P320" s="28">
        <f t="shared" ref="P320:P326" si="14">109000*M320</f>
        <v>9010.5404506142913</v>
      </c>
      <c r="Q320" s="109">
        <f>(VLOOKUP(F320,'Rates per SqFt.'!$A$16:$E$18,3))*K320</f>
        <v>3268184971.4494004</v>
      </c>
      <c r="R320" s="29">
        <v>0</v>
      </c>
      <c r="S320" s="111" t="e">
        <f>(VLOOKUP(A320,#REF!,9,FALSE))*M320</f>
        <v>#REF!</v>
      </c>
      <c r="T320" s="30">
        <v>0</v>
      </c>
    </row>
    <row r="321" spans="1:20" ht="15" customHeight="1">
      <c r="A321" s="49">
        <v>325</v>
      </c>
      <c r="B321" s="20" t="s">
        <v>309</v>
      </c>
      <c r="C321" s="21" t="s">
        <v>310</v>
      </c>
      <c r="D321" s="21" t="s">
        <v>15</v>
      </c>
      <c r="E321" s="21"/>
      <c r="F321" s="22" t="s">
        <v>23</v>
      </c>
      <c r="G321" s="23" t="s">
        <v>63</v>
      </c>
      <c r="H321" s="43" t="s">
        <v>64</v>
      </c>
      <c r="I321" s="20" t="s">
        <v>18</v>
      </c>
      <c r="J321" s="24" t="s">
        <v>65</v>
      </c>
      <c r="K321" s="25">
        <v>3673.6051233792755</v>
      </c>
      <c r="L321" s="25">
        <v>23985.000000000004</v>
      </c>
      <c r="M321" s="26">
        <v>0.1531626067700344</v>
      </c>
      <c r="N321" s="21" t="s">
        <v>311</v>
      </c>
      <c r="O321" s="107" t="e">
        <f>(VLOOKUP(J321,'Rates per SqFt.'!$A$3:$E$12,4,FALSE))*K321</f>
        <v>#N/A</v>
      </c>
      <c r="P321" s="28">
        <f t="shared" si="14"/>
        <v>16694.72413793375</v>
      </c>
      <c r="Q321" s="109">
        <f>(VLOOKUP(F321,'Rates per SqFt.'!$A$16:$E$18,3))*K321</f>
        <v>6055291225.7742443</v>
      </c>
      <c r="R321" s="29">
        <v>0</v>
      </c>
      <c r="S321" s="111" t="e">
        <f>(VLOOKUP(A321,#REF!,9,FALSE))*M321</f>
        <v>#REF!</v>
      </c>
      <c r="T321" s="30">
        <v>0</v>
      </c>
    </row>
    <row r="322" spans="1:20" ht="15" customHeight="1">
      <c r="A322" s="49">
        <v>325</v>
      </c>
      <c r="B322" s="20" t="s">
        <v>309</v>
      </c>
      <c r="C322" s="21" t="s">
        <v>310</v>
      </c>
      <c r="D322" s="21" t="s">
        <v>15</v>
      </c>
      <c r="E322" s="21"/>
      <c r="F322" s="22" t="s">
        <v>23</v>
      </c>
      <c r="G322" s="23" t="s">
        <v>63</v>
      </c>
      <c r="H322" s="43" t="s">
        <v>64</v>
      </c>
      <c r="I322" s="20" t="s">
        <v>18</v>
      </c>
      <c r="J322" s="24" t="s">
        <v>65</v>
      </c>
      <c r="K322" s="25">
        <v>599.06311319578799</v>
      </c>
      <c r="L322" s="25">
        <v>23985.000000000004</v>
      </c>
      <c r="M322" s="26">
        <v>2.4976573408204625E-2</v>
      </c>
      <c r="N322" s="21" t="s">
        <v>312</v>
      </c>
      <c r="O322" s="107" t="e">
        <f>(VLOOKUP(J322,'Rates per SqFt.'!$A$3:$E$12,4,FALSE))*K322</f>
        <v>#N/A</v>
      </c>
      <c r="P322" s="28">
        <f t="shared" si="14"/>
        <v>2722.4465014943039</v>
      </c>
      <c r="Q322" s="109">
        <f>(VLOOKUP(F322,'Rates per SqFt.'!$A$16:$E$18,3))*K322</f>
        <v>987450063.68093038</v>
      </c>
      <c r="R322" s="29">
        <v>0</v>
      </c>
      <c r="S322" s="111" t="e">
        <f>(VLOOKUP(A322,#REF!,9,FALSE))*M322</f>
        <v>#REF!</v>
      </c>
      <c r="T322" s="30">
        <v>0</v>
      </c>
    </row>
    <row r="323" spans="1:20" ht="15" customHeight="1">
      <c r="A323" s="49">
        <v>325</v>
      </c>
      <c r="B323" s="20" t="s">
        <v>309</v>
      </c>
      <c r="C323" s="21" t="s">
        <v>310</v>
      </c>
      <c r="D323" s="21" t="s">
        <v>15</v>
      </c>
      <c r="E323" s="21"/>
      <c r="F323" s="22" t="s">
        <v>23</v>
      </c>
      <c r="G323" s="23" t="s">
        <v>63</v>
      </c>
      <c r="H323" s="43" t="s">
        <v>64</v>
      </c>
      <c r="I323" s="20" t="s">
        <v>34</v>
      </c>
      <c r="J323" s="24" t="s">
        <v>41</v>
      </c>
      <c r="K323" s="25">
        <v>6928.0734510024886</v>
      </c>
      <c r="L323" s="25">
        <v>23985.000000000004</v>
      </c>
      <c r="M323" s="26">
        <v>0.28885025853668905</v>
      </c>
      <c r="N323" s="21" t="s">
        <v>96</v>
      </c>
      <c r="O323" s="107" t="e">
        <f>(VLOOKUP(J323,'Rates per SqFt.'!$A$3:$E$12,4,FALSE))*K323</f>
        <v>#N/A</v>
      </c>
      <c r="P323" s="28">
        <f t="shared" si="14"/>
        <v>31484.678180499108</v>
      </c>
      <c r="Q323" s="109">
        <f>(VLOOKUP(F323,'Rates per SqFt.'!$A$16:$E$18,3))*K323</f>
        <v>11419709242.125761</v>
      </c>
      <c r="R323" s="29">
        <v>0</v>
      </c>
      <c r="S323" s="111" t="e">
        <f>(VLOOKUP(A323,#REF!,9,FALSE))*M323</f>
        <v>#REF!</v>
      </c>
      <c r="T323" s="30">
        <v>0</v>
      </c>
    </row>
    <row r="324" spans="1:20" ht="15" customHeight="1">
      <c r="A324" s="49">
        <v>325</v>
      </c>
      <c r="B324" s="20" t="s">
        <v>309</v>
      </c>
      <c r="C324" s="21" t="s">
        <v>310</v>
      </c>
      <c r="D324" s="21" t="s">
        <v>15</v>
      </c>
      <c r="E324" s="21"/>
      <c r="F324" s="22" t="s">
        <v>23</v>
      </c>
      <c r="G324" s="23" t="s">
        <v>63</v>
      </c>
      <c r="H324" s="43" t="s">
        <v>64</v>
      </c>
      <c r="I324" s="20" t="s">
        <v>18</v>
      </c>
      <c r="J324" s="24" t="s">
        <v>41</v>
      </c>
      <c r="K324" s="25">
        <v>6432.631294362197</v>
      </c>
      <c r="L324" s="25">
        <v>23985.000000000004</v>
      </c>
      <c r="M324" s="26">
        <v>0.26819392513496754</v>
      </c>
      <c r="N324" s="21" t="s">
        <v>311</v>
      </c>
      <c r="O324" s="107" t="e">
        <f>(VLOOKUP(J324,'Rates per SqFt.'!$A$3:$E$12,4,FALSE))*K324</f>
        <v>#N/A</v>
      </c>
      <c r="P324" s="28">
        <f t="shared" si="14"/>
        <v>29233.13783971146</v>
      </c>
      <c r="Q324" s="109">
        <f>(VLOOKUP(F324,'Rates per SqFt.'!$A$16:$E$18,3))*K324</f>
        <v>10603060080.546047</v>
      </c>
      <c r="R324" s="29">
        <v>0</v>
      </c>
      <c r="S324" s="111" t="e">
        <f>(VLOOKUP(A324,#REF!,9,FALSE))*M324</f>
        <v>#REF!</v>
      </c>
      <c r="T324" s="30">
        <v>0</v>
      </c>
    </row>
    <row r="325" spans="1:20" ht="15" customHeight="1">
      <c r="A325" s="49">
        <v>325</v>
      </c>
      <c r="B325" s="20" t="s">
        <v>309</v>
      </c>
      <c r="C325" s="21" t="s">
        <v>310</v>
      </c>
      <c r="D325" s="21" t="s">
        <v>15</v>
      </c>
      <c r="E325" s="21"/>
      <c r="F325" s="22" t="s">
        <v>23</v>
      </c>
      <c r="G325" s="23" t="s">
        <v>63</v>
      </c>
      <c r="H325" s="43" t="s">
        <v>64</v>
      </c>
      <c r="I325" s="20" t="s">
        <v>34</v>
      </c>
      <c r="J325" s="24" t="s">
        <v>41</v>
      </c>
      <c r="K325" s="25">
        <v>730.39390800665888</v>
      </c>
      <c r="L325" s="25">
        <v>23985.000000000004</v>
      </c>
      <c r="M325" s="26">
        <v>3.0452112070321398E-2</v>
      </c>
      <c r="N325" s="21" t="s">
        <v>311</v>
      </c>
      <c r="O325" s="107" t="e">
        <f>(VLOOKUP(J325,'Rates per SqFt.'!$A$3:$E$12,4,FALSE))*K325</f>
        <v>#N/A</v>
      </c>
      <c r="P325" s="28">
        <f t="shared" si="14"/>
        <v>3319.2802156650323</v>
      </c>
      <c r="Q325" s="109">
        <f>(VLOOKUP(F325,'Rates per SqFt.'!$A$16:$E$18,3))*K325</f>
        <v>1203925755.2110786</v>
      </c>
      <c r="R325" s="29">
        <v>0</v>
      </c>
      <c r="S325" s="111" t="e">
        <f>(VLOOKUP(A325,#REF!,9,FALSE))*M325</f>
        <v>#REF!</v>
      </c>
      <c r="T325" s="30">
        <v>0</v>
      </c>
    </row>
    <row r="326" spans="1:20" ht="15" customHeight="1">
      <c r="A326" s="49">
        <v>325</v>
      </c>
      <c r="B326" s="20" t="s">
        <v>309</v>
      </c>
      <c r="C326" s="21" t="s">
        <v>310</v>
      </c>
      <c r="D326" s="21" t="s">
        <v>15</v>
      </c>
      <c r="E326" s="21"/>
      <c r="F326" s="22" t="s">
        <v>23</v>
      </c>
      <c r="G326" s="23" t="s">
        <v>63</v>
      </c>
      <c r="H326" s="24" t="s">
        <v>313</v>
      </c>
      <c r="I326" s="20" t="s">
        <v>34</v>
      </c>
      <c r="J326" s="24" t="s">
        <v>41</v>
      </c>
      <c r="K326" s="25">
        <v>1687.2919942266187</v>
      </c>
      <c r="L326" s="25">
        <v>23985.000000000004</v>
      </c>
      <c r="M326" s="26">
        <v>7.0347800468068308E-2</v>
      </c>
      <c r="N326" s="21" t="s">
        <v>314</v>
      </c>
      <c r="O326" s="107" t="e">
        <f>(VLOOKUP(J326,'Rates per SqFt.'!$A$3:$E$12,4,FALSE))*K326</f>
        <v>#N/A</v>
      </c>
      <c r="P326" s="28">
        <f t="shared" si="14"/>
        <v>7667.9102510194452</v>
      </c>
      <c r="Q326" s="109">
        <f>(VLOOKUP(F326,'Rates per SqFt.'!$A$16:$E$18,3))*K326</f>
        <v>2781203767.094357</v>
      </c>
      <c r="R326" s="29">
        <v>0</v>
      </c>
      <c r="S326" s="111" t="e">
        <f>(VLOOKUP(A326,#REF!,9,FALSE))*M326</f>
        <v>#REF!</v>
      </c>
      <c r="T326" s="30">
        <v>0</v>
      </c>
    </row>
    <row r="327" spans="1:20" ht="15" customHeight="1">
      <c r="A327" s="49">
        <v>338</v>
      </c>
      <c r="B327" s="20" t="s">
        <v>315</v>
      </c>
      <c r="C327" s="21" t="s">
        <v>316</v>
      </c>
      <c r="D327" s="21" t="s">
        <v>22</v>
      </c>
      <c r="E327" s="21"/>
      <c r="F327" s="22" t="s">
        <v>29</v>
      </c>
      <c r="G327" s="23" t="s">
        <v>140</v>
      </c>
      <c r="H327" s="24" t="s">
        <v>317</v>
      </c>
      <c r="I327" s="20" t="s">
        <v>18</v>
      </c>
      <c r="J327" s="24" t="s">
        <v>41</v>
      </c>
      <c r="K327" s="25">
        <v>1546.2207852193997</v>
      </c>
      <c r="L327" s="25">
        <v>7776</v>
      </c>
      <c r="M327" s="26">
        <v>0.19884526558891458</v>
      </c>
      <c r="N327" s="21" t="s">
        <v>318</v>
      </c>
      <c r="O327" s="27"/>
      <c r="P327" s="28">
        <f>41000*M327</f>
        <v>8152.6558891454979</v>
      </c>
      <c r="Q327" s="97"/>
      <c r="R327" s="29">
        <v>0</v>
      </c>
      <c r="S327" s="111" t="e">
        <f>(VLOOKUP(A327,#REF!,9,FALSE))*M327</f>
        <v>#REF!</v>
      </c>
      <c r="T327" s="31">
        <f>190805*M327</f>
        <v>37940.670900692843</v>
      </c>
    </row>
    <row r="328" spans="1:20" ht="15" customHeight="1">
      <c r="A328" s="49">
        <v>338</v>
      </c>
      <c r="B328" s="20" t="s">
        <v>315</v>
      </c>
      <c r="C328" s="21" t="s">
        <v>316</v>
      </c>
      <c r="D328" s="21" t="s">
        <v>22</v>
      </c>
      <c r="E328" s="21"/>
      <c r="F328" s="22" t="s">
        <v>29</v>
      </c>
      <c r="G328" s="23" t="s">
        <v>63</v>
      </c>
      <c r="H328" s="43" t="s">
        <v>64</v>
      </c>
      <c r="I328" s="20" t="s">
        <v>18</v>
      </c>
      <c r="J328" s="24" t="s">
        <v>65</v>
      </c>
      <c r="K328" s="25">
        <v>1582.1376443418012</v>
      </c>
      <c r="L328" s="25">
        <v>7776</v>
      </c>
      <c r="M328" s="26">
        <v>0.20346420323325634</v>
      </c>
      <c r="N328" s="21" t="s">
        <v>319</v>
      </c>
      <c r="O328" s="27"/>
      <c r="P328" s="28">
        <f>41000*M328</f>
        <v>8342.0323325635109</v>
      </c>
      <c r="Q328" s="97"/>
      <c r="R328" s="29">
        <v>0</v>
      </c>
      <c r="S328" s="111" t="e">
        <f>(VLOOKUP(A328,#REF!,9,FALSE))*M328</f>
        <v>#REF!</v>
      </c>
      <c r="T328" s="31">
        <f>190805*M328</f>
        <v>38821.987297921478</v>
      </c>
    </row>
    <row r="329" spans="1:20" ht="15" customHeight="1">
      <c r="A329" s="49">
        <v>338</v>
      </c>
      <c r="B329" s="20" t="s">
        <v>315</v>
      </c>
      <c r="C329" s="21" t="s">
        <v>316</v>
      </c>
      <c r="D329" s="21" t="s">
        <v>22</v>
      </c>
      <c r="E329" s="21"/>
      <c r="F329" s="22" t="s">
        <v>29</v>
      </c>
      <c r="G329" s="23" t="s">
        <v>63</v>
      </c>
      <c r="H329" s="43" t="s">
        <v>64</v>
      </c>
      <c r="I329" s="20" t="s">
        <v>18</v>
      </c>
      <c r="J329" s="24" t="s">
        <v>41</v>
      </c>
      <c r="K329" s="25">
        <v>4647.6415704387991</v>
      </c>
      <c r="L329" s="25">
        <v>7776</v>
      </c>
      <c r="M329" s="26">
        <v>0.59769053117782911</v>
      </c>
      <c r="N329" s="21" t="s">
        <v>319</v>
      </c>
      <c r="O329" s="27"/>
      <c r="P329" s="28">
        <f>41000*M329</f>
        <v>24505.311778290994</v>
      </c>
      <c r="Q329" s="97"/>
      <c r="R329" s="29">
        <v>0</v>
      </c>
      <c r="S329" s="111" t="e">
        <f>(VLOOKUP(A329,#REF!,9,FALSE))*M329</f>
        <v>#REF!</v>
      </c>
      <c r="T329" s="31">
        <f>190805*M329</f>
        <v>114042.34180138569</v>
      </c>
    </row>
    <row r="330" spans="1:20" ht="15" customHeight="1">
      <c r="A330" s="49">
        <v>339</v>
      </c>
      <c r="B330" s="20" t="s">
        <v>320</v>
      </c>
      <c r="C330" s="21" t="s">
        <v>321</v>
      </c>
      <c r="D330" s="21" t="s">
        <v>22</v>
      </c>
      <c r="E330" s="21"/>
      <c r="F330" s="22" t="s">
        <v>23</v>
      </c>
      <c r="G330" s="23" t="s">
        <v>140</v>
      </c>
      <c r="H330" s="24" t="s">
        <v>322</v>
      </c>
      <c r="I330" s="20" t="s">
        <v>18</v>
      </c>
      <c r="J330" s="24" t="s">
        <v>41</v>
      </c>
      <c r="K330" s="25">
        <v>433</v>
      </c>
      <c r="L330" s="25">
        <v>433</v>
      </c>
      <c r="M330" s="26">
        <v>1</v>
      </c>
      <c r="N330" s="21" t="s">
        <v>323</v>
      </c>
      <c r="O330" s="27"/>
      <c r="P330" s="28">
        <v>0</v>
      </c>
      <c r="Q330" s="97"/>
      <c r="R330" s="29">
        <v>0</v>
      </c>
      <c r="S330" s="111">
        <v>0</v>
      </c>
      <c r="T330" s="30">
        <v>0</v>
      </c>
    </row>
    <row r="331" spans="1:20" ht="15" customHeight="1">
      <c r="A331" s="49">
        <v>358</v>
      </c>
      <c r="B331" s="20" t="s">
        <v>324</v>
      </c>
      <c r="C331" s="21" t="s">
        <v>325</v>
      </c>
      <c r="D331" s="21" t="s">
        <v>22</v>
      </c>
      <c r="E331" s="21"/>
      <c r="F331" s="22" t="s">
        <v>29</v>
      </c>
      <c r="G331" s="23" t="s">
        <v>140</v>
      </c>
      <c r="H331" s="24" t="s">
        <v>326</v>
      </c>
      <c r="I331" s="20" t="s">
        <v>18</v>
      </c>
      <c r="J331" s="24" t="s">
        <v>65</v>
      </c>
      <c r="K331" s="25">
        <v>15075</v>
      </c>
      <c r="L331" s="25">
        <v>15075</v>
      </c>
      <c r="M331" s="26">
        <v>1</v>
      </c>
      <c r="N331" s="21" t="s">
        <v>327</v>
      </c>
      <c r="O331" s="27"/>
      <c r="P331" s="28">
        <v>0</v>
      </c>
      <c r="Q331" s="97"/>
      <c r="R331" s="29">
        <v>0</v>
      </c>
      <c r="S331" s="111">
        <v>0</v>
      </c>
      <c r="T331" s="31">
        <f>236117</f>
        <v>236117</v>
      </c>
    </row>
    <row r="332" spans="1:20" ht="15" customHeight="1">
      <c r="A332" s="49">
        <v>373</v>
      </c>
      <c r="B332" s="20" t="s">
        <v>328</v>
      </c>
      <c r="C332" s="21" t="s">
        <v>329</v>
      </c>
      <c r="D332" s="21" t="s">
        <v>22</v>
      </c>
      <c r="E332" s="21"/>
      <c r="F332" s="22" t="s">
        <v>29</v>
      </c>
      <c r="G332" s="23" t="s">
        <v>63</v>
      </c>
      <c r="H332" s="43" t="s">
        <v>64</v>
      </c>
      <c r="I332" s="20" t="s">
        <v>18</v>
      </c>
      <c r="J332" s="24" t="s">
        <v>65</v>
      </c>
      <c r="K332" s="25">
        <v>166</v>
      </c>
      <c r="L332" s="25">
        <v>927</v>
      </c>
      <c r="M332" s="26">
        <v>0.17907227615965479</v>
      </c>
      <c r="N332" s="21" t="s">
        <v>192</v>
      </c>
      <c r="O332" s="27"/>
      <c r="P332" s="28">
        <v>0</v>
      </c>
      <c r="Q332" s="97"/>
      <c r="R332" s="29">
        <v>0</v>
      </c>
      <c r="S332" s="111" t="e">
        <f>(VLOOKUP(A332,#REF!,9,FALSE))*M332</f>
        <v>#REF!</v>
      </c>
      <c r="T332" s="30">
        <v>0</v>
      </c>
    </row>
    <row r="333" spans="1:20" ht="15" customHeight="1">
      <c r="A333" s="49">
        <v>373</v>
      </c>
      <c r="B333" s="20" t="s">
        <v>328</v>
      </c>
      <c r="C333" s="21" t="s">
        <v>329</v>
      </c>
      <c r="D333" s="21" t="s">
        <v>22</v>
      </c>
      <c r="E333" s="21"/>
      <c r="F333" s="22" t="s">
        <v>29</v>
      </c>
      <c r="G333" s="23" t="s">
        <v>63</v>
      </c>
      <c r="H333" s="43" t="s">
        <v>64</v>
      </c>
      <c r="I333" s="20" t="s">
        <v>18</v>
      </c>
      <c r="J333" s="24" t="s">
        <v>41</v>
      </c>
      <c r="K333" s="25">
        <v>761</v>
      </c>
      <c r="L333" s="25">
        <v>927</v>
      </c>
      <c r="M333" s="26">
        <v>0.82092772384034518</v>
      </c>
      <c r="N333" s="21" t="s">
        <v>192</v>
      </c>
      <c r="O333" s="27"/>
      <c r="P333" s="28">
        <v>0</v>
      </c>
      <c r="Q333" s="97"/>
      <c r="R333" s="29">
        <v>0</v>
      </c>
      <c r="S333" s="111" t="e">
        <f>(VLOOKUP(A333,#REF!,9,FALSE))*M333</f>
        <v>#REF!</v>
      </c>
      <c r="T333" s="30">
        <v>0</v>
      </c>
    </row>
    <row r="334" spans="1:20" ht="15" customHeight="1">
      <c r="A334" s="49">
        <v>376</v>
      </c>
      <c r="B334" s="20" t="s">
        <v>330</v>
      </c>
      <c r="C334" s="21" t="s">
        <v>331</v>
      </c>
      <c r="D334" s="21" t="s">
        <v>15</v>
      </c>
      <c r="E334" s="21"/>
      <c r="F334" s="22" t="s">
        <v>23</v>
      </c>
      <c r="G334" s="23" t="s">
        <v>305</v>
      </c>
      <c r="H334" s="24" t="s">
        <v>306</v>
      </c>
      <c r="I334" s="20" t="s">
        <v>18</v>
      </c>
      <c r="J334" s="24" t="s">
        <v>42</v>
      </c>
      <c r="K334" s="25">
        <v>949</v>
      </c>
      <c r="L334" s="25">
        <v>949</v>
      </c>
      <c r="M334" s="26">
        <v>1</v>
      </c>
      <c r="N334" s="21" t="s">
        <v>307</v>
      </c>
      <c r="O334" s="107" t="e">
        <f>(VLOOKUP(J334,'Rates per SqFt.'!$A$3:$E$12,4,FALSE))*K334</f>
        <v>#N/A</v>
      </c>
      <c r="P334" s="28"/>
      <c r="Q334" s="97">
        <v>0</v>
      </c>
      <c r="R334" s="29">
        <v>0</v>
      </c>
      <c r="S334" s="111">
        <v>0</v>
      </c>
      <c r="T334" s="30">
        <v>0</v>
      </c>
    </row>
    <row r="335" spans="1:20" ht="15" customHeight="1">
      <c r="A335" s="49">
        <v>377</v>
      </c>
      <c r="B335" s="20">
        <v>377</v>
      </c>
      <c r="C335" s="21" t="s">
        <v>333</v>
      </c>
      <c r="D335" s="21" t="s">
        <v>22</v>
      </c>
      <c r="E335" s="21"/>
      <c r="F335" s="22" t="s">
        <v>23</v>
      </c>
      <c r="G335" s="23" t="s">
        <v>755</v>
      </c>
      <c r="H335" s="24" t="s">
        <v>756</v>
      </c>
      <c r="I335" s="20">
        <v>1</v>
      </c>
      <c r="J335" s="24" t="s">
        <v>41</v>
      </c>
      <c r="K335" s="25">
        <v>1416</v>
      </c>
      <c r="L335" s="25">
        <v>20988</v>
      </c>
      <c r="M335" s="26">
        <f>K335/L335</f>
        <v>6.7467124070897652E-2</v>
      </c>
      <c r="N335" s="21"/>
      <c r="O335" s="142"/>
      <c r="P335" s="28"/>
      <c r="Q335" s="97"/>
      <c r="R335" s="29">
        <v>0</v>
      </c>
      <c r="S335" s="111">
        <v>0</v>
      </c>
      <c r="T335" s="31">
        <f>332504*M335</f>
        <v>22433.088622069754</v>
      </c>
    </row>
    <row r="336" spans="1:20" ht="15" customHeight="1">
      <c r="A336" s="49">
        <v>377</v>
      </c>
      <c r="B336" s="20" t="s">
        <v>332</v>
      </c>
      <c r="C336" s="21" t="s">
        <v>333</v>
      </c>
      <c r="D336" s="21" t="s">
        <v>22</v>
      </c>
      <c r="E336" s="21"/>
      <c r="F336" s="22" t="s">
        <v>23</v>
      </c>
      <c r="G336" s="23" t="s">
        <v>140</v>
      </c>
      <c r="H336" s="24" t="s">
        <v>335</v>
      </c>
      <c r="I336" s="20" t="s">
        <v>34</v>
      </c>
      <c r="J336" s="24" t="s">
        <v>41</v>
      </c>
      <c r="K336" s="25">
        <v>1763.6761015103282</v>
      </c>
      <c r="L336" s="25">
        <v>20988</v>
      </c>
      <c r="M336" s="26">
        <v>8.4032594888046888E-2</v>
      </c>
      <c r="N336" s="51" t="s">
        <v>334</v>
      </c>
      <c r="O336" s="40"/>
      <c r="P336" s="28">
        <f>200*M336</f>
        <v>16.806518977609379</v>
      </c>
      <c r="Q336" s="97"/>
      <c r="R336" s="29">
        <v>0</v>
      </c>
      <c r="S336" s="111">
        <v>0</v>
      </c>
      <c r="T336" s="31">
        <f>332504*M336</f>
        <v>27941.173930655143</v>
      </c>
    </row>
    <row r="337" spans="1:20" ht="15" customHeight="1">
      <c r="A337" s="49">
        <v>377</v>
      </c>
      <c r="B337" s="20" t="s">
        <v>332</v>
      </c>
      <c r="C337" s="21" t="s">
        <v>333</v>
      </c>
      <c r="D337" s="21" t="s">
        <v>22</v>
      </c>
      <c r="E337" s="21"/>
      <c r="F337" s="22" t="s">
        <v>23</v>
      </c>
      <c r="G337" s="23" t="s">
        <v>140</v>
      </c>
      <c r="H337" s="24" t="s">
        <v>336</v>
      </c>
      <c r="I337" s="20" t="s">
        <v>18</v>
      </c>
      <c r="J337" s="24" t="s">
        <v>41</v>
      </c>
      <c r="K337" s="25">
        <v>8721.715727998102</v>
      </c>
      <c r="L337" s="25">
        <v>20988</v>
      </c>
      <c r="M337" s="26">
        <v>0.41555725786154479</v>
      </c>
      <c r="N337" s="21" t="s">
        <v>334</v>
      </c>
      <c r="O337" s="27"/>
      <c r="P337" s="28">
        <f>200*M337</f>
        <v>83.111451572308965</v>
      </c>
      <c r="Q337" s="97"/>
      <c r="R337" s="29">
        <v>0</v>
      </c>
      <c r="S337" s="111">
        <v>0</v>
      </c>
      <c r="T337" s="31">
        <f>332504*M337</f>
        <v>138174.45046799508</v>
      </c>
    </row>
    <row r="338" spans="1:20" ht="15" customHeight="1">
      <c r="A338" s="49">
        <v>377</v>
      </c>
      <c r="B338" s="20" t="s">
        <v>332</v>
      </c>
      <c r="C338" s="21" t="s">
        <v>333</v>
      </c>
      <c r="D338" s="21" t="s">
        <v>22</v>
      </c>
      <c r="E338" s="21"/>
      <c r="F338" s="22" t="s">
        <v>23</v>
      </c>
      <c r="G338" s="23" t="s">
        <v>140</v>
      </c>
      <c r="H338" s="24" t="s">
        <v>336</v>
      </c>
      <c r="I338" s="20" t="s">
        <v>34</v>
      </c>
      <c r="J338" s="24" t="s">
        <v>41</v>
      </c>
      <c r="K338" s="25">
        <v>9086.7146061058265</v>
      </c>
      <c r="L338" s="25">
        <v>20988</v>
      </c>
      <c r="M338" s="26">
        <v>0.43294809443995741</v>
      </c>
      <c r="N338" s="21" t="s">
        <v>334</v>
      </c>
      <c r="O338" s="27"/>
      <c r="P338" s="28">
        <f>200*M338</f>
        <v>86.589618887991477</v>
      </c>
      <c r="Q338" s="97"/>
      <c r="R338" s="29">
        <v>0</v>
      </c>
      <c r="S338" s="111">
        <v>0</v>
      </c>
      <c r="T338" s="31">
        <f>332504*M338</f>
        <v>143956.97319366361</v>
      </c>
    </row>
    <row r="339" spans="1:20" ht="15" customHeight="1">
      <c r="A339" s="49">
        <v>378</v>
      </c>
      <c r="B339" s="20" t="s">
        <v>337</v>
      </c>
      <c r="C339" s="21" t="s">
        <v>338</v>
      </c>
      <c r="D339" s="21" t="s">
        <v>15</v>
      </c>
      <c r="E339" s="21"/>
      <c r="F339" s="22" t="s">
        <v>16</v>
      </c>
      <c r="G339" s="23" t="s">
        <v>24</v>
      </c>
      <c r="H339" s="43" t="s">
        <v>25</v>
      </c>
      <c r="I339" s="20" t="s">
        <v>18</v>
      </c>
      <c r="J339" s="24" t="s">
        <v>19</v>
      </c>
      <c r="K339" s="25">
        <v>732</v>
      </c>
      <c r="L339" s="25">
        <v>732</v>
      </c>
      <c r="M339" s="26">
        <v>1</v>
      </c>
      <c r="N339" s="21" t="s">
        <v>26</v>
      </c>
      <c r="O339" s="107" t="e">
        <f>(VLOOKUP(J339,'Rates per SqFt.'!$A$3:$E$12,4,FALSE))*K339</f>
        <v>#N/A</v>
      </c>
      <c r="P339" s="28">
        <v>0</v>
      </c>
      <c r="Q339" s="97">
        <v>0</v>
      </c>
      <c r="R339" s="29">
        <v>0</v>
      </c>
      <c r="S339" s="111">
        <v>0</v>
      </c>
      <c r="T339" s="30">
        <v>0</v>
      </c>
    </row>
    <row r="340" spans="1:20" ht="15" customHeight="1">
      <c r="A340" s="49">
        <v>379</v>
      </c>
      <c r="B340" s="20" t="s">
        <v>339</v>
      </c>
      <c r="C340" s="21" t="s">
        <v>340</v>
      </c>
      <c r="D340" s="21" t="s">
        <v>15</v>
      </c>
      <c r="E340" s="21"/>
      <c r="F340" s="22" t="s">
        <v>16</v>
      </c>
      <c r="G340" s="23" t="s">
        <v>24</v>
      </c>
      <c r="H340" s="43" t="s">
        <v>25</v>
      </c>
      <c r="I340" s="20" t="s">
        <v>18</v>
      </c>
      <c r="J340" s="24" t="s">
        <v>19</v>
      </c>
      <c r="K340" s="25">
        <v>870</v>
      </c>
      <c r="L340" s="25">
        <v>870</v>
      </c>
      <c r="M340" s="26">
        <v>1</v>
      </c>
      <c r="N340" s="21" t="s">
        <v>26</v>
      </c>
      <c r="O340" s="107" t="e">
        <f>(VLOOKUP(J340,'Rates per SqFt.'!$A$3:$E$12,4,FALSE))*K340</f>
        <v>#N/A</v>
      </c>
      <c r="P340" s="28">
        <v>0</v>
      </c>
      <c r="Q340" s="97">
        <v>0</v>
      </c>
      <c r="R340" s="29">
        <v>0</v>
      </c>
      <c r="S340" s="111">
        <v>0</v>
      </c>
      <c r="T340" s="30">
        <v>0</v>
      </c>
    </row>
    <row r="341" spans="1:20" ht="15" customHeight="1">
      <c r="A341" s="49">
        <v>382</v>
      </c>
      <c r="B341" s="20" t="s">
        <v>341</v>
      </c>
      <c r="C341" s="21" t="s">
        <v>342</v>
      </c>
      <c r="D341" s="21" t="s">
        <v>15</v>
      </c>
      <c r="E341" s="21"/>
      <c r="F341" s="22" t="s">
        <v>16</v>
      </c>
      <c r="G341" s="23" t="s">
        <v>305</v>
      </c>
      <c r="H341" s="24" t="s">
        <v>306</v>
      </c>
      <c r="I341" s="20" t="s">
        <v>18</v>
      </c>
      <c r="J341" s="24" t="s">
        <v>41</v>
      </c>
      <c r="K341" s="25">
        <v>1374</v>
      </c>
      <c r="L341" s="25">
        <v>1374</v>
      </c>
      <c r="M341" s="26">
        <v>1</v>
      </c>
      <c r="N341" s="21" t="s">
        <v>307</v>
      </c>
      <c r="O341" s="107" t="e">
        <f>(VLOOKUP(J341,'Rates per SqFt.'!$A$3:$E$12,4,FALSE))*K341</f>
        <v>#N/A</v>
      </c>
      <c r="P341" s="28"/>
      <c r="Q341" s="97">
        <v>0</v>
      </c>
      <c r="R341" s="29">
        <v>0</v>
      </c>
      <c r="S341" s="111">
        <v>0</v>
      </c>
      <c r="T341" s="30">
        <v>0</v>
      </c>
    </row>
    <row r="342" spans="1:20" ht="15" customHeight="1">
      <c r="A342" s="49">
        <v>383</v>
      </c>
      <c r="B342" s="20" t="s">
        <v>343</v>
      </c>
      <c r="C342" s="21" t="s">
        <v>344</v>
      </c>
      <c r="D342" s="21" t="s">
        <v>22</v>
      </c>
      <c r="E342" s="21"/>
      <c r="F342" s="22" t="s">
        <v>29</v>
      </c>
      <c r="G342" s="23" t="s">
        <v>140</v>
      </c>
      <c r="H342" s="24" t="s">
        <v>345</v>
      </c>
      <c r="I342" s="20" t="s">
        <v>40</v>
      </c>
      <c r="J342" s="24" t="s">
        <v>41</v>
      </c>
      <c r="K342" s="25">
        <v>1066</v>
      </c>
      <c r="L342" s="25">
        <v>2003</v>
      </c>
      <c r="M342" s="26">
        <v>0.53220169745381929</v>
      </c>
      <c r="N342" s="21" t="s">
        <v>346</v>
      </c>
      <c r="O342" s="27"/>
      <c r="P342" s="28">
        <v>0</v>
      </c>
      <c r="Q342" s="97"/>
      <c r="R342" s="29">
        <v>0</v>
      </c>
      <c r="S342" s="111" t="e">
        <f>(VLOOKUP(A342,#REF!,9,FALSE))*M342</f>
        <v>#REF!</v>
      </c>
      <c r="T342" s="30">
        <v>0</v>
      </c>
    </row>
    <row r="343" spans="1:20" ht="15" customHeight="1">
      <c r="A343" s="49">
        <v>383</v>
      </c>
      <c r="B343" s="20" t="s">
        <v>343</v>
      </c>
      <c r="C343" s="21" t="s">
        <v>344</v>
      </c>
      <c r="D343" s="21" t="s">
        <v>22</v>
      </c>
      <c r="E343" s="21"/>
      <c r="F343" s="22" t="s">
        <v>29</v>
      </c>
      <c r="G343" s="23" t="s">
        <v>63</v>
      </c>
      <c r="H343" s="43" t="s">
        <v>64</v>
      </c>
      <c r="I343" s="20" t="s">
        <v>18</v>
      </c>
      <c r="J343" s="24" t="s">
        <v>65</v>
      </c>
      <c r="K343" s="25">
        <v>267.56555555555553</v>
      </c>
      <c r="L343" s="25">
        <v>2003</v>
      </c>
      <c r="M343" s="26">
        <v>0.13358240417152048</v>
      </c>
      <c r="N343" s="21" t="s">
        <v>192</v>
      </c>
      <c r="O343" s="27"/>
      <c r="P343" s="28">
        <v>0</v>
      </c>
      <c r="Q343" s="97"/>
      <c r="R343" s="29">
        <v>0</v>
      </c>
      <c r="S343" s="111" t="e">
        <f>(VLOOKUP(A343,#REF!,9,FALSE))*M343</f>
        <v>#REF!</v>
      </c>
      <c r="T343" s="30">
        <v>0</v>
      </c>
    </row>
    <row r="344" spans="1:20" ht="15" customHeight="1">
      <c r="A344" s="49">
        <v>383</v>
      </c>
      <c r="B344" s="20" t="s">
        <v>343</v>
      </c>
      <c r="C344" s="21" t="s">
        <v>344</v>
      </c>
      <c r="D344" s="21" t="s">
        <v>22</v>
      </c>
      <c r="E344" s="21"/>
      <c r="F344" s="22" t="s">
        <v>29</v>
      </c>
      <c r="G344" s="23" t="s">
        <v>63</v>
      </c>
      <c r="H344" s="43" t="s">
        <v>64</v>
      </c>
      <c r="I344" s="20" t="s">
        <v>18</v>
      </c>
      <c r="J344" s="24" t="s">
        <v>41</v>
      </c>
      <c r="K344" s="25">
        <v>669.43444444444447</v>
      </c>
      <c r="L344" s="25">
        <v>2003</v>
      </c>
      <c r="M344" s="26">
        <v>0.33421589837466026</v>
      </c>
      <c r="N344" s="21" t="s">
        <v>192</v>
      </c>
      <c r="O344" s="27"/>
      <c r="P344" s="28">
        <v>2590.7802460666726</v>
      </c>
      <c r="Q344" s="97"/>
      <c r="R344" s="29">
        <v>0</v>
      </c>
      <c r="S344" s="111" t="e">
        <f>(VLOOKUP(A344,#REF!,9,FALSE))*M344</f>
        <v>#REF!</v>
      </c>
      <c r="T344" s="30">
        <v>0</v>
      </c>
    </row>
    <row r="345" spans="1:20" ht="15" customHeight="1">
      <c r="A345" s="49">
        <v>388</v>
      </c>
      <c r="B345" s="20" t="s">
        <v>347</v>
      </c>
      <c r="C345" s="21" t="s">
        <v>348</v>
      </c>
      <c r="D345" s="21" t="s">
        <v>22</v>
      </c>
      <c r="E345" s="21"/>
      <c r="F345" s="22" t="s">
        <v>29</v>
      </c>
      <c r="G345" s="23" t="s">
        <v>63</v>
      </c>
      <c r="H345" s="43" t="s">
        <v>64</v>
      </c>
      <c r="I345" s="20" t="s">
        <v>18</v>
      </c>
      <c r="J345" s="24" t="s">
        <v>65</v>
      </c>
      <c r="K345" s="25">
        <v>1682</v>
      </c>
      <c r="L345" s="25">
        <v>1682</v>
      </c>
      <c r="M345" s="26">
        <v>1</v>
      </c>
      <c r="N345" s="21" t="s">
        <v>192</v>
      </c>
      <c r="O345" s="27"/>
      <c r="P345" s="28">
        <v>6990.2691079039569</v>
      </c>
      <c r="Q345" s="97"/>
      <c r="R345" s="29">
        <v>0</v>
      </c>
      <c r="S345" s="111" t="e">
        <f>(VLOOKUP(A345,#REF!,9,FALSE))*M345</f>
        <v>#REF!</v>
      </c>
      <c r="T345" s="30">
        <v>0</v>
      </c>
    </row>
    <row r="346" spans="1:20" ht="15" customHeight="1">
      <c r="A346" s="49">
        <v>397</v>
      </c>
      <c r="B346" s="20" t="s">
        <v>349</v>
      </c>
      <c r="C346" s="21" t="s">
        <v>350</v>
      </c>
      <c r="D346" s="21" t="s">
        <v>22</v>
      </c>
      <c r="E346" s="21"/>
      <c r="F346" s="22" t="s">
        <v>23</v>
      </c>
      <c r="G346" s="23" t="s">
        <v>63</v>
      </c>
      <c r="H346" s="43" t="s">
        <v>64</v>
      </c>
      <c r="I346" s="20" t="s">
        <v>18</v>
      </c>
      <c r="J346" s="24" t="s">
        <v>65</v>
      </c>
      <c r="K346" s="25">
        <v>1153.5551192145863</v>
      </c>
      <c r="L346" s="25">
        <v>4266</v>
      </c>
      <c r="M346" s="26">
        <v>0.27040673211781208</v>
      </c>
      <c r="N346" s="21" t="s">
        <v>351</v>
      </c>
      <c r="O346" s="27"/>
      <c r="P346" s="28">
        <f>15600*M346</f>
        <v>4218.3450210378687</v>
      </c>
      <c r="Q346" s="97"/>
      <c r="R346" s="29">
        <v>0</v>
      </c>
      <c r="S346" s="111" t="e">
        <f>(VLOOKUP(A346,#REF!,9,FALSE))*M346</f>
        <v>#REF!</v>
      </c>
      <c r="T346" s="31">
        <f>97963*M346</f>
        <v>26489.854698457224</v>
      </c>
    </row>
    <row r="347" spans="1:20" ht="15" customHeight="1">
      <c r="A347" s="49">
        <v>397</v>
      </c>
      <c r="B347" s="20" t="s">
        <v>349</v>
      </c>
      <c r="C347" s="21" t="s">
        <v>350</v>
      </c>
      <c r="D347" s="21" t="s">
        <v>22</v>
      </c>
      <c r="E347" s="21"/>
      <c r="F347" s="22" t="s">
        <v>23</v>
      </c>
      <c r="G347" s="23" t="s">
        <v>63</v>
      </c>
      <c r="H347" s="43" t="s">
        <v>64</v>
      </c>
      <c r="I347" s="20" t="s">
        <v>18</v>
      </c>
      <c r="J347" s="24" t="s">
        <v>41</v>
      </c>
      <c r="K347" s="25">
        <v>3112.4448807854137</v>
      </c>
      <c r="L347" s="25">
        <v>4266</v>
      </c>
      <c r="M347" s="26">
        <v>0.72959326788218792</v>
      </c>
      <c r="N347" s="21" t="s">
        <v>351</v>
      </c>
      <c r="O347" s="27"/>
      <c r="P347" s="28">
        <f>15600*M347</f>
        <v>11381.654978962131</v>
      </c>
      <c r="Q347" s="97"/>
      <c r="R347" s="29">
        <v>0</v>
      </c>
      <c r="S347" s="111" t="e">
        <f>(VLOOKUP(A347,#REF!,9,FALSE))*M347</f>
        <v>#REF!</v>
      </c>
      <c r="T347" s="31">
        <f>97963*M347</f>
        <v>71473.145301542769</v>
      </c>
    </row>
    <row r="348" spans="1:20" ht="15" customHeight="1">
      <c r="A348" s="49">
        <v>398</v>
      </c>
      <c r="B348" s="20" t="s">
        <v>352</v>
      </c>
      <c r="C348" s="21" t="s">
        <v>353</v>
      </c>
      <c r="D348" s="21" t="s">
        <v>22</v>
      </c>
      <c r="E348" s="21"/>
      <c r="F348" s="22" t="s">
        <v>23</v>
      </c>
      <c r="G348" s="23" t="s">
        <v>140</v>
      </c>
      <c r="H348" s="24" t="s">
        <v>354</v>
      </c>
      <c r="I348" s="20" t="s">
        <v>40</v>
      </c>
      <c r="J348" s="24" t="s">
        <v>41</v>
      </c>
      <c r="K348" s="25">
        <v>292.5027085590466</v>
      </c>
      <c r="L348" s="25">
        <v>13498.999999999998</v>
      </c>
      <c r="M348" s="26">
        <v>2.1668472372697728E-2</v>
      </c>
      <c r="N348" s="21" t="s">
        <v>355</v>
      </c>
      <c r="O348" s="27"/>
      <c r="P348" s="28">
        <f t="shared" ref="P348:P353" si="15">148100*M348</f>
        <v>3209.1007583965334</v>
      </c>
      <c r="Q348" s="97"/>
      <c r="R348" s="29">
        <v>0</v>
      </c>
      <c r="S348" s="111">
        <v>0</v>
      </c>
      <c r="T348" s="124">
        <f t="shared" ref="T348:T353" si="16">295590*M348</f>
        <v>6404.9837486457218</v>
      </c>
    </row>
    <row r="349" spans="1:20" ht="15" customHeight="1">
      <c r="A349" s="49">
        <v>398</v>
      </c>
      <c r="B349" s="20" t="s">
        <v>352</v>
      </c>
      <c r="C349" s="21" t="s">
        <v>353</v>
      </c>
      <c r="D349" s="21" t="s">
        <v>22</v>
      </c>
      <c r="E349" s="21"/>
      <c r="F349" s="22" t="s">
        <v>23</v>
      </c>
      <c r="G349" s="23" t="s">
        <v>63</v>
      </c>
      <c r="H349" s="43" t="s">
        <v>64</v>
      </c>
      <c r="I349" s="20" t="s">
        <v>40</v>
      </c>
      <c r="J349" s="24" t="s">
        <v>65</v>
      </c>
      <c r="K349" s="25">
        <v>810.0075006250521</v>
      </c>
      <c r="L349" s="25">
        <v>13498.999999999998</v>
      </c>
      <c r="M349" s="26">
        <v>6.0005000416701398E-2</v>
      </c>
      <c r="N349" s="21" t="s">
        <v>356</v>
      </c>
      <c r="O349" s="27"/>
      <c r="P349" s="28">
        <f t="shared" si="15"/>
        <v>8886.7405617134773</v>
      </c>
      <c r="Q349" s="97"/>
      <c r="R349" s="29">
        <v>0</v>
      </c>
      <c r="S349" s="111">
        <v>0</v>
      </c>
      <c r="T349" s="124">
        <f t="shared" si="16"/>
        <v>17736.878073172767</v>
      </c>
    </row>
    <row r="350" spans="1:20" ht="15" customHeight="1">
      <c r="A350" s="49">
        <v>398</v>
      </c>
      <c r="B350" s="20" t="s">
        <v>352</v>
      </c>
      <c r="C350" s="21" t="s">
        <v>353</v>
      </c>
      <c r="D350" s="21" t="s">
        <v>22</v>
      </c>
      <c r="E350" s="21"/>
      <c r="F350" s="22" t="s">
        <v>23</v>
      </c>
      <c r="G350" s="23" t="s">
        <v>63</v>
      </c>
      <c r="H350" s="43" t="s">
        <v>64</v>
      </c>
      <c r="I350" s="20" t="s">
        <v>40</v>
      </c>
      <c r="J350" s="24" t="s">
        <v>41</v>
      </c>
      <c r="K350" s="25">
        <v>1712.2658554879572</v>
      </c>
      <c r="L350" s="25">
        <v>13498.999999999998</v>
      </c>
      <c r="M350" s="26">
        <v>0.12684390365863824</v>
      </c>
      <c r="N350" s="21" t="s">
        <v>356</v>
      </c>
      <c r="O350" s="27"/>
      <c r="P350" s="28">
        <f t="shared" si="15"/>
        <v>18785.582131844323</v>
      </c>
      <c r="Q350" s="97"/>
      <c r="R350" s="29">
        <v>0</v>
      </c>
      <c r="S350" s="111">
        <v>0</v>
      </c>
      <c r="T350" s="124">
        <f t="shared" si="16"/>
        <v>37493.789482456879</v>
      </c>
    </row>
    <row r="351" spans="1:20" ht="15" customHeight="1">
      <c r="A351" s="49">
        <v>398</v>
      </c>
      <c r="B351" s="20" t="s">
        <v>352</v>
      </c>
      <c r="C351" s="21" t="s">
        <v>353</v>
      </c>
      <c r="D351" s="21" t="s">
        <v>22</v>
      </c>
      <c r="E351" s="21"/>
      <c r="F351" s="22" t="s">
        <v>23</v>
      </c>
      <c r="G351" s="23" t="s">
        <v>63</v>
      </c>
      <c r="H351" s="43" t="s">
        <v>64</v>
      </c>
      <c r="I351" s="20" t="s">
        <v>18</v>
      </c>
      <c r="J351" s="24" t="s">
        <v>65</v>
      </c>
      <c r="K351" s="25">
        <v>3214.1547628969083</v>
      </c>
      <c r="L351" s="25">
        <v>13498.999999999998</v>
      </c>
      <c r="M351" s="26">
        <v>0.23810317526460542</v>
      </c>
      <c r="N351" s="21" t="s">
        <v>357</v>
      </c>
      <c r="O351" s="27"/>
      <c r="P351" s="28">
        <f t="shared" si="15"/>
        <v>35263.080256688059</v>
      </c>
      <c r="Q351" s="97"/>
      <c r="R351" s="29">
        <v>0</v>
      </c>
      <c r="S351" s="111">
        <v>0</v>
      </c>
      <c r="T351" s="124">
        <f t="shared" si="16"/>
        <v>70380.917576464723</v>
      </c>
    </row>
    <row r="352" spans="1:20" ht="15" customHeight="1">
      <c r="A352" s="49">
        <v>398</v>
      </c>
      <c r="B352" s="20" t="s">
        <v>352</v>
      </c>
      <c r="C352" s="21" t="s">
        <v>353</v>
      </c>
      <c r="D352" s="21" t="s">
        <v>22</v>
      </c>
      <c r="E352" s="21"/>
      <c r="F352" s="22" t="s">
        <v>23</v>
      </c>
      <c r="G352" s="23" t="s">
        <v>63</v>
      </c>
      <c r="H352" s="43" t="s">
        <v>64</v>
      </c>
      <c r="I352" s="20" t="s">
        <v>18</v>
      </c>
      <c r="J352" s="24" t="s">
        <v>41</v>
      </c>
      <c r="K352" s="25">
        <v>6259.5579631635974</v>
      </c>
      <c r="L352" s="25">
        <v>13498.999999999998</v>
      </c>
      <c r="M352" s="26">
        <v>0.46370530877573141</v>
      </c>
      <c r="N352" s="21" t="s">
        <v>357</v>
      </c>
      <c r="O352" s="27"/>
      <c r="P352" s="28">
        <f t="shared" si="15"/>
        <v>68674.756229685823</v>
      </c>
      <c r="Q352" s="97"/>
      <c r="R352" s="29">
        <v>0</v>
      </c>
      <c r="S352" s="111">
        <v>0</v>
      </c>
      <c r="T352" s="124">
        <f t="shared" si="16"/>
        <v>137066.65222101845</v>
      </c>
    </row>
    <row r="353" spans="1:21" ht="15" customHeight="1">
      <c r="A353" s="49">
        <v>398</v>
      </c>
      <c r="B353" s="20" t="s">
        <v>352</v>
      </c>
      <c r="C353" s="21" t="s">
        <v>353</v>
      </c>
      <c r="D353" s="21" t="s">
        <v>22</v>
      </c>
      <c r="E353" s="21"/>
      <c r="F353" s="22" t="s">
        <v>23</v>
      </c>
      <c r="G353" s="23" t="s">
        <v>63</v>
      </c>
      <c r="H353" s="43" t="s">
        <v>64</v>
      </c>
      <c r="I353" s="20" t="s">
        <v>40</v>
      </c>
      <c r="J353" s="24" t="s">
        <v>41</v>
      </c>
      <c r="K353" s="25">
        <v>1210.511209267439</v>
      </c>
      <c r="L353" s="25">
        <v>13498.999999999998</v>
      </c>
      <c r="M353" s="26">
        <v>8.9674139511625978E-2</v>
      </c>
      <c r="N353" s="21" t="s">
        <v>358</v>
      </c>
      <c r="O353" s="27"/>
      <c r="P353" s="28">
        <f t="shared" si="15"/>
        <v>13280.740061671808</v>
      </c>
      <c r="Q353" s="97"/>
      <c r="R353" s="29">
        <v>0</v>
      </c>
      <c r="S353" s="111">
        <v>0</v>
      </c>
      <c r="T353" s="124">
        <f t="shared" si="16"/>
        <v>26506.778898241522</v>
      </c>
    </row>
    <row r="354" spans="1:21" ht="15" customHeight="1">
      <c r="A354" s="49">
        <v>407</v>
      </c>
      <c r="B354" s="20" t="s">
        <v>359</v>
      </c>
      <c r="C354" s="21" t="s">
        <v>360</v>
      </c>
      <c r="D354" s="21" t="s">
        <v>15</v>
      </c>
      <c r="E354" s="21"/>
      <c r="F354" s="22" t="s">
        <v>23</v>
      </c>
      <c r="G354" s="23" t="s">
        <v>47</v>
      </c>
      <c r="H354" s="24" t="s">
        <v>361</v>
      </c>
      <c r="I354" s="20" t="s">
        <v>18</v>
      </c>
      <c r="J354" s="24" t="s">
        <v>41</v>
      </c>
      <c r="K354" s="25">
        <v>4220</v>
      </c>
      <c r="L354" s="25">
        <v>4220</v>
      </c>
      <c r="M354" s="26">
        <v>1</v>
      </c>
      <c r="N354" s="21" t="s">
        <v>362</v>
      </c>
      <c r="O354" s="107" t="e">
        <f>(VLOOKUP(J354,'Rates per SqFt.'!$A$3:$E$12,4,FALSE))*K354</f>
        <v>#N/A</v>
      </c>
      <c r="P354" s="28">
        <v>0</v>
      </c>
      <c r="Q354" s="109">
        <f>(VLOOKUP(F354,'Rates per SqFt.'!$A$16:$E$18,3))*K354</f>
        <v>6955926974.8789215</v>
      </c>
      <c r="R354" s="29">
        <v>0</v>
      </c>
      <c r="S354" s="111" t="e">
        <f>(VLOOKUP(A354,#REF!,9,FALSE))*M354</f>
        <v>#REF!</v>
      </c>
      <c r="T354" s="30">
        <v>0</v>
      </c>
    </row>
    <row r="355" spans="1:21" ht="15" customHeight="1">
      <c r="A355" s="49">
        <v>409</v>
      </c>
      <c r="B355" s="20" t="s">
        <v>363</v>
      </c>
      <c r="C355" s="21" t="s">
        <v>364</v>
      </c>
      <c r="D355" s="21" t="s">
        <v>22</v>
      </c>
      <c r="E355" s="21"/>
      <c r="F355" s="22" t="s">
        <v>29</v>
      </c>
      <c r="G355" s="23" t="s">
        <v>140</v>
      </c>
      <c r="H355" s="24" t="s">
        <v>289</v>
      </c>
      <c r="I355" s="20" t="s">
        <v>18</v>
      </c>
      <c r="J355" s="24" t="s">
        <v>41</v>
      </c>
      <c r="K355" s="25">
        <v>1162.1853441625979</v>
      </c>
      <c r="L355" s="25">
        <v>29338</v>
      </c>
      <c r="M355" s="26">
        <v>3.9613652742606788E-2</v>
      </c>
      <c r="N355" s="51" t="s">
        <v>365</v>
      </c>
      <c r="O355" s="40"/>
      <c r="P355" s="28">
        <f>610*M355</f>
        <v>24.164328172990139</v>
      </c>
      <c r="Q355" s="97"/>
      <c r="R355" s="29">
        <v>0</v>
      </c>
      <c r="S355" s="111">
        <v>0</v>
      </c>
      <c r="T355" s="31">
        <f>426530*M355</f>
        <v>16896.411304304074</v>
      </c>
    </row>
    <row r="356" spans="1:21" ht="15" customHeight="1">
      <c r="A356" s="49">
        <v>409</v>
      </c>
      <c r="B356" s="20" t="s">
        <v>363</v>
      </c>
      <c r="C356" s="21" t="s">
        <v>364</v>
      </c>
      <c r="D356" s="21" t="s">
        <v>22</v>
      </c>
      <c r="E356" s="21"/>
      <c r="F356" s="22" t="s">
        <v>29</v>
      </c>
      <c r="G356" s="23" t="s">
        <v>140</v>
      </c>
      <c r="H356" s="24" t="s">
        <v>366</v>
      </c>
      <c r="I356" s="20" t="s">
        <v>18</v>
      </c>
      <c r="J356" s="24" t="s">
        <v>41</v>
      </c>
      <c r="K356" s="25">
        <v>2334.7938752683581</v>
      </c>
      <c r="L356" s="25">
        <v>29338</v>
      </c>
      <c r="M356" s="26">
        <v>7.9582584882008256E-2</v>
      </c>
      <c r="N356" s="51" t="s">
        <v>365</v>
      </c>
      <c r="O356" s="40"/>
      <c r="P356" s="28">
        <f>610*M356</f>
        <v>48.545376778025037</v>
      </c>
      <c r="Q356" s="97"/>
      <c r="R356" s="29">
        <v>0</v>
      </c>
      <c r="S356" s="111">
        <v>0</v>
      </c>
      <c r="T356" s="31">
        <f>426530*M356</f>
        <v>33944.359929722981</v>
      </c>
    </row>
    <row r="357" spans="1:21" ht="15" customHeight="1">
      <c r="A357" s="49">
        <v>409</v>
      </c>
      <c r="B357" s="20" t="s">
        <v>363</v>
      </c>
      <c r="C357" s="21" t="s">
        <v>364</v>
      </c>
      <c r="D357" s="21" t="s">
        <v>22</v>
      </c>
      <c r="E357" s="21"/>
      <c r="F357" s="22" t="s">
        <v>29</v>
      </c>
      <c r="G357" s="23" t="s">
        <v>140</v>
      </c>
      <c r="H357" s="24" t="s">
        <v>367</v>
      </c>
      <c r="I357" s="20" t="s">
        <v>18</v>
      </c>
      <c r="J357" s="24" t="s">
        <v>41</v>
      </c>
      <c r="K357" s="25">
        <v>6308.6338973489892</v>
      </c>
      <c r="L357" s="25">
        <v>29338</v>
      </c>
      <c r="M357" s="26">
        <v>0.21503285490997986</v>
      </c>
      <c r="N357" s="21" t="s">
        <v>365</v>
      </c>
      <c r="O357" s="27"/>
      <c r="P357" s="28">
        <f>610*M357</f>
        <v>131.17004149508773</v>
      </c>
      <c r="Q357" s="97"/>
      <c r="R357" s="29">
        <v>0</v>
      </c>
      <c r="S357" s="111">
        <v>0</v>
      </c>
      <c r="T357" s="31">
        <f>426530*M357</f>
        <v>91717.963604753706</v>
      </c>
    </row>
    <row r="358" spans="1:21" ht="15" customHeight="1">
      <c r="A358" s="49">
        <v>409</v>
      </c>
      <c r="B358" s="20" t="s">
        <v>363</v>
      </c>
      <c r="C358" s="21" t="s">
        <v>364</v>
      </c>
      <c r="D358" s="21" t="s">
        <v>22</v>
      </c>
      <c r="E358" s="21"/>
      <c r="F358" s="22" t="s">
        <v>29</v>
      </c>
      <c r="G358" s="23" t="s">
        <v>140</v>
      </c>
      <c r="H358" s="24" t="s">
        <v>367</v>
      </c>
      <c r="I358" s="20" t="s">
        <v>34</v>
      </c>
      <c r="J358" s="24" t="s">
        <v>41</v>
      </c>
      <c r="K358" s="25">
        <v>11674.866272398271</v>
      </c>
      <c r="L358" s="25">
        <v>29338</v>
      </c>
      <c r="M358" s="26">
        <v>0.39794349554837655</v>
      </c>
      <c r="N358" s="21" t="s">
        <v>365</v>
      </c>
      <c r="O358" s="27"/>
      <c r="P358" s="28">
        <f>610*M358</f>
        <v>242.74553228450969</v>
      </c>
      <c r="Q358" s="97"/>
      <c r="R358" s="29">
        <v>0</v>
      </c>
      <c r="S358" s="111">
        <v>0</v>
      </c>
      <c r="T358" s="31">
        <f>426530*M358</f>
        <v>169734.83915624904</v>
      </c>
    </row>
    <row r="359" spans="1:21" ht="15" customHeight="1">
      <c r="A359" s="49">
        <v>409</v>
      </c>
      <c r="B359" s="20" t="s">
        <v>363</v>
      </c>
      <c r="C359" s="21" t="s">
        <v>364</v>
      </c>
      <c r="D359" s="21" t="s">
        <v>22</v>
      </c>
      <c r="E359" s="21"/>
      <c r="F359" s="22" t="s">
        <v>29</v>
      </c>
      <c r="G359" s="23" t="s">
        <v>140</v>
      </c>
      <c r="H359" s="24" t="s">
        <v>367</v>
      </c>
      <c r="I359" s="20" t="s">
        <v>40</v>
      </c>
      <c r="J359" s="24" t="s">
        <v>41</v>
      </c>
      <c r="K359" s="25">
        <v>7857.5206108217844</v>
      </c>
      <c r="L359" s="25">
        <v>29338</v>
      </c>
      <c r="M359" s="26">
        <v>0.26782741191702858</v>
      </c>
      <c r="N359" s="21" t="s">
        <v>365</v>
      </c>
      <c r="O359" s="27"/>
      <c r="P359" s="28">
        <f>610*M359</f>
        <v>163.37472126938744</v>
      </c>
      <c r="Q359" s="97"/>
      <c r="R359" s="29">
        <v>0</v>
      </c>
      <c r="S359" s="111">
        <v>0</v>
      </c>
      <c r="T359" s="31">
        <f>426530*M359</f>
        <v>114236.4260049702</v>
      </c>
      <c r="U359" s="17"/>
    </row>
    <row r="360" spans="1:21" ht="15" customHeight="1">
      <c r="A360" s="49">
        <v>414</v>
      </c>
      <c r="B360" s="20" t="s">
        <v>368</v>
      </c>
      <c r="C360" s="21" t="s">
        <v>369</v>
      </c>
      <c r="D360" s="21" t="s">
        <v>15</v>
      </c>
      <c r="E360" s="21"/>
      <c r="F360" s="22" t="s">
        <v>23</v>
      </c>
      <c r="G360" s="23" t="s">
        <v>305</v>
      </c>
      <c r="H360" s="24" t="s">
        <v>370</v>
      </c>
      <c r="I360" s="20" t="s">
        <v>18</v>
      </c>
      <c r="J360" s="24" t="s">
        <v>41</v>
      </c>
      <c r="K360" s="25">
        <v>13594.523184022852</v>
      </c>
      <c r="L360" s="25">
        <v>41186</v>
      </c>
      <c r="M360" s="26">
        <v>0.3300763168072367</v>
      </c>
      <c r="N360" s="21" t="s">
        <v>371</v>
      </c>
      <c r="O360" s="107" t="e">
        <f>(VLOOKUP(J360,'Rates per SqFt.'!$A$3:$E$12,4,FALSE))*K360</f>
        <v>#N/A</v>
      </c>
      <c r="P360" s="28">
        <f>1000*M360</f>
        <v>330.07631680723671</v>
      </c>
      <c r="Q360" s="109">
        <f>(VLOOKUP(F360,'Rates per SqFt.'!$A$16:$E$18,3))*K360</f>
        <v>22408177849.848682</v>
      </c>
      <c r="R360" s="29">
        <v>0</v>
      </c>
      <c r="S360" s="111" t="e">
        <f>(VLOOKUP(A360,#REF!,9,FALSE))*M360</f>
        <v>#REF!</v>
      </c>
      <c r="T360" s="30">
        <v>0</v>
      </c>
    </row>
    <row r="361" spans="1:21" ht="15" customHeight="1">
      <c r="A361" s="49">
        <v>414</v>
      </c>
      <c r="B361" s="20" t="s">
        <v>368</v>
      </c>
      <c r="C361" s="21" t="s">
        <v>369</v>
      </c>
      <c r="D361" s="21" t="s">
        <v>15</v>
      </c>
      <c r="E361" s="21"/>
      <c r="F361" s="22" t="s">
        <v>23</v>
      </c>
      <c r="G361" s="23" t="s">
        <v>305</v>
      </c>
      <c r="H361" s="24" t="s">
        <v>370</v>
      </c>
      <c r="I361" s="20" t="s">
        <v>34</v>
      </c>
      <c r="J361" s="24" t="s">
        <v>41</v>
      </c>
      <c r="K361" s="25">
        <v>4307.987603887872</v>
      </c>
      <c r="L361" s="25">
        <v>41186</v>
      </c>
      <c r="M361" s="26">
        <v>0.1045983490479258</v>
      </c>
      <c r="N361" s="21" t="s">
        <v>371</v>
      </c>
      <c r="O361" s="107" t="e">
        <f>(VLOOKUP(J361,'Rates per SqFt.'!$A$3:$E$12,4,FALSE))*K361</f>
        <v>#N/A</v>
      </c>
      <c r="P361" s="28">
        <f>1000*M361</f>
        <v>104.59834904792579</v>
      </c>
      <c r="Q361" s="109">
        <f>(VLOOKUP(F361,'Rates per SqFt.'!$A$16:$E$18,3))*K361</f>
        <v>7100959047.7079763</v>
      </c>
      <c r="R361" s="29">
        <v>0</v>
      </c>
      <c r="S361" s="111" t="e">
        <f>(VLOOKUP(A361,#REF!,9,FALSE))*M361</f>
        <v>#REF!</v>
      </c>
      <c r="T361" s="30">
        <v>0</v>
      </c>
    </row>
    <row r="362" spans="1:21" ht="15" customHeight="1">
      <c r="A362" s="49">
        <v>414</v>
      </c>
      <c r="B362" s="20" t="s">
        <v>368</v>
      </c>
      <c r="C362" s="21" t="s">
        <v>369</v>
      </c>
      <c r="D362" s="21" t="s">
        <v>15</v>
      </c>
      <c r="E362" s="21"/>
      <c r="F362" s="22" t="s">
        <v>23</v>
      </c>
      <c r="G362" s="23" t="s">
        <v>305</v>
      </c>
      <c r="H362" s="24" t="s">
        <v>370</v>
      </c>
      <c r="I362" s="20" t="s">
        <v>40</v>
      </c>
      <c r="J362" s="24" t="s">
        <v>41</v>
      </c>
      <c r="K362" s="25">
        <v>2434.4081708619397</v>
      </c>
      <c r="L362" s="25">
        <v>41186</v>
      </c>
      <c r="M362" s="26">
        <v>5.9107662090563291E-2</v>
      </c>
      <c r="N362" s="21" t="s">
        <v>371</v>
      </c>
      <c r="O362" s="107" t="e">
        <f>(VLOOKUP(J362,'Rates per SqFt.'!$A$3:$E$12,4,FALSE))*K362</f>
        <v>#N/A</v>
      </c>
      <c r="P362" s="28">
        <f>1000*M362</f>
        <v>59.107662090563288</v>
      </c>
      <c r="Q362" s="109">
        <f>(VLOOKUP(F362,'Rates per SqFt.'!$A$16:$E$18,3))*K362</f>
        <v>4012693237.8114266</v>
      </c>
      <c r="R362" s="29">
        <v>0</v>
      </c>
      <c r="S362" s="111" t="e">
        <f>(VLOOKUP(A362,#REF!,9,FALSE))*M362</f>
        <v>#REF!</v>
      </c>
      <c r="T362" s="30">
        <v>0</v>
      </c>
    </row>
    <row r="363" spans="1:21" ht="15" customHeight="1">
      <c r="A363" s="49">
        <v>414</v>
      </c>
      <c r="B363" s="20" t="s">
        <v>368</v>
      </c>
      <c r="C363" s="21" t="s">
        <v>369</v>
      </c>
      <c r="D363" s="21" t="s">
        <v>15</v>
      </c>
      <c r="E363" s="21"/>
      <c r="F363" s="22" t="s">
        <v>23</v>
      </c>
      <c r="G363" s="23" t="s">
        <v>305</v>
      </c>
      <c r="H363" s="24" t="s">
        <v>370</v>
      </c>
      <c r="I363" s="20" t="s">
        <v>18</v>
      </c>
      <c r="J363" s="24" t="s">
        <v>42</v>
      </c>
      <c r="K363" s="25">
        <v>4360.3336408820651</v>
      </c>
      <c r="L363" s="25">
        <v>41186</v>
      </c>
      <c r="M363" s="26">
        <v>0.1058693158083345</v>
      </c>
      <c r="N363" s="21" t="s">
        <v>371</v>
      </c>
      <c r="O363" s="107" t="e">
        <f>(VLOOKUP(J363,'Rates per SqFt.'!$A$3:$E$12,4,FALSE))*K363</f>
        <v>#N/A</v>
      </c>
      <c r="P363" s="28">
        <f>1000*M363</f>
        <v>105.86931580833451</v>
      </c>
      <c r="Q363" s="109">
        <f>(VLOOKUP(F363,'Rates per SqFt.'!$A$16:$E$18,3))*K363</f>
        <v>7187242273.0055866</v>
      </c>
      <c r="R363" s="29">
        <v>0</v>
      </c>
      <c r="S363" s="111" t="e">
        <f>(VLOOKUP(A363,#REF!,9,FALSE))*M363</f>
        <v>#REF!</v>
      </c>
      <c r="T363" s="30">
        <v>0</v>
      </c>
    </row>
    <row r="364" spans="1:21" ht="15" customHeight="1">
      <c r="A364" s="49">
        <v>414</v>
      </c>
      <c r="B364" s="20" t="s">
        <v>368</v>
      </c>
      <c r="C364" s="21" t="s">
        <v>369</v>
      </c>
      <c r="D364" s="21" t="s">
        <v>15</v>
      </c>
      <c r="E364" s="21"/>
      <c r="F364" s="22" t="s">
        <v>23</v>
      </c>
      <c r="G364" s="23" t="s">
        <v>305</v>
      </c>
      <c r="H364" s="24" t="s">
        <v>370</v>
      </c>
      <c r="I364" s="20" t="s">
        <v>40</v>
      </c>
      <c r="J364" s="24" t="s">
        <v>42</v>
      </c>
      <c r="K364" s="25">
        <v>16488.747400345273</v>
      </c>
      <c r="L364" s="25">
        <v>41186</v>
      </c>
      <c r="M364" s="26">
        <v>0.40034835624593973</v>
      </c>
      <c r="N364" s="21" t="s">
        <v>371</v>
      </c>
      <c r="O364" s="107" t="e">
        <f>(VLOOKUP(J364,'Rates per SqFt.'!$A$3:$E$12,4,FALSE))*K364</f>
        <v>#N/A</v>
      </c>
      <c r="P364" s="28">
        <f>1000*M364</f>
        <v>400.34835624593973</v>
      </c>
      <c r="Q364" s="109">
        <f>(VLOOKUP(F364,'Rates per SqFt.'!$A$16:$E$18,3))*K364</f>
        <v>27178796877.731369</v>
      </c>
      <c r="R364" s="29">
        <v>0</v>
      </c>
      <c r="S364" s="111" t="e">
        <f>(VLOOKUP(A364,#REF!,9,FALSE))*M364</f>
        <v>#REF!</v>
      </c>
      <c r="T364" s="30">
        <v>0</v>
      </c>
    </row>
    <row r="365" spans="1:21" ht="15" customHeight="1">
      <c r="A365" s="49">
        <v>415</v>
      </c>
      <c r="B365" s="20" t="s">
        <v>372</v>
      </c>
      <c r="C365" s="21" t="s">
        <v>373</v>
      </c>
      <c r="D365" s="21" t="s">
        <v>22</v>
      </c>
      <c r="E365" s="21"/>
      <c r="F365" s="22" t="s">
        <v>29</v>
      </c>
      <c r="G365" s="23" t="s">
        <v>63</v>
      </c>
      <c r="H365" s="43" t="s">
        <v>64</v>
      </c>
      <c r="I365" s="20" t="s">
        <v>18</v>
      </c>
      <c r="J365" s="24" t="s">
        <v>65</v>
      </c>
      <c r="K365" s="25">
        <v>333</v>
      </c>
      <c r="L365" s="25">
        <v>1502</v>
      </c>
      <c r="M365" s="26">
        <v>0.22170439414114515</v>
      </c>
      <c r="N365" s="21" t="s">
        <v>192</v>
      </c>
      <c r="O365" s="27"/>
      <c r="P365" s="28">
        <v>9535.4782505986132</v>
      </c>
      <c r="Q365" s="97"/>
      <c r="R365" s="29">
        <v>0</v>
      </c>
      <c r="S365" s="111" t="e">
        <f>(VLOOKUP(A365,#REF!,9,FALSE))*M365</f>
        <v>#REF!</v>
      </c>
      <c r="T365" s="30">
        <v>0</v>
      </c>
    </row>
    <row r="366" spans="1:21" ht="15" customHeight="1">
      <c r="A366" s="49">
        <v>415</v>
      </c>
      <c r="B366" s="20" t="s">
        <v>372</v>
      </c>
      <c r="C366" s="21" t="s">
        <v>373</v>
      </c>
      <c r="D366" s="21" t="s">
        <v>22</v>
      </c>
      <c r="E366" s="21"/>
      <c r="F366" s="22" t="s">
        <v>29</v>
      </c>
      <c r="G366" s="23" t="s">
        <v>63</v>
      </c>
      <c r="H366" s="43" t="s">
        <v>64</v>
      </c>
      <c r="I366" s="20" t="s">
        <v>18</v>
      </c>
      <c r="J366" s="24" t="s">
        <v>41</v>
      </c>
      <c r="K366" s="25">
        <v>1169</v>
      </c>
      <c r="L366" s="25">
        <v>1502</v>
      </c>
      <c r="M366" s="26">
        <v>0.77829560585885482</v>
      </c>
      <c r="N366" s="21" t="s">
        <v>192</v>
      </c>
      <c r="O366" s="27"/>
      <c r="P366" s="28">
        <v>8703.1188412070151</v>
      </c>
      <c r="Q366" s="97"/>
      <c r="R366" s="29">
        <v>0</v>
      </c>
      <c r="S366" s="111" t="e">
        <f>(VLOOKUP(A366,#REF!,9,FALSE))*M366</f>
        <v>#REF!</v>
      </c>
      <c r="T366" s="30">
        <v>0</v>
      </c>
    </row>
    <row r="367" spans="1:21" ht="15" customHeight="1">
      <c r="A367" s="49">
        <v>420</v>
      </c>
      <c r="B367" s="20" t="s">
        <v>374</v>
      </c>
      <c r="C367" s="21" t="s">
        <v>375</v>
      </c>
      <c r="D367" s="21" t="s">
        <v>15</v>
      </c>
      <c r="E367" s="21"/>
      <c r="F367" s="22" t="s">
        <v>23</v>
      </c>
      <c r="G367" s="23" t="s">
        <v>63</v>
      </c>
      <c r="H367" s="43" t="s">
        <v>64</v>
      </c>
      <c r="I367" s="20" t="s">
        <v>18</v>
      </c>
      <c r="J367" s="24" t="s">
        <v>65</v>
      </c>
      <c r="K367" s="25">
        <v>2843.4751634768177</v>
      </c>
      <c r="L367" s="25">
        <v>23332.998995999995</v>
      </c>
      <c r="M367" s="26">
        <v>0.12186496746364572</v>
      </c>
      <c r="N367" s="21" t="s">
        <v>376</v>
      </c>
      <c r="O367" s="107" t="e">
        <f>(VLOOKUP(J367,'Rates per SqFt.'!$A$3:$E$12,4,FALSE))*K367</f>
        <v>#N/A</v>
      </c>
      <c r="P367" s="28">
        <f t="shared" ref="P367:P386" si="17">105000*M367</f>
        <v>12795.8215836828</v>
      </c>
      <c r="Q367" s="109">
        <f>(VLOOKUP(F367,'Rates per SqFt.'!$A$16:$E$18,3))*K367</f>
        <v>4686968149.7693472</v>
      </c>
      <c r="R367" s="29">
        <v>20905.979030909959</v>
      </c>
      <c r="S367" s="111" t="e">
        <f>(VLOOKUP(A367,#REF!,9,FALSE))*M367</f>
        <v>#REF!</v>
      </c>
      <c r="T367" s="30">
        <v>0</v>
      </c>
    </row>
    <row r="368" spans="1:21" ht="15" customHeight="1">
      <c r="A368" s="49">
        <v>420</v>
      </c>
      <c r="B368" s="20" t="s">
        <v>374</v>
      </c>
      <c r="C368" s="21" t="s">
        <v>375</v>
      </c>
      <c r="D368" s="21" t="s">
        <v>15</v>
      </c>
      <c r="E368" s="21"/>
      <c r="F368" s="22" t="s">
        <v>23</v>
      </c>
      <c r="G368" s="23" t="s">
        <v>63</v>
      </c>
      <c r="H368" s="43" t="s">
        <v>64</v>
      </c>
      <c r="I368" s="20" t="s">
        <v>40</v>
      </c>
      <c r="J368" s="24" t="s">
        <v>41</v>
      </c>
      <c r="K368" s="25">
        <v>2595.2659761145933</v>
      </c>
      <c r="L368" s="25">
        <v>23332.998995999995</v>
      </c>
      <c r="M368" s="26">
        <v>0.11122727843769689</v>
      </c>
      <c r="N368" s="21" t="s">
        <v>95</v>
      </c>
      <c r="O368" s="107" t="e">
        <f>(VLOOKUP(J368,'Rates per SqFt.'!$A$3:$E$12,4,FALSE))*K368</f>
        <v>#N/A</v>
      </c>
      <c r="P368" s="28">
        <f t="shared" si="17"/>
        <v>11678.864235958174</v>
      </c>
      <c r="Q368" s="109">
        <f>(VLOOKUP(F368,'Rates per SqFt.'!$A$16:$E$18,3))*K368</f>
        <v>4277839007.1661077</v>
      </c>
      <c r="R368" s="29">
        <v>19081.079649714375</v>
      </c>
      <c r="S368" s="111" t="e">
        <f>(VLOOKUP(A368,#REF!,9,FALSE))*M368</f>
        <v>#REF!</v>
      </c>
      <c r="T368" s="30">
        <v>0</v>
      </c>
    </row>
    <row r="369" spans="1:20" ht="15" customHeight="1">
      <c r="A369" s="49">
        <v>420</v>
      </c>
      <c r="B369" s="20" t="s">
        <v>374</v>
      </c>
      <c r="C369" s="21" t="s">
        <v>375</v>
      </c>
      <c r="D369" s="21" t="s">
        <v>15</v>
      </c>
      <c r="E369" s="21"/>
      <c r="F369" s="22" t="s">
        <v>23</v>
      </c>
      <c r="G369" s="23" t="s">
        <v>63</v>
      </c>
      <c r="H369" s="43" t="s">
        <v>64</v>
      </c>
      <c r="I369" s="20" t="s">
        <v>18</v>
      </c>
      <c r="J369" s="24" t="s">
        <v>41</v>
      </c>
      <c r="K369" s="25">
        <v>693.81843241662204</v>
      </c>
      <c r="L369" s="25">
        <v>23332.998995999995</v>
      </c>
      <c r="M369" s="26">
        <v>2.9735501747356362E-2</v>
      </c>
      <c r="N369" s="21" t="s">
        <v>184</v>
      </c>
      <c r="O369" s="107" t="e">
        <f>(VLOOKUP(J369,'Rates per SqFt.'!$A$3:$E$12,4,FALSE))*K369</f>
        <v>#N/A</v>
      </c>
      <c r="P369" s="28">
        <f t="shared" si="17"/>
        <v>3122.227683472418</v>
      </c>
      <c r="Q369" s="109">
        <f>(VLOOKUP(F369,'Rates per SqFt.'!$A$16:$E$18,3))*K369</f>
        <v>1143637523.6291444</v>
      </c>
      <c r="R369" s="29">
        <v>5101.1360273760929</v>
      </c>
      <c r="S369" s="111" t="e">
        <f>(VLOOKUP(A369,#REF!,9,FALSE))*M369</f>
        <v>#REF!</v>
      </c>
      <c r="T369" s="30">
        <v>0</v>
      </c>
    </row>
    <row r="370" spans="1:20" ht="15" customHeight="1">
      <c r="A370" s="49">
        <v>420</v>
      </c>
      <c r="B370" s="20" t="s">
        <v>374</v>
      </c>
      <c r="C370" s="21" t="s">
        <v>375</v>
      </c>
      <c r="D370" s="21" t="s">
        <v>15</v>
      </c>
      <c r="E370" s="21"/>
      <c r="F370" s="22" t="s">
        <v>23</v>
      </c>
      <c r="G370" s="23" t="s">
        <v>63</v>
      </c>
      <c r="H370" s="43" t="s">
        <v>64</v>
      </c>
      <c r="I370" s="20" t="s">
        <v>18</v>
      </c>
      <c r="J370" s="24" t="s">
        <v>41</v>
      </c>
      <c r="K370" s="25">
        <v>6623.4084758108529</v>
      </c>
      <c r="L370" s="25">
        <v>23332.998995999995</v>
      </c>
      <c r="M370" s="26">
        <v>0.28386443066946998</v>
      </c>
      <c r="N370" s="21" t="s">
        <v>185</v>
      </c>
      <c r="O370" s="107" t="e">
        <f>(VLOOKUP(J370,'Rates per SqFt.'!$A$3:$E$12,4,FALSE))*K370</f>
        <v>#N/A</v>
      </c>
      <c r="P370" s="28">
        <f t="shared" si="17"/>
        <v>29805.765220294346</v>
      </c>
      <c r="Q370" s="109">
        <f>(VLOOKUP(F370,'Rates per SqFt.'!$A$16:$E$18,3))*K370</f>
        <v>10917522673.586349</v>
      </c>
      <c r="R370" s="29">
        <v>48697.045251888972</v>
      </c>
      <c r="S370" s="111" t="e">
        <f>(VLOOKUP(A370,#REF!,9,FALSE))*M370</f>
        <v>#REF!</v>
      </c>
      <c r="T370" s="30">
        <v>0</v>
      </c>
    </row>
    <row r="371" spans="1:20" ht="15" customHeight="1">
      <c r="A371" s="49">
        <v>420</v>
      </c>
      <c r="B371" s="20" t="s">
        <v>374</v>
      </c>
      <c r="C371" s="21" t="s">
        <v>375</v>
      </c>
      <c r="D371" s="21" t="s">
        <v>15</v>
      </c>
      <c r="E371" s="21"/>
      <c r="F371" s="22" t="s">
        <v>23</v>
      </c>
      <c r="G371" s="23" t="s">
        <v>63</v>
      </c>
      <c r="H371" s="43" t="s">
        <v>64</v>
      </c>
      <c r="I371" s="20" t="s">
        <v>18</v>
      </c>
      <c r="J371" s="24" t="s">
        <v>41</v>
      </c>
      <c r="K371" s="25">
        <v>684.63747017292383</v>
      </c>
      <c r="L371" s="25">
        <v>23332.998995999995</v>
      </c>
      <c r="M371" s="26">
        <v>2.9342026298903628E-2</v>
      </c>
      <c r="N371" s="21" t="s">
        <v>186</v>
      </c>
      <c r="O371" s="107" t="e">
        <f>(VLOOKUP(J371,'Rates per SqFt.'!$A$3:$E$12,4,FALSE))*K371</f>
        <v>#N/A</v>
      </c>
      <c r="P371" s="28">
        <f t="shared" si="17"/>
        <v>3080.9127613848809</v>
      </c>
      <c r="Q371" s="109">
        <f>(VLOOKUP(F371,'Rates per SqFt.'!$A$16:$E$18,3))*K371</f>
        <v>1128504323.883579</v>
      </c>
      <c r="R371" s="29">
        <v>5033.635172571494</v>
      </c>
      <c r="S371" s="111" t="e">
        <f>(VLOOKUP(A371,#REF!,9,FALSE))*M371</f>
        <v>#REF!</v>
      </c>
      <c r="T371" s="30">
        <v>0</v>
      </c>
    </row>
    <row r="372" spans="1:20" ht="15" customHeight="1">
      <c r="A372" s="49">
        <v>420</v>
      </c>
      <c r="B372" s="20" t="s">
        <v>374</v>
      </c>
      <c r="C372" s="21" t="s">
        <v>375</v>
      </c>
      <c r="D372" s="21" t="s">
        <v>15</v>
      </c>
      <c r="E372" s="21"/>
      <c r="F372" s="22" t="s">
        <v>23</v>
      </c>
      <c r="G372" s="23" t="s">
        <v>63</v>
      </c>
      <c r="H372" s="43" t="s">
        <v>64</v>
      </c>
      <c r="I372" s="20" t="s">
        <v>18</v>
      </c>
      <c r="J372" s="24" t="s">
        <v>41</v>
      </c>
      <c r="K372" s="25">
        <v>400.02764061827924</v>
      </c>
      <c r="L372" s="25">
        <v>23332.998995999995</v>
      </c>
      <c r="M372" s="26">
        <v>1.714428739686898E-2</v>
      </c>
      <c r="N372" s="21" t="s">
        <v>377</v>
      </c>
      <c r="O372" s="107" t="e">
        <f>(VLOOKUP(J372,'Rates per SqFt.'!$A$3:$E$12,4,FALSE))*K372</f>
        <v>#N/A</v>
      </c>
      <c r="P372" s="28">
        <f t="shared" si="17"/>
        <v>1800.1501766712429</v>
      </c>
      <c r="Q372" s="109">
        <f>(VLOOKUP(F372,'Rates per SqFt.'!$A$16:$E$18,3))*K372</f>
        <v>659375131.77105677</v>
      </c>
      <c r="R372" s="29">
        <v>2941.108673628938</v>
      </c>
      <c r="S372" s="111" t="e">
        <f>(VLOOKUP(A372,#REF!,9,FALSE))*M372</f>
        <v>#REF!</v>
      </c>
      <c r="T372" s="30">
        <v>0</v>
      </c>
    </row>
    <row r="373" spans="1:20" ht="15" customHeight="1">
      <c r="A373" s="49">
        <v>420</v>
      </c>
      <c r="B373" s="20" t="s">
        <v>374</v>
      </c>
      <c r="C373" s="21" t="s">
        <v>375</v>
      </c>
      <c r="D373" s="21" t="s">
        <v>15</v>
      </c>
      <c r="E373" s="21"/>
      <c r="F373" s="22" t="s">
        <v>23</v>
      </c>
      <c r="G373" s="23" t="s">
        <v>63</v>
      </c>
      <c r="H373" s="43" t="s">
        <v>64</v>
      </c>
      <c r="I373" s="20" t="s">
        <v>18</v>
      </c>
      <c r="J373" s="24" t="s">
        <v>41</v>
      </c>
      <c r="K373" s="25">
        <v>922.03092247426332</v>
      </c>
      <c r="L373" s="25">
        <v>23332.998995999995</v>
      </c>
      <c r="M373" s="26">
        <v>3.9516177180324234E-2</v>
      </c>
      <c r="N373" s="21" t="s">
        <v>376</v>
      </c>
      <c r="O373" s="107" t="e">
        <f>(VLOOKUP(J373,'Rates per SqFt.'!$A$3:$E$12,4,FALSE))*K373</f>
        <v>#N/A</v>
      </c>
      <c r="P373" s="28">
        <f t="shared" si="17"/>
        <v>4149.1986039340445</v>
      </c>
      <c r="Q373" s="109">
        <f>(VLOOKUP(F373,'Rates per SqFt.'!$A$16:$E$18,3))*K373</f>
        <v>1519805631.5903373</v>
      </c>
      <c r="R373" s="29">
        <v>6779.0144182332569</v>
      </c>
      <c r="S373" s="111" t="e">
        <f>(VLOOKUP(A373,#REF!,9,FALSE))*M373</f>
        <v>#REF!</v>
      </c>
      <c r="T373" s="30">
        <v>0</v>
      </c>
    </row>
    <row r="374" spans="1:20" ht="15" customHeight="1">
      <c r="A374" s="49">
        <v>420</v>
      </c>
      <c r="B374" s="20" t="s">
        <v>374</v>
      </c>
      <c r="C374" s="21" t="s">
        <v>375</v>
      </c>
      <c r="D374" s="21" t="s">
        <v>15</v>
      </c>
      <c r="E374" s="21"/>
      <c r="F374" s="22" t="s">
        <v>23</v>
      </c>
      <c r="G374" s="23" t="s">
        <v>63</v>
      </c>
      <c r="H374" s="43" t="s">
        <v>64</v>
      </c>
      <c r="I374" s="20" t="s">
        <v>18</v>
      </c>
      <c r="J374" s="24" t="s">
        <v>41</v>
      </c>
      <c r="K374" s="25">
        <v>169.19201849100989</v>
      </c>
      <c r="L374" s="25">
        <v>23332.998995999995</v>
      </c>
      <c r="M374" s="26">
        <v>7.2511904072003214E-3</v>
      </c>
      <c r="N374" s="21" t="s">
        <v>119</v>
      </c>
      <c r="O374" s="107" t="e">
        <f>(VLOOKUP(J374,'Rates per SqFt.'!$A$3:$E$12,4,FALSE))*K374</f>
        <v>#N/A</v>
      </c>
      <c r="P374" s="28">
        <f t="shared" si="17"/>
        <v>761.37499275603375</v>
      </c>
      <c r="Q374" s="109">
        <f>(VLOOKUP(F374,'Rates per SqFt.'!$A$16:$E$18,3))*K374</f>
        <v>278883252.4539879</v>
      </c>
      <c r="R374" s="29">
        <v>1243.9443242561738</v>
      </c>
      <c r="S374" s="111" t="e">
        <f>(VLOOKUP(A374,#REF!,9,FALSE))*M374</f>
        <v>#REF!</v>
      </c>
      <c r="T374" s="30">
        <v>0</v>
      </c>
    </row>
    <row r="375" spans="1:20" ht="15" customHeight="1">
      <c r="A375" s="49">
        <v>420</v>
      </c>
      <c r="B375" s="20" t="s">
        <v>374</v>
      </c>
      <c r="C375" s="21" t="s">
        <v>375</v>
      </c>
      <c r="D375" s="21" t="s">
        <v>15</v>
      </c>
      <c r="E375" s="21"/>
      <c r="F375" s="22" t="s">
        <v>23</v>
      </c>
      <c r="G375" s="23" t="s">
        <v>63</v>
      </c>
      <c r="H375" s="43" t="s">
        <v>64</v>
      </c>
      <c r="I375" s="20" t="s">
        <v>18</v>
      </c>
      <c r="J375" s="24" t="s">
        <v>41</v>
      </c>
      <c r="K375" s="25">
        <v>198.04647125691855</v>
      </c>
      <c r="L375" s="25">
        <v>23332.998995999995</v>
      </c>
      <c r="M375" s="26">
        <v>8.4878275309089035E-3</v>
      </c>
      <c r="N375" s="21" t="s">
        <v>188</v>
      </c>
      <c r="O375" s="107" t="e">
        <f>(VLOOKUP(J375,'Rates per SqFt.'!$A$3:$E$12,4,FALSE))*K375</f>
        <v>#N/A</v>
      </c>
      <c r="P375" s="28">
        <f t="shared" si="17"/>
        <v>891.22189074543485</v>
      </c>
      <c r="Q375" s="109">
        <f>(VLOOKUP(F375,'Rates per SqFt.'!$A$16:$E$18,3))*K375</f>
        <v>326444737.36862147</v>
      </c>
      <c r="R375" s="29">
        <v>1456.0898679277693</v>
      </c>
      <c r="S375" s="111" t="e">
        <f>(VLOOKUP(A375,#REF!,9,FALSE))*M375</f>
        <v>#REF!</v>
      </c>
      <c r="T375" s="30">
        <v>0</v>
      </c>
    </row>
    <row r="376" spans="1:20" ht="15" customHeight="1">
      <c r="A376" s="49">
        <v>420</v>
      </c>
      <c r="B376" s="20" t="s">
        <v>374</v>
      </c>
      <c r="C376" s="21" t="s">
        <v>375</v>
      </c>
      <c r="D376" s="21" t="s">
        <v>15</v>
      </c>
      <c r="E376" s="21"/>
      <c r="F376" s="22" t="s">
        <v>23</v>
      </c>
      <c r="G376" s="23" t="s">
        <v>63</v>
      </c>
      <c r="H376" s="43" t="s">
        <v>64</v>
      </c>
      <c r="I376" s="20" t="s">
        <v>18</v>
      </c>
      <c r="J376" s="24" t="s">
        <v>41</v>
      </c>
      <c r="K376" s="25">
        <v>1384.7231264541504</v>
      </c>
      <c r="L376" s="25">
        <v>23332.998995999995</v>
      </c>
      <c r="M376" s="26">
        <v>5.9346127203431291E-2</v>
      </c>
      <c r="N376" s="21" t="s">
        <v>378</v>
      </c>
      <c r="O376" s="107" t="e">
        <f>(VLOOKUP(J376,'Rates per SqFt.'!$A$3:$E$12,4,FALSE))*K376</f>
        <v>#N/A</v>
      </c>
      <c r="P376" s="28">
        <f t="shared" si="17"/>
        <v>6231.3433563602857</v>
      </c>
      <c r="Q376" s="109">
        <f>(VLOOKUP(F376,'Rates per SqFt.'!$A$16:$E$18,3))*K376</f>
        <v>2282472262.5689812</v>
      </c>
      <c r="R376" s="29">
        <v>10180.849482036478</v>
      </c>
      <c r="S376" s="111" t="e">
        <f>(VLOOKUP(A376,#REF!,9,FALSE))*M376</f>
        <v>#REF!</v>
      </c>
      <c r="T376" s="30">
        <v>0</v>
      </c>
    </row>
    <row r="377" spans="1:20" ht="15" customHeight="1">
      <c r="A377" s="49">
        <v>420</v>
      </c>
      <c r="B377" s="20" t="s">
        <v>374</v>
      </c>
      <c r="C377" s="21" t="s">
        <v>375</v>
      </c>
      <c r="D377" s="21" t="s">
        <v>15</v>
      </c>
      <c r="E377" s="21"/>
      <c r="F377" s="22" t="s">
        <v>23</v>
      </c>
      <c r="G377" s="23" t="s">
        <v>63</v>
      </c>
      <c r="H377" s="43" t="s">
        <v>64</v>
      </c>
      <c r="I377" s="20" t="s">
        <v>18</v>
      </c>
      <c r="J377" s="24" t="s">
        <v>41</v>
      </c>
      <c r="K377" s="25">
        <v>243.72625446768456</v>
      </c>
      <c r="L377" s="25">
        <v>23332.998995999995</v>
      </c>
      <c r="M377" s="26">
        <v>1.0445560577509425E-2</v>
      </c>
      <c r="N377" s="21" t="s">
        <v>379</v>
      </c>
      <c r="O377" s="107" t="e">
        <f>(VLOOKUP(J377,'Rates per SqFt.'!$A$3:$E$12,4,FALSE))*K377</f>
        <v>#N/A</v>
      </c>
      <c r="P377" s="28">
        <f t="shared" si="17"/>
        <v>1096.7838606384896</v>
      </c>
      <c r="Q377" s="109">
        <f>(VLOOKUP(F377,'Rates per SqFt.'!$A$16:$E$18,3))*K377</f>
        <v>401739817.04691261</v>
      </c>
      <c r="R377" s="29">
        <v>1791.9396767135431</v>
      </c>
      <c r="S377" s="111" t="e">
        <f>(VLOOKUP(A377,#REF!,9,FALSE))*M377</f>
        <v>#REF!</v>
      </c>
      <c r="T377" s="30">
        <v>0</v>
      </c>
    </row>
    <row r="378" spans="1:20" ht="15" customHeight="1">
      <c r="A378" s="49">
        <v>420</v>
      </c>
      <c r="B378" s="20" t="s">
        <v>374</v>
      </c>
      <c r="C378" s="21" t="s">
        <v>375</v>
      </c>
      <c r="D378" s="21" t="s">
        <v>15</v>
      </c>
      <c r="E378" s="21"/>
      <c r="F378" s="22" t="s">
        <v>23</v>
      </c>
      <c r="G378" s="23" t="s">
        <v>63</v>
      </c>
      <c r="H378" s="43" t="s">
        <v>64</v>
      </c>
      <c r="I378" s="20" t="s">
        <v>18</v>
      </c>
      <c r="J378" s="24" t="s">
        <v>41</v>
      </c>
      <c r="K378" s="25">
        <v>500.98993219645661</v>
      </c>
      <c r="L378" s="25">
        <v>23332.998995999995</v>
      </c>
      <c r="M378" s="26">
        <v>2.1471304750938443E-2</v>
      </c>
      <c r="N378" s="21" t="s">
        <v>380</v>
      </c>
      <c r="O378" s="107" t="e">
        <f>(VLOOKUP(J378,'Rates per SqFt.'!$A$3:$E$12,4,FALSE))*K378</f>
        <v>#N/A</v>
      </c>
      <c r="P378" s="28">
        <f t="shared" si="17"/>
        <v>2254.4869988485366</v>
      </c>
      <c r="Q378" s="109">
        <f>(VLOOKUP(F378,'Rates per SqFt.'!$A$16:$E$18,3))*K378</f>
        <v>825793692.77442992</v>
      </c>
      <c r="R378" s="29">
        <v>3683.4100581309735</v>
      </c>
      <c r="S378" s="111" t="e">
        <f>(VLOOKUP(A378,#REF!,9,FALSE))*M378</f>
        <v>#REF!</v>
      </c>
      <c r="T378" s="30">
        <v>0</v>
      </c>
    </row>
    <row r="379" spans="1:20" ht="15" customHeight="1">
      <c r="A379" s="49">
        <v>420</v>
      </c>
      <c r="B379" s="20" t="s">
        <v>374</v>
      </c>
      <c r="C379" s="21" t="s">
        <v>375</v>
      </c>
      <c r="D379" s="21" t="s">
        <v>15</v>
      </c>
      <c r="E379" s="21"/>
      <c r="F379" s="22" t="s">
        <v>23</v>
      </c>
      <c r="G379" s="23" t="s">
        <v>63</v>
      </c>
      <c r="H379" s="43" t="s">
        <v>64</v>
      </c>
      <c r="I379" s="20" t="s">
        <v>18</v>
      </c>
      <c r="J379" s="24" t="s">
        <v>41</v>
      </c>
      <c r="K379" s="25">
        <v>570.76524524856302</v>
      </c>
      <c r="L379" s="25">
        <v>23332.998995999995</v>
      </c>
      <c r="M379" s="26">
        <v>2.4461718159179194E-2</v>
      </c>
      <c r="N379" s="21" t="s">
        <v>381</v>
      </c>
      <c r="O379" s="107" t="e">
        <f>(VLOOKUP(J379,'Rates per SqFt.'!$A$3:$E$12,4,FALSE))*K379</f>
        <v>#N/A</v>
      </c>
      <c r="P379" s="28">
        <f t="shared" si="17"/>
        <v>2568.4804067138152</v>
      </c>
      <c r="Q379" s="109">
        <f>(VLOOKUP(F379,'Rates per SqFt.'!$A$16:$E$18,3))*K379</f>
        <v>940806010.84072578</v>
      </c>
      <c r="R379" s="29">
        <v>4196.4165546459226</v>
      </c>
      <c r="S379" s="111" t="e">
        <f>(VLOOKUP(A379,#REF!,9,FALSE))*M379</f>
        <v>#REF!</v>
      </c>
      <c r="T379" s="30">
        <v>0</v>
      </c>
    </row>
    <row r="380" spans="1:20" ht="15" customHeight="1">
      <c r="A380" s="49">
        <v>420</v>
      </c>
      <c r="B380" s="20" t="s">
        <v>374</v>
      </c>
      <c r="C380" s="21" t="s">
        <v>375</v>
      </c>
      <c r="D380" s="21" t="s">
        <v>15</v>
      </c>
      <c r="E380" s="21"/>
      <c r="F380" s="22" t="s">
        <v>23</v>
      </c>
      <c r="G380" s="23" t="s">
        <v>63</v>
      </c>
      <c r="H380" s="43" t="s">
        <v>64</v>
      </c>
      <c r="I380" s="20" t="s">
        <v>18</v>
      </c>
      <c r="J380" s="24" t="s">
        <v>41</v>
      </c>
      <c r="K380" s="25">
        <v>721.52976095043573</v>
      </c>
      <c r="L380" s="25">
        <v>23332.998995999995</v>
      </c>
      <c r="M380" s="26">
        <v>3.0923147130556532E-2</v>
      </c>
      <c r="N380" s="21" t="s">
        <v>382</v>
      </c>
      <c r="O380" s="107" t="e">
        <f>(VLOOKUP(J380,'Rates per SqFt.'!$A$3:$E$12,4,FALSE))*K380</f>
        <v>#N/A</v>
      </c>
      <c r="P380" s="28">
        <f t="shared" si="17"/>
        <v>3246.930448708436</v>
      </c>
      <c r="Q380" s="109">
        <f>(VLOOKUP(F380,'Rates per SqFt.'!$A$16:$E$18,3))*K380</f>
        <v>1189314769.5196862</v>
      </c>
      <c r="R380" s="29">
        <v>5304.8770203300082</v>
      </c>
      <c r="S380" s="111" t="e">
        <f>(VLOOKUP(A380,#REF!,9,FALSE))*M380</f>
        <v>#REF!</v>
      </c>
      <c r="T380" s="30">
        <v>0</v>
      </c>
    </row>
    <row r="381" spans="1:20" ht="15" customHeight="1">
      <c r="A381" s="49">
        <v>420</v>
      </c>
      <c r="B381" s="20" t="s">
        <v>374</v>
      </c>
      <c r="C381" s="21" t="s">
        <v>375</v>
      </c>
      <c r="D381" s="21" t="s">
        <v>15</v>
      </c>
      <c r="E381" s="21"/>
      <c r="F381" s="22" t="s">
        <v>23</v>
      </c>
      <c r="G381" s="23" t="s">
        <v>63</v>
      </c>
      <c r="H381" s="43" t="s">
        <v>64</v>
      </c>
      <c r="I381" s="20" t="s">
        <v>18</v>
      </c>
      <c r="J381" s="24" t="s">
        <v>41</v>
      </c>
      <c r="K381" s="25">
        <v>327.14185428185687</v>
      </c>
      <c r="L381" s="25">
        <v>23332.998995999995</v>
      </c>
      <c r="M381" s="26">
        <v>1.4020566080594234E-2</v>
      </c>
      <c r="N381" s="21" t="s">
        <v>383</v>
      </c>
      <c r="O381" s="107" t="e">
        <f>(VLOOKUP(J381,'Rates per SqFt.'!$A$3:$E$12,4,FALSE))*K381</f>
        <v>#N/A</v>
      </c>
      <c r="P381" s="28">
        <f t="shared" si="17"/>
        <v>1472.1594384623945</v>
      </c>
      <c r="Q381" s="109">
        <f>(VLOOKUP(F381,'Rates per SqFt.'!$A$16:$E$18,3))*K381</f>
        <v>539235746.16376245</v>
      </c>
      <c r="R381" s="29">
        <v>2405.2331575096105</v>
      </c>
      <c r="S381" s="111" t="e">
        <f>(VLOOKUP(A381,#REF!,9,FALSE))*M381</f>
        <v>#REF!</v>
      </c>
      <c r="T381" s="30">
        <v>0</v>
      </c>
    </row>
    <row r="382" spans="1:20" ht="15" customHeight="1">
      <c r="A382" s="49">
        <v>420</v>
      </c>
      <c r="B382" s="20" t="s">
        <v>374</v>
      </c>
      <c r="C382" s="21" t="s">
        <v>375</v>
      </c>
      <c r="D382" s="21" t="s">
        <v>15</v>
      </c>
      <c r="E382" s="21"/>
      <c r="F382" s="22" t="s">
        <v>23</v>
      </c>
      <c r="G382" s="23" t="s">
        <v>63</v>
      </c>
      <c r="H382" s="43" t="s">
        <v>64</v>
      </c>
      <c r="I382" s="20" t="s">
        <v>18</v>
      </c>
      <c r="J382" s="24" t="s">
        <v>41</v>
      </c>
      <c r="K382" s="25">
        <v>405.27390475753532</v>
      </c>
      <c r="L382" s="25">
        <v>23332.998995999995</v>
      </c>
      <c r="M382" s="26">
        <v>1.7369130510270538E-2</v>
      </c>
      <c r="N382" s="21" t="s">
        <v>384</v>
      </c>
      <c r="O382" s="107" t="e">
        <f>(VLOOKUP(J382,'Rates per SqFt.'!$A$3:$E$12,4,FALSE))*K382</f>
        <v>#N/A</v>
      </c>
      <c r="P382" s="28">
        <f t="shared" si="17"/>
        <v>1823.7587035784065</v>
      </c>
      <c r="Q382" s="109">
        <f>(VLOOKUP(F382,'Rates per SqFt.'!$A$16:$E$18,3))*K382</f>
        <v>668022674.48280823</v>
      </c>
      <c r="R382" s="29">
        <v>2979.6805906601371</v>
      </c>
      <c r="S382" s="111" t="e">
        <f>(VLOOKUP(A382,#REF!,9,FALSE))*M382</f>
        <v>#REF!</v>
      </c>
      <c r="T382" s="30">
        <v>0</v>
      </c>
    </row>
    <row r="383" spans="1:20" ht="15" customHeight="1">
      <c r="A383" s="49">
        <v>420</v>
      </c>
      <c r="B383" s="20" t="s">
        <v>374</v>
      </c>
      <c r="C383" s="21" t="s">
        <v>375</v>
      </c>
      <c r="D383" s="21" t="s">
        <v>15</v>
      </c>
      <c r="E383" s="21"/>
      <c r="F383" s="22" t="s">
        <v>23</v>
      </c>
      <c r="G383" s="23" t="s">
        <v>63</v>
      </c>
      <c r="H383" s="43" t="s">
        <v>64</v>
      </c>
      <c r="I383" s="20" t="s">
        <v>18</v>
      </c>
      <c r="J383" s="24" t="s">
        <v>41</v>
      </c>
      <c r="K383" s="25">
        <v>682.90414122516245</v>
      </c>
      <c r="L383" s="25">
        <v>23332.998995999995</v>
      </c>
      <c r="M383" s="26">
        <v>2.9267739708137543E-2</v>
      </c>
      <c r="N383" s="21" t="s">
        <v>385</v>
      </c>
      <c r="O383" s="107" t="e">
        <f>(VLOOKUP(J383,'Rates per SqFt.'!$A$3:$E$12,4,FALSE))*K383</f>
        <v>#N/A</v>
      </c>
      <c r="P383" s="28">
        <f t="shared" si="17"/>
        <v>3073.112669354442</v>
      </c>
      <c r="Q383" s="109">
        <f>(VLOOKUP(F383,'Rates per SqFt.'!$A$16:$E$18,3))*K383</f>
        <v>1125647236.3044152</v>
      </c>
      <c r="R383" s="29">
        <v>5020.8912811878045</v>
      </c>
      <c r="S383" s="111" t="e">
        <f>(VLOOKUP(A383,#REF!,9,FALSE))*M383</f>
        <v>#REF!</v>
      </c>
      <c r="T383" s="30">
        <v>0</v>
      </c>
    </row>
    <row r="384" spans="1:20" ht="15" customHeight="1">
      <c r="A384" s="49">
        <v>420</v>
      </c>
      <c r="B384" s="20" t="s">
        <v>374</v>
      </c>
      <c r="C384" s="21" t="s">
        <v>375</v>
      </c>
      <c r="D384" s="21" t="s">
        <v>15</v>
      </c>
      <c r="E384" s="21"/>
      <c r="F384" s="22" t="s">
        <v>23</v>
      </c>
      <c r="G384" s="23" t="s">
        <v>63</v>
      </c>
      <c r="H384" s="43" t="s">
        <v>64</v>
      </c>
      <c r="I384" s="20" t="s">
        <v>18</v>
      </c>
      <c r="J384" s="24" t="s">
        <v>41</v>
      </c>
      <c r="K384" s="25">
        <v>158.69949021249766</v>
      </c>
      <c r="L384" s="25">
        <v>23332.998995999995</v>
      </c>
      <c r="M384" s="26">
        <v>6.8015041803972014E-3</v>
      </c>
      <c r="N384" s="21" t="s">
        <v>189</v>
      </c>
      <c r="O384" s="107" t="e">
        <f>(VLOOKUP(J384,'Rates per SqFt.'!$A$3:$E$12,4,FALSE))*K384</f>
        <v>#N/A</v>
      </c>
      <c r="P384" s="28">
        <f t="shared" si="17"/>
        <v>714.15793894170611</v>
      </c>
      <c r="Q384" s="109">
        <f>(VLOOKUP(F384,'Rates per SqFt.'!$A$16:$E$18,3))*K384</f>
        <v>261588167.0304848</v>
      </c>
      <c r="R384" s="29">
        <v>1166.8004901937754</v>
      </c>
      <c r="S384" s="111" t="e">
        <f>(VLOOKUP(A384,#REF!,9,FALSE))*M384</f>
        <v>#REF!</v>
      </c>
      <c r="T384" s="30">
        <v>0</v>
      </c>
    </row>
    <row r="385" spans="1:20" ht="15" customHeight="1">
      <c r="A385" s="49">
        <v>420</v>
      </c>
      <c r="B385" s="20" t="s">
        <v>374</v>
      </c>
      <c r="C385" s="21" t="s">
        <v>375</v>
      </c>
      <c r="D385" s="21" t="s">
        <v>15</v>
      </c>
      <c r="E385" s="21"/>
      <c r="F385" s="22" t="s">
        <v>23</v>
      </c>
      <c r="G385" s="23" t="s">
        <v>63</v>
      </c>
      <c r="H385" s="43" t="s">
        <v>64</v>
      </c>
      <c r="I385" s="20" t="s">
        <v>40</v>
      </c>
      <c r="J385" s="24" t="s">
        <v>42</v>
      </c>
      <c r="K385" s="25">
        <v>157.56430911612242</v>
      </c>
      <c r="L385" s="25">
        <v>23332.998995999995</v>
      </c>
      <c r="M385" s="26">
        <v>6.7528528648689292E-3</v>
      </c>
      <c r="N385" s="21" t="s">
        <v>378</v>
      </c>
      <c r="O385" s="107" t="e">
        <f>(VLOOKUP(J385,'Rates per SqFt.'!$A$3:$E$12,4,FALSE))*K385</f>
        <v>#N/A</v>
      </c>
      <c r="P385" s="28">
        <f t="shared" si="17"/>
        <v>709.04955081123762</v>
      </c>
      <c r="Q385" s="109">
        <f>(VLOOKUP(F385,'Rates per SqFt.'!$A$16:$E$18,3))*K385</f>
        <v>259717020.86706081</v>
      </c>
      <c r="R385" s="29">
        <v>1158.4543395039666</v>
      </c>
      <c r="S385" s="111" t="e">
        <f>(VLOOKUP(A385,#REF!,9,FALSE))*M385</f>
        <v>#REF!</v>
      </c>
      <c r="T385" s="30">
        <v>0</v>
      </c>
    </row>
    <row r="386" spans="1:20" ht="15" customHeight="1">
      <c r="A386" s="49">
        <v>420</v>
      </c>
      <c r="B386" s="20" t="s">
        <v>374</v>
      </c>
      <c r="C386" s="21" t="s">
        <v>375</v>
      </c>
      <c r="D386" s="21" t="s">
        <v>15</v>
      </c>
      <c r="E386" s="21"/>
      <c r="F386" s="22" t="s">
        <v>23</v>
      </c>
      <c r="G386" s="23" t="s">
        <v>63</v>
      </c>
      <c r="H386" s="43" t="s">
        <v>64</v>
      </c>
      <c r="I386" s="20" t="s">
        <v>40</v>
      </c>
      <c r="J386" s="24" t="s">
        <v>42</v>
      </c>
      <c r="K386" s="25">
        <v>219.68100790228607</v>
      </c>
      <c r="L386" s="25">
        <v>23332.998995999995</v>
      </c>
      <c r="M386" s="26">
        <v>9.4150352442884111E-3</v>
      </c>
      <c r="N386" s="21" t="s">
        <v>384</v>
      </c>
      <c r="O386" s="107" t="e">
        <f>(VLOOKUP(J386,'Rates per SqFt.'!$A$3:$E$12,4,FALSE))*K386</f>
        <v>#N/A</v>
      </c>
      <c r="P386" s="28">
        <f t="shared" si="17"/>
        <v>988.57870065028317</v>
      </c>
      <c r="Q386" s="109">
        <f>(VLOOKUP(F386,'Rates per SqFt.'!$A$16:$E$18,3))*K386</f>
        <v>362105461.78580594</v>
      </c>
      <c r="R386" s="29">
        <v>1615.1526848853382</v>
      </c>
      <c r="S386" s="111" t="e">
        <f>(VLOOKUP(A386,#REF!,9,FALSE))*M386</f>
        <v>#REF!</v>
      </c>
      <c r="T386" s="30">
        <v>0</v>
      </c>
    </row>
    <row r="387" spans="1:20" ht="15" customHeight="1">
      <c r="A387" s="49">
        <v>423</v>
      </c>
      <c r="B387" s="20" t="s">
        <v>386</v>
      </c>
      <c r="C387" s="21" t="s">
        <v>387</v>
      </c>
      <c r="D387" s="21" t="s">
        <v>22</v>
      </c>
      <c r="E387" s="21"/>
      <c r="F387" s="22" t="s">
        <v>16</v>
      </c>
      <c r="G387" s="23" t="s">
        <v>47</v>
      </c>
      <c r="H387" s="24" t="s">
        <v>388</v>
      </c>
      <c r="I387" s="20" t="s">
        <v>18</v>
      </c>
      <c r="J387" s="24" t="s">
        <v>41</v>
      </c>
      <c r="K387" s="25">
        <v>1550</v>
      </c>
      <c r="L387" s="25">
        <v>1550</v>
      </c>
      <c r="M387" s="26">
        <v>1</v>
      </c>
      <c r="N387" s="21" t="s">
        <v>389</v>
      </c>
      <c r="O387" s="27"/>
      <c r="P387" s="28">
        <v>0</v>
      </c>
      <c r="Q387" s="97"/>
      <c r="R387" s="29">
        <v>0</v>
      </c>
      <c r="S387" s="111" t="e">
        <f>(VLOOKUP(A387,#REF!,9,FALSE))*M387</f>
        <v>#REF!</v>
      </c>
      <c r="T387" s="30">
        <v>0</v>
      </c>
    </row>
    <row r="388" spans="1:20" ht="15" customHeight="1">
      <c r="A388" s="49">
        <v>424</v>
      </c>
      <c r="B388" s="20" t="s">
        <v>390</v>
      </c>
      <c r="C388" s="21" t="s">
        <v>391</v>
      </c>
      <c r="D388" s="21" t="s">
        <v>15</v>
      </c>
      <c r="E388" s="21"/>
      <c r="F388" s="22" t="s">
        <v>29</v>
      </c>
      <c r="G388" s="23" t="s">
        <v>305</v>
      </c>
      <c r="H388" s="24" t="s">
        <v>392</v>
      </c>
      <c r="I388" s="20" t="s">
        <v>18</v>
      </c>
      <c r="J388" s="24" t="s">
        <v>41</v>
      </c>
      <c r="K388" s="25">
        <v>96.235482579094906</v>
      </c>
      <c r="L388" s="25">
        <v>3204.0000000000005</v>
      </c>
      <c r="M388" s="26">
        <v>3.0036043251902275E-2</v>
      </c>
      <c r="N388" s="21" t="s">
        <v>393</v>
      </c>
      <c r="O388" s="107" t="e">
        <f>(VLOOKUP(J388,'Rates per SqFt.'!$A$3:$E$12,4,FALSE))*K388</f>
        <v>#N/A</v>
      </c>
      <c r="P388" s="28"/>
      <c r="Q388" s="109">
        <f>(VLOOKUP(F388,'Rates per SqFt.'!$A$16:$E$18,3))*K388</f>
        <v>139616994.2223703</v>
      </c>
      <c r="R388" s="29">
        <v>0</v>
      </c>
      <c r="S388" s="111" t="e">
        <f>(VLOOKUP(A388,#REF!,9,FALSE))*M388</f>
        <v>#REF!</v>
      </c>
      <c r="T388" s="30">
        <v>0</v>
      </c>
    </row>
    <row r="389" spans="1:20" ht="15" customHeight="1">
      <c r="A389" s="49">
        <v>424</v>
      </c>
      <c r="B389" s="20" t="s">
        <v>390</v>
      </c>
      <c r="C389" s="21" t="s">
        <v>391</v>
      </c>
      <c r="D389" s="21" t="s">
        <v>15</v>
      </c>
      <c r="E389" s="21"/>
      <c r="F389" s="22" t="s">
        <v>29</v>
      </c>
      <c r="G389" s="23" t="s">
        <v>305</v>
      </c>
      <c r="H389" s="24" t="s">
        <v>392</v>
      </c>
      <c r="I389" s="20" t="s">
        <v>18</v>
      </c>
      <c r="J389" s="24" t="s">
        <v>19</v>
      </c>
      <c r="K389" s="25">
        <v>3107.7645174209056</v>
      </c>
      <c r="L389" s="25">
        <v>3204.0000000000005</v>
      </c>
      <c r="M389" s="26">
        <v>0.96996395674809777</v>
      </c>
      <c r="N389" s="21" t="s">
        <v>393</v>
      </c>
      <c r="O389" s="107" t="e">
        <f>(VLOOKUP(J389,'Rates per SqFt.'!$A$3:$E$12,4,FALSE))*K389</f>
        <v>#N/A</v>
      </c>
      <c r="P389" s="28"/>
      <c r="Q389" s="109">
        <f>(VLOOKUP(F389,'Rates per SqFt.'!$A$16:$E$18,3))*K389</f>
        <v>4508698133.4210787</v>
      </c>
      <c r="R389" s="29">
        <v>0</v>
      </c>
      <c r="S389" s="111" t="e">
        <f>(VLOOKUP(A389,#REF!,9,FALSE))*M389</f>
        <v>#REF!</v>
      </c>
      <c r="T389" s="30">
        <v>0</v>
      </c>
    </row>
    <row r="390" spans="1:20" ht="15" customHeight="1">
      <c r="A390" s="49">
        <v>425</v>
      </c>
      <c r="B390" s="20" t="s">
        <v>394</v>
      </c>
      <c r="C390" s="21" t="s">
        <v>395</v>
      </c>
      <c r="D390" s="21" t="s">
        <v>15</v>
      </c>
      <c r="E390" s="21"/>
      <c r="F390" s="22" t="s">
        <v>29</v>
      </c>
      <c r="G390" s="23" t="s">
        <v>17</v>
      </c>
      <c r="H390" s="24" t="s">
        <v>396</v>
      </c>
      <c r="I390" s="20" t="s">
        <v>34</v>
      </c>
      <c r="J390" s="24" t="s">
        <v>41</v>
      </c>
      <c r="K390" s="25">
        <v>728.87770686603108</v>
      </c>
      <c r="L390" s="25">
        <v>180284.1292595235</v>
      </c>
      <c r="M390" s="26">
        <v>4.0429388313865024E-3</v>
      </c>
      <c r="N390" s="21" t="s">
        <v>397</v>
      </c>
      <c r="O390" s="107" t="e">
        <f>(VLOOKUP(J390,'Rates per SqFt.'!$A$3:$E$12,4,FALSE))*K390</f>
        <v>#N/A</v>
      </c>
      <c r="P390" s="28">
        <v>0</v>
      </c>
      <c r="Q390" s="109">
        <f>(VLOOKUP(F390,'Rates per SqFt.'!$A$16:$E$18,3))*K390</f>
        <v>1057444841.1446439</v>
      </c>
      <c r="R390" s="29">
        <v>0</v>
      </c>
      <c r="S390" s="111" t="e">
        <f>(VLOOKUP(A390,#REF!,9,FALSE))*M390</f>
        <v>#REF!</v>
      </c>
      <c r="T390" s="44">
        <v>0</v>
      </c>
    </row>
    <row r="391" spans="1:20" ht="15" customHeight="1">
      <c r="A391" s="49">
        <v>425</v>
      </c>
      <c r="B391" s="20" t="s">
        <v>394</v>
      </c>
      <c r="C391" s="21" t="s">
        <v>395</v>
      </c>
      <c r="D391" s="21" t="s">
        <v>15</v>
      </c>
      <c r="E391" s="21"/>
      <c r="F391" s="22" t="s">
        <v>29</v>
      </c>
      <c r="G391" s="23" t="s">
        <v>17</v>
      </c>
      <c r="H391" s="24" t="s">
        <v>51</v>
      </c>
      <c r="I391" s="20" t="s">
        <v>18</v>
      </c>
      <c r="J391" s="24" t="s">
        <v>41</v>
      </c>
      <c r="K391" s="25">
        <v>542.64408913245677</v>
      </c>
      <c r="L391" s="25">
        <v>180284.1292595235</v>
      </c>
      <c r="M391" s="26">
        <v>3.0099382089884743E-3</v>
      </c>
      <c r="N391" s="21">
        <v>709000</v>
      </c>
      <c r="O391" s="107" t="e">
        <f>(VLOOKUP(J391,'Rates per SqFt.'!$A$3:$E$12,4,FALSE))*K391</f>
        <v>#N/A</v>
      </c>
      <c r="P391" s="28">
        <v>0</v>
      </c>
      <c r="Q391" s="109">
        <f>(VLOOKUP(F391,'Rates per SqFt.'!$A$16:$E$18,3))*K391</f>
        <v>787259902.75926924</v>
      </c>
      <c r="R391" s="29">
        <v>0</v>
      </c>
      <c r="S391" s="111" t="e">
        <f>(VLOOKUP(A391,#REF!,9,FALSE))*M391</f>
        <v>#REF!</v>
      </c>
      <c r="T391" s="44">
        <v>0</v>
      </c>
    </row>
    <row r="392" spans="1:20" ht="15" customHeight="1">
      <c r="A392" s="49">
        <v>425</v>
      </c>
      <c r="B392" s="20" t="s">
        <v>394</v>
      </c>
      <c r="C392" s="21" t="s">
        <v>395</v>
      </c>
      <c r="D392" s="21" t="s">
        <v>15</v>
      </c>
      <c r="E392" s="21"/>
      <c r="F392" s="22" t="s">
        <v>29</v>
      </c>
      <c r="G392" s="23" t="s">
        <v>17</v>
      </c>
      <c r="H392" s="24" t="s">
        <v>399</v>
      </c>
      <c r="I392" s="20"/>
      <c r="J392" s="24" t="s">
        <v>19</v>
      </c>
      <c r="K392" s="25"/>
      <c r="L392" s="25"/>
      <c r="M392" s="26"/>
      <c r="N392" s="21">
        <v>904400</v>
      </c>
      <c r="O392" s="27">
        <v>0</v>
      </c>
      <c r="P392" s="28">
        <v>0</v>
      </c>
      <c r="Q392" s="97">
        <v>0</v>
      </c>
      <c r="R392" s="29">
        <v>0</v>
      </c>
      <c r="S392" s="111" t="e">
        <f>(VLOOKUP(A392,#REF!,9,FALSE))*M392</f>
        <v>#REF!</v>
      </c>
      <c r="T392" s="44">
        <v>0</v>
      </c>
    </row>
    <row r="393" spans="1:20" ht="15" customHeight="1">
      <c r="A393" s="49">
        <v>425</v>
      </c>
      <c r="B393" s="20" t="s">
        <v>394</v>
      </c>
      <c r="C393" s="21" t="s">
        <v>395</v>
      </c>
      <c r="D393" s="21" t="s">
        <v>15</v>
      </c>
      <c r="E393" s="21"/>
      <c r="F393" s="22" t="s">
        <v>29</v>
      </c>
      <c r="G393" s="23" t="s">
        <v>17</v>
      </c>
      <c r="H393" s="24" t="s">
        <v>51</v>
      </c>
      <c r="I393" s="20" t="s">
        <v>40</v>
      </c>
      <c r="J393" s="24" t="s">
        <v>19</v>
      </c>
      <c r="K393" s="25">
        <v>674.31000000000006</v>
      </c>
      <c r="L393" s="25">
        <v>180284.1292595235</v>
      </c>
      <c r="M393" s="26">
        <v>3.7402626774169011E-3</v>
      </c>
      <c r="N393" s="21">
        <v>709000</v>
      </c>
      <c r="O393" s="107" t="e">
        <f>(VLOOKUP(J393,'Rates per SqFt.'!$A$3:$E$12,4,FALSE))*K393</f>
        <v>#N/A</v>
      </c>
      <c r="P393" s="28">
        <v>0</v>
      </c>
      <c r="Q393" s="109">
        <f>(VLOOKUP(F393,'Rates per SqFt.'!$A$16:$E$18,3))*K393</f>
        <v>978278830.74945498</v>
      </c>
      <c r="R393" s="29">
        <v>0</v>
      </c>
      <c r="S393" s="111" t="e">
        <f>(VLOOKUP(A393,#REF!,9,FALSE))*M393</f>
        <v>#REF!</v>
      </c>
      <c r="T393" s="44">
        <v>0</v>
      </c>
    </row>
    <row r="394" spans="1:20" ht="15" customHeight="1">
      <c r="A394" s="49">
        <v>425</v>
      </c>
      <c r="B394" s="20" t="s">
        <v>394</v>
      </c>
      <c r="C394" s="21" t="s">
        <v>395</v>
      </c>
      <c r="D394" s="21" t="s">
        <v>15</v>
      </c>
      <c r="E394" s="21"/>
      <c r="F394" s="22" t="s">
        <v>29</v>
      </c>
      <c r="G394" s="23" t="s">
        <v>17</v>
      </c>
      <c r="H394" s="24" t="s">
        <v>200</v>
      </c>
      <c r="I394" s="20" t="s">
        <v>18</v>
      </c>
      <c r="J394" s="24" t="s">
        <v>41</v>
      </c>
      <c r="K394" s="25">
        <v>1053.0290816710522</v>
      </c>
      <c r="L394" s="25">
        <v>180284.1292595235</v>
      </c>
      <c r="M394" s="26">
        <v>5.8409416624532187E-3</v>
      </c>
      <c r="N394" s="21" t="s">
        <v>201</v>
      </c>
      <c r="O394" s="107" t="e">
        <f>(VLOOKUP(J394,'Rates per SqFt.'!$A$3:$E$12,4,FALSE))*K394</f>
        <v>#N/A</v>
      </c>
      <c r="P394" s="28">
        <v>0</v>
      </c>
      <c r="Q394" s="109">
        <f>(VLOOKUP(F394,'Rates per SqFt.'!$A$16:$E$18,3))*K394</f>
        <v>1527718792.1910236</v>
      </c>
      <c r="R394" s="29">
        <v>0</v>
      </c>
      <c r="S394" s="111" t="e">
        <f>(VLOOKUP(A394,#REF!,9,FALSE))*M394</f>
        <v>#REF!</v>
      </c>
      <c r="T394" s="44">
        <v>0</v>
      </c>
    </row>
    <row r="395" spans="1:20" ht="15" customHeight="1">
      <c r="A395" s="49">
        <v>425</v>
      </c>
      <c r="B395" s="20" t="s">
        <v>394</v>
      </c>
      <c r="C395" s="21" t="s">
        <v>395</v>
      </c>
      <c r="D395" s="21" t="s">
        <v>15</v>
      </c>
      <c r="E395" s="21"/>
      <c r="F395" s="22" t="s">
        <v>29</v>
      </c>
      <c r="G395" s="23" t="s">
        <v>17</v>
      </c>
      <c r="H395" s="24" t="s">
        <v>200</v>
      </c>
      <c r="I395" s="20" t="s">
        <v>18</v>
      </c>
      <c r="J395" s="24" t="s">
        <v>19</v>
      </c>
      <c r="K395" s="25">
        <v>54448</v>
      </c>
      <c r="L395" s="25">
        <v>180284.1292595235</v>
      </c>
      <c r="M395" s="26">
        <v>0.3020121639305296</v>
      </c>
      <c r="N395" s="21" t="s">
        <v>201</v>
      </c>
      <c r="O395" s="107" t="e">
        <f>(VLOOKUP(J395,'Rates per SqFt.'!$A$3:$E$12,4,FALSE))*K395</f>
        <v>#N/A</v>
      </c>
      <c r="P395" s="28">
        <v>0</v>
      </c>
      <c r="Q395" s="109">
        <f>(VLOOKUP(F395,'Rates per SqFt.'!$A$16:$E$18,3))*K395</f>
        <v>78992341470.015747</v>
      </c>
      <c r="R395" s="29">
        <v>0</v>
      </c>
      <c r="S395" s="111" t="e">
        <f>(VLOOKUP(A395,#REF!,9,FALSE))*M395</f>
        <v>#REF!</v>
      </c>
      <c r="T395" s="44">
        <v>0</v>
      </c>
    </row>
    <row r="396" spans="1:20" ht="15" customHeight="1">
      <c r="A396" s="49">
        <v>425</v>
      </c>
      <c r="B396" s="20" t="s">
        <v>394</v>
      </c>
      <c r="C396" s="21" t="s">
        <v>395</v>
      </c>
      <c r="D396" s="21" t="s">
        <v>15</v>
      </c>
      <c r="E396" s="21"/>
      <c r="F396" s="22" t="s">
        <v>29</v>
      </c>
      <c r="G396" s="23" t="s">
        <v>17</v>
      </c>
      <c r="H396" s="24" t="s">
        <v>407</v>
      </c>
      <c r="I396" s="20" t="s">
        <v>18</v>
      </c>
      <c r="J396" s="24" t="s">
        <v>41</v>
      </c>
      <c r="K396" s="25">
        <v>885.97304573855479</v>
      </c>
      <c r="L396" s="25">
        <v>180284.1292595235</v>
      </c>
      <c r="M396" s="26">
        <v>4.9143152499196117E-3</v>
      </c>
      <c r="N396" s="21" t="s">
        <v>408</v>
      </c>
      <c r="O396" s="107" t="e">
        <f>(VLOOKUP(J396,'Rates per SqFt.'!$A$3:$E$12,4,FALSE))*K396</f>
        <v>#N/A</v>
      </c>
      <c r="P396" s="28">
        <v>0</v>
      </c>
      <c r="Q396" s="109">
        <f>(VLOOKUP(F396,'Rates per SqFt.'!$A$16:$E$18,3))*K396</f>
        <v>1285356401.7449641</v>
      </c>
      <c r="R396" s="29">
        <v>0</v>
      </c>
      <c r="S396" s="111" t="e">
        <f>(VLOOKUP(A396,#REF!,9,FALSE))*M396</f>
        <v>#REF!</v>
      </c>
      <c r="T396" s="44">
        <v>0</v>
      </c>
    </row>
    <row r="397" spans="1:20" ht="15" customHeight="1">
      <c r="A397" s="49">
        <v>425</v>
      </c>
      <c r="B397" s="20" t="s">
        <v>394</v>
      </c>
      <c r="C397" s="21" t="s">
        <v>395</v>
      </c>
      <c r="D397" s="21" t="s">
        <v>15</v>
      </c>
      <c r="E397" s="21"/>
      <c r="F397" s="22" t="s">
        <v>29</v>
      </c>
      <c r="G397" s="23" t="s">
        <v>17</v>
      </c>
      <c r="H397" s="24" t="s">
        <v>200</v>
      </c>
      <c r="I397" s="20" t="s">
        <v>40</v>
      </c>
      <c r="J397" s="24" t="s">
        <v>19</v>
      </c>
      <c r="K397" s="25">
        <v>1562.0385775464381</v>
      </c>
      <c r="L397" s="25">
        <v>180284.1292595235</v>
      </c>
      <c r="M397" s="26">
        <v>8.6643155110888576E-3</v>
      </c>
      <c r="N397" s="21" t="s">
        <v>201</v>
      </c>
      <c r="O397" s="107" t="e">
        <f>(VLOOKUP(J397,'Rates per SqFt.'!$A$3:$E$12,4,FALSE))*K397</f>
        <v>#N/A</v>
      </c>
      <c r="P397" s="28">
        <v>0</v>
      </c>
      <c r="Q397" s="109">
        <f>(VLOOKUP(F397,'Rates per SqFt.'!$A$16:$E$18,3))*K397</f>
        <v>2266182131.7015486</v>
      </c>
      <c r="R397" s="29">
        <v>0</v>
      </c>
      <c r="S397" s="111" t="e">
        <f>(VLOOKUP(A397,#REF!,9,FALSE))*M397</f>
        <v>#REF!</v>
      </c>
      <c r="T397" s="44">
        <v>0</v>
      </c>
    </row>
    <row r="398" spans="1:20" ht="15" customHeight="1">
      <c r="A398" s="49">
        <v>425</v>
      </c>
      <c r="B398" s="20" t="s">
        <v>394</v>
      </c>
      <c r="C398" s="21" t="s">
        <v>395</v>
      </c>
      <c r="D398" s="21" t="s">
        <v>15</v>
      </c>
      <c r="E398" s="21"/>
      <c r="F398" s="22" t="s">
        <v>29</v>
      </c>
      <c r="G398" s="23" t="s">
        <v>17</v>
      </c>
      <c r="H398" s="24" t="s">
        <v>407</v>
      </c>
      <c r="I398" s="20" t="s">
        <v>40</v>
      </c>
      <c r="J398" s="24" t="s">
        <v>19</v>
      </c>
      <c r="K398" s="25">
        <v>32736.894859746542</v>
      </c>
      <c r="L398" s="25">
        <v>180284.1292595235</v>
      </c>
      <c r="M398" s="26">
        <v>0.18158500692327145</v>
      </c>
      <c r="N398" s="21" t="s">
        <v>408</v>
      </c>
      <c r="O398" s="107" t="e">
        <f>(VLOOKUP(J398,'Rates per SqFt.'!$A$3:$E$12,4,FALSE))*K398</f>
        <v>#N/A</v>
      </c>
      <c r="P398" s="28">
        <v>0</v>
      </c>
      <c r="Q398" s="109">
        <f>(VLOOKUP(F398,'Rates per SqFt.'!$A$16:$E$18,3))*K398</f>
        <v>47494195882.844223</v>
      </c>
      <c r="R398" s="29">
        <v>0</v>
      </c>
      <c r="S398" s="111" t="e">
        <f>(VLOOKUP(A398,#REF!,9,FALSE))*M398</f>
        <v>#REF!</v>
      </c>
      <c r="T398" s="44">
        <v>0</v>
      </c>
    </row>
    <row r="399" spans="1:20" ht="15" customHeight="1">
      <c r="A399" s="49">
        <v>425</v>
      </c>
      <c r="B399" s="20" t="s">
        <v>394</v>
      </c>
      <c r="C399" s="21" t="s">
        <v>395</v>
      </c>
      <c r="D399" s="21" t="s">
        <v>15</v>
      </c>
      <c r="E399" s="21"/>
      <c r="F399" s="22" t="s">
        <v>29</v>
      </c>
      <c r="G399" s="23" t="s">
        <v>305</v>
      </c>
      <c r="H399" s="24" t="s">
        <v>400</v>
      </c>
      <c r="I399" s="20" t="s">
        <v>40</v>
      </c>
      <c r="J399" s="24" t="s">
        <v>19</v>
      </c>
      <c r="K399" s="25">
        <v>482.04</v>
      </c>
      <c r="L399" s="25">
        <v>180284.1292595235</v>
      </c>
      <c r="M399" s="26">
        <v>2.6737794501372411E-3</v>
      </c>
      <c r="N399" s="21" t="s">
        <v>401</v>
      </c>
      <c r="O399" s="107" t="e">
        <f>(VLOOKUP(J399,'Rates per SqFt.'!$A$3:$E$12,4,FALSE))*K399</f>
        <v>#N/A</v>
      </c>
      <c r="P399" s="28"/>
      <c r="Q399" s="109">
        <f>(VLOOKUP(F399,'Rates per SqFt.'!$A$16:$E$18,3))*K399</f>
        <v>699336399.54096377</v>
      </c>
      <c r="R399" s="29">
        <v>0</v>
      </c>
      <c r="S399" s="111" t="e">
        <f>(VLOOKUP(A399,#REF!,9,FALSE))*M399</f>
        <v>#REF!</v>
      </c>
      <c r="T399" s="30">
        <v>0</v>
      </c>
    </row>
    <row r="400" spans="1:20" ht="15" customHeight="1">
      <c r="A400" s="49">
        <v>425</v>
      </c>
      <c r="B400" s="20" t="s">
        <v>394</v>
      </c>
      <c r="C400" s="21" t="s">
        <v>395</v>
      </c>
      <c r="D400" s="21" t="s">
        <v>15</v>
      </c>
      <c r="E400" s="21"/>
      <c r="F400" s="22" t="s">
        <v>29</v>
      </c>
      <c r="G400" s="23" t="s">
        <v>305</v>
      </c>
      <c r="H400" s="24" t="s">
        <v>402</v>
      </c>
      <c r="I400" s="20" t="s">
        <v>34</v>
      </c>
      <c r="J400" s="24" t="s">
        <v>41</v>
      </c>
      <c r="K400" s="25">
        <v>309.07335149244057</v>
      </c>
      <c r="L400" s="25">
        <v>180284.1292595235</v>
      </c>
      <c r="M400" s="26">
        <v>1.7143680520403533E-3</v>
      </c>
      <c r="N400" s="21" t="s">
        <v>403</v>
      </c>
      <c r="O400" s="107" t="e">
        <f>(VLOOKUP(J400,'Rates per SqFt.'!$A$3:$E$12,4,FALSE))*K400</f>
        <v>#N/A</v>
      </c>
      <c r="P400" s="28"/>
      <c r="Q400" s="109">
        <f>(VLOOKUP(F400,'Rates per SqFt.'!$A$16:$E$18,3))*K400</f>
        <v>448398981.05298758</v>
      </c>
      <c r="R400" s="29">
        <v>0</v>
      </c>
      <c r="S400" s="111" t="e">
        <f>(VLOOKUP(A400,#REF!,9,FALSE))*M400</f>
        <v>#REF!</v>
      </c>
      <c r="T400" s="30">
        <v>0</v>
      </c>
    </row>
    <row r="401" spans="1:20" ht="15" customHeight="1">
      <c r="A401" s="49">
        <v>425</v>
      </c>
      <c r="B401" s="20" t="s">
        <v>394</v>
      </c>
      <c r="C401" s="21" t="s">
        <v>395</v>
      </c>
      <c r="D401" s="21" t="s">
        <v>15</v>
      </c>
      <c r="E401" s="21"/>
      <c r="F401" s="22" t="s">
        <v>29</v>
      </c>
      <c r="G401" s="23" t="s">
        <v>305</v>
      </c>
      <c r="H401" s="24" t="s">
        <v>404</v>
      </c>
      <c r="I401" s="20" t="s">
        <v>34</v>
      </c>
      <c r="J401" s="24" t="s">
        <v>41</v>
      </c>
      <c r="K401" s="25">
        <v>3110.2027024199924</v>
      </c>
      <c r="L401" s="25">
        <v>180284.1292595235</v>
      </c>
      <c r="M401" s="26">
        <v>1.7251672208721036E-2</v>
      </c>
      <c r="N401" s="21" t="s">
        <v>405</v>
      </c>
      <c r="O401" s="107" t="e">
        <f>(VLOOKUP(J401,'Rates per SqFt.'!$A$3:$E$12,4,FALSE))*K401</f>
        <v>#N/A</v>
      </c>
      <c r="P401" s="28"/>
      <c r="Q401" s="109">
        <f>(VLOOKUP(F401,'Rates per SqFt.'!$A$16:$E$18,3))*K401</f>
        <v>4512235415.6355762</v>
      </c>
      <c r="R401" s="29">
        <v>0</v>
      </c>
      <c r="S401" s="111" t="e">
        <f>(VLOOKUP(A401,#REF!,9,FALSE))*M401</f>
        <v>#REF!</v>
      </c>
      <c r="T401" s="30">
        <v>0</v>
      </c>
    </row>
    <row r="402" spans="1:20" ht="15" customHeight="1">
      <c r="A402" s="49">
        <v>425</v>
      </c>
      <c r="B402" s="20" t="s">
        <v>394</v>
      </c>
      <c r="C402" s="21" t="s">
        <v>395</v>
      </c>
      <c r="D402" s="21" t="s">
        <v>15</v>
      </c>
      <c r="E402" s="21"/>
      <c r="F402" s="22" t="s">
        <v>29</v>
      </c>
      <c r="G402" s="23" t="s">
        <v>305</v>
      </c>
      <c r="H402" s="24" t="s">
        <v>392</v>
      </c>
      <c r="I402" s="20" t="s">
        <v>34</v>
      </c>
      <c r="J402" s="24" t="s">
        <v>41</v>
      </c>
      <c r="K402" s="25">
        <v>408.852937407323</v>
      </c>
      <c r="L402" s="25">
        <v>180284.1292595235</v>
      </c>
      <c r="M402" s="26">
        <v>2.2678254546675543E-3</v>
      </c>
      <c r="N402" s="21" t="s">
        <v>406</v>
      </c>
      <c r="O402" s="107" t="e">
        <f>(VLOOKUP(J402,'Rates per SqFt.'!$A$3:$E$12,4,FALSE))*K402</f>
        <v>#N/A</v>
      </c>
      <c r="P402" s="28"/>
      <c r="Q402" s="109">
        <f>(VLOOKUP(F402,'Rates per SqFt.'!$A$16:$E$18,3))*K402</f>
        <v>593157707.21970022</v>
      </c>
      <c r="R402" s="29">
        <v>0</v>
      </c>
      <c r="S402" s="111" t="e">
        <f>(VLOOKUP(A402,#REF!,9,FALSE))*M402</f>
        <v>#REF!</v>
      </c>
      <c r="T402" s="30">
        <v>0</v>
      </c>
    </row>
    <row r="403" spans="1:20" ht="15" customHeight="1">
      <c r="A403" s="49">
        <v>425</v>
      </c>
      <c r="B403" s="20" t="s">
        <v>394</v>
      </c>
      <c r="C403" s="21" t="s">
        <v>395</v>
      </c>
      <c r="D403" s="21" t="s">
        <v>15</v>
      </c>
      <c r="E403" s="21"/>
      <c r="F403" s="22" t="s">
        <v>29</v>
      </c>
      <c r="G403" s="23" t="s">
        <v>305</v>
      </c>
      <c r="H403" s="24" t="s">
        <v>409</v>
      </c>
      <c r="I403" s="20" t="s">
        <v>34</v>
      </c>
      <c r="J403" s="24" t="s">
        <v>41</v>
      </c>
      <c r="K403" s="25">
        <v>118.03194919199503</v>
      </c>
      <c r="L403" s="25">
        <v>180284.1292595235</v>
      </c>
      <c r="M403" s="26">
        <v>6.5469961042485933E-4</v>
      </c>
      <c r="N403" s="21" t="s">
        <v>410</v>
      </c>
      <c r="O403" s="107" t="e">
        <f>(VLOOKUP(J403,'Rates per SqFt.'!$A$3:$E$12,4,FALSE))*K403</f>
        <v>#N/A</v>
      </c>
      <c r="P403" s="28"/>
      <c r="Q403" s="109">
        <f>(VLOOKUP(F403,'Rates per SqFt.'!$A$16:$E$18,3))*K403</f>
        <v>171238980.95330629</v>
      </c>
      <c r="R403" s="29">
        <v>0</v>
      </c>
      <c r="S403" s="111" t="e">
        <f>(VLOOKUP(A403,#REF!,9,FALSE))*M403</f>
        <v>#REF!</v>
      </c>
      <c r="T403" s="30">
        <v>0</v>
      </c>
    </row>
    <row r="404" spans="1:20" ht="15" customHeight="1">
      <c r="A404" s="49">
        <v>425</v>
      </c>
      <c r="B404" s="20" t="s">
        <v>394</v>
      </c>
      <c r="C404" s="21" t="s">
        <v>395</v>
      </c>
      <c r="D404" s="21" t="s">
        <v>15</v>
      </c>
      <c r="E404" s="21"/>
      <c r="F404" s="22" t="s">
        <v>29</v>
      </c>
      <c r="G404" s="23" t="s">
        <v>305</v>
      </c>
      <c r="H404" s="24" t="s">
        <v>392</v>
      </c>
      <c r="I404" s="20" t="s">
        <v>18</v>
      </c>
      <c r="J404" s="24" t="s">
        <v>19</v>
      </c>
      <c r="K404" s="25">
        <v>850.25761736677953</v>
      </c>
      <c r="L404" s="25">
        <v>180284.1292595235</v>
      </c>
      <c r="M404" s="26">
        <v>4.7162089134469096E-3</v>
      </c>
      <c r="N404" s="21" t="s">
        <v>406</v>
      </c>
      <c r="O404" s="107" t="e">
        <f>(VLOOKUP(J404,'Rates per SqFt.'!$A$3:$E$12,4,FALSE))*K404</f>
        <v>#N/A</v>
      </c>
      <c r="P404" s="28"/>
      <c r="Q404" s="109">
        <f>(VLOOKUP(F404,'Rates per SqFt.'!$A$16:$E$18,3))*K404</f>
        <v>1233540994.1323583</v>
      </c>
      <c r="R404" s="29">
        <v>0</v>
      </c>
      <c r="S404" s="111" t="e">
        <f>(VLOOKUP(A404,#REF!,9,FALSE))*M404</f>
        <v>#REF!</v>
      </c>
      <c r="T404" s="30">
        <v>0</v>
      </c>
    </row>
    <row r="405" spans="1:20" ht="15" customHeight="1">
      <c r="A405" s="49">
        <v>425</v>
      </c>
      <c r="B405" s="20" t="s">
        <v>394</v>
      </c>
      <c r="C405" s="21" t="s">
        <v>395</v>
      </c>
      <c r="D405" s="21" t="s">
        <v>15</v>
      </c>
      <c r="E405" s="21"/>
      <c r="F405" s="22" t="s">
        <v>29</v>
      </c>
      <c r="G405" s="23" t="s">
        <v>305</v>
      </c>
      <c r="H405" s="24" t="s">
        <v>415</v>
      </c>
      <c r="I405" s="20" t="s">
        <v>40</v>
      </c>
      <c r="J405" s="24" t="s">
        <v>19</v>
      </c>
      <c r="K405" s="25">
        <v>333.84000000000003</v>
      </c>
      <c r="L405" s="25"/>
      <c r="M405" s="26"/>
      <c r="N405" s="21" t="s">
        <v>416</v>
      </c>
      <c r="O405" s="107" t="e">
        <f>(VLOOKUP(J405,'Rates per SqFt.'!$A$3:$E$12,4,FALSE))*K405</f>
        <v>#N/A</v>
      </c>
      <c r="P405" s="28"/>
      <c r="Q405" s="109">
        <f>(VLOOKUP(F405,'Rates per SqFt.'!$A$16:$E$18,3))*K405</f>
        <v>484330063.11251217</v>
      </c>
      <c r="R405" s="29">
        <v>0</v>
      </c>
      <c r="S405" s="111" t="e">
        <f>(VLOOKUP(A405,#REF!,9,FALSE))*M405</f>
        <v>#REF!</v>
      </c>
      <c r="T405" s="30">
        <v>0</v>
      </c>
    </row>
    <row r="406" spans="1:20" ht="15" customHeight="1">
      <c r="A406" s="49">
        <v>425</v>
      </c>
      <c r="B406" s="20" t="s">
        <v>394</v>
      </c>
      <c r="C406" s="21" t="s">
        <v>395</v>
      </c>
      <c r="D406" s="21" t="s">
        <v>15</v>
      </c>
      <c r="E406" s="21"/>
      <c r="F406" s="22" t="s">
        <v>29</v>
      </c>
      <c r="G406" s="23" t="s">
        <v>305</v>
      </c>
      <c r="H406" s="24" t="s">
        <v>417</v>
      </c>
      <c r="I406" s="20" t="s">
        <v>18</v>
      </c>
      <c r="J406" s="24" t="s">
        <v>41</v>
      </c>
      <c r="K406" s="25">
        <v>321.43885534597763</v>
      </c>
      <c r="L406" s="25">
        <v>180284.1292595235</v>
      </c>
      <c r="M406" s="26">
        <v>1.7829570282543194E-3</v>
      </c>
      <c r="N406" s="21" t="s">
        <v>418</v>
      </c>
      <c r="O406" s="107" t="e">
        <f>(VLOOKUP(J406,'Rates per SqFt.'!$A$3:$E$12,4,FALSE))*K406</f>
        <v>#N/A</v>
      </c>
      <c r="P406" s="28"/>
      <c r="Q406" s="109">
        <f>(VLOOKUP(F406,'Rates per SqFt.'!$A$16:$E$18,3))*K406</f>
        <v>466338668.51345253</v>
      </c>
      <c r="R406" s="29">
        <v>0</v>
      </c>
      <c r="S406" s="111" t="e">
        <f>(VLOOKUP(A406,#REF!,9,FALSE))*M406</f>
        <v>#REF!</v>
      </c>
      <c r="T406" s="30">
        <v>0</v>
      </c>
    </row>
    <row r="407" spans="1:20" ht="15" customHeight="1">
      <c r="A407" s="49">
        <v>425</v>
      </c>
      <c r="B407" s="20" t="s">
        <v>394</v>
      </c>
      <c r="C407" s="21" t="s">
        <v>395</v>
      </c>
      <c r="D407" s="21" t="s">
        <v>15</v>
      </c>
      <c r="E407" s="21"/>
      <c r="F407" s="22" t="s">
        <v>29</v>
      </c>
      <c r="G407" s="23" t="s">
        <v>305</v>
      </c>
      <c r="H407" s="24" t="s">
        <v>419</v>
      </c>
      <c r="I407" s="20" t="s">
        <v>18</v>
      </c>
      <c r="J407" s="24" t="s">
        <v>41</v>
      </c>
      <c r="K407" s="25">
        <v>163.59970415458361</v>
      </c>
      <c r="L407" s="25">
        <v>180284.1292595235</v>
      </c>
      <c r="M407" s="26">
        <v>9.0745483158463582E-4</v>
      </c>
      <c r="N407" s="21" t="s">
        <v>420</v>
      </c>
      <c r="O407" s="107" t="e">
        <f>(VLOOKUP(J407,'Rates per SqFt.'!$A$3:$E$12,4,FALSE))*K407</f>
        <v>#N/A</v>
      </c>
      <c r="P407" s="28"/>
      <c r="Q407" s="109">
        <f>(VLOOKUP(F407,'Rates per SqFt.'!$A$16:$E$18,3))*K407</f>
        <v>237347996.16096869</v>
      </c>
      <c r="R407" s="29">
        <v>0</v>
      </c>
      <c r="S407" s="111" t="e">
        <f>(VLOOKUP(A407,#REF!,9,FALSE))*M407</f>
        <v>#REF!</v>
      </c>
      <c r="T407" s="30">
        <v>0</v>
      </c>
    </row>
    <row r="408" spans="1:20" ht="15" customHeight="1">
      <c r="A408" s="49">
        <v>425</v>
      </c>
      <c r="B408" s="20" t="s">
        <v>394</v>
      </c>
      <c r="C408" s="21" t="s">
        <v>395</v>
      </c>
      <c r="D408" s="21" t="s">
        <v>15</v>
      </c>
      <c r="E408" s="21"/>
      <c r="F408" s="22" t="s">
        <v>29</v>
      </c>
      <c r="G408" s="23" t="s">
        <v>305</v>
      </c>
      <c r="H408" s="24" t="s">
        <v>404</v>
      </c>
      <c r="I408" s="20" t="s">
        <v>40</v>
      </c>
      <c r="J408" s="24" t="s">
        <v>19</v>
      </c>
      <c r="K408" s="25">
        <v>490.53223239927399</v>
      </c>
      <c r="L408" s="25">
        <v>180284.1292595235</v>
      </c>
      <c r="M408" s="26">
        <v>2.7208841644243715E-3</v>
      </c>
      <c r="N408" s="21" t="s">
        <v>405</v>
      </c>
      <c r="O408" s="107" t="e">
        <f>(VLOOKUP(J408,'Rates per SqFt.'!$A$3:$E$12,4,FALSE))*K408</f>
        <v>#N/A</v>
      </c>
      <c r="P408" s="28"/>
      <c r="Q408" s="109">
        <f>(VLOOKUP(F408,'Rates per SqFt.'!$A$16:$E$18,3))*K408</f>
        <v>711656802.88959324</v>
      </c>
      <c r="R408" s="29">
        <v>0</v>
      </c>
      <c r="S408" s="111" t="e">
        <f>(VLOOKUP(A408,#REF!,9,FALSE))*M408</f>
        <v>#REF!</v>
      </c>
      <c r="T408" s="30">
        <v>0</v>
      </c>
    </row>
    <row r="409" spans="1:20" ht="15" customHeight="1">
      <c r="A409" s="49">
        <v>425</v>
      </c>
      <c r="B409" s="20" t="s">
        <v>394</v>
      </c>
      <c r="C409" s="21" t="s">
        <v>395</v>
      </c>
      <c r="D409" s="21" t="s">
        <v>15</v>
      </c>
      <c r="E409" s="21"/>
      <c r="F409" s="22" t="s">
        <v>29</v>
      </c>
      <c r="G409" s="23" t="s">
        <v>305</v>
      </c>
      <c r="H409" s="24" t="s">
        <v>392</v>
      </c>
      <c r="I409" s="20" t="s">
        <v>18</v>
      </c>
      <c r="J409" s="24" t="s">
        <v>41</v>
      </c>
      <c r="K409" s="25">
        <v>1051.8769710784143</v>
      </c>
      <c r="L409" s="25">
        <v>180284.1292595235</v>
      </c>
      <c r="M409" s="26">
        <v>5.8345511354702282E-3</v>
      </c>
      <c r="N409" s="21" t="s">
        <v>421</v>
      </c>
      <c r="O409" s="107" t="e">
        <f>(VLOOKUP(J409,'Rates per SqFt.'!$A$3:$E$12,4,FALSE))*K409</f>
        <v>#N/A</v>
      </c>
      <c r="P409" s="28"/>
      <c r="Q409" s="109">
        <f>(VLOOKUP(F409,'Rates per SqFt.'!$A$16:$E$18,3))*K409</f>
        <v>1526047327.4293268</v>
      </c>
      <c r="R409" s="29">
        <v>0</v>
      </c>
      <c r="S409" s="111" t="e">
        <f>(VLOOKUP(A409,#REF!,9,FALSE))*M409</f>
        <v>#REF!</v>
      </c>
      <c r="T409" s="30">
        <v>0</v>
      </c>
    </row>
    <row r="410" spans="1:20" ht="15" customHeight="1">
      <c r="A410" s="49">
        <v>425</v>
      </c>
      <c r="B410" s="20" t="s">
        <v>394</v>
      </c>
      <c r="C410" s="21" t="s">
        <v>395</v>
      </c>
      <c r="D410" s="21" t="s">
        <v>15</v>
      </c>
      <c r="E410" s="21"/>
      <c r="F410" s="22" t="s">
        <v>29</v>
      </c>
      <c r="G410" s="23" t="s">
        <v>305</v>
      </c>
      <c r="H410" s="24" t="s">
        <v>392</v>
      </c>
      <c r="I410" s="20" t="s">
        <v>18</v>
      </c>
      <c r="J410" s="24" t="s">
        <v>19</v>
      </c>
      <c r="K410" s="25">
        <v>3145</v>
      </c>
      <c r="L410" s="25">
        <v>180284.1292595235</v>
      </c>
      <c r="M410" s="26">
        <v>1.7444685857359601E-2</v>
      </c>
      <c r="N410" s="21" t="s">
        <v>421</v>
      </c>
      <c r="O410" s="107" t="e">
        <f>(VLOOKUP(J410,'Rates per SqFt.'!$A$3:$E$12,4,FALSE))*K410</f>
        <v>#N/A</v>
      </c>
      <c r="P410" s="28"/>
      <c r="Q410" s="109">
        <f>(VLOOKUP(F410,'Rates per SqFt.'!$A$16:$E$18,3))*K410</f>
        <v>4562718812.8709879</v>
      </c>
      <c r="R410" s="29">
        <v>0</v>
      </c>
      <c r="S410" s="111" t="e">
        <f>(VLOOKUP(A410,#REF!,9,FALSE))*M410</f>
        <v>#REF!</v>
      </c>
      <c r="T410" s="30">
        <v>0</v>
      </c>
    </row>
    <row r="411" spans="1:20" ht="15" customHeight="1">
      <c r="A411" s="49">
        <v>425</v>
      </c>
      <c r="B411" s="20" t="s">
        <v>394</v>
      </c>
      <c r="C411" s="21" t="s">
        <v>395</v>
      </c>
      <c r="D411" s="21" t="s">
        <v>15</v>
      </c>
      <c r="E411" s="21"/>
      <c r="F411" s="22" t="s">
        <v>29</v>
      </c>
      <c r="G411" s="23" t="s">
        <v>305</v>
      </c>
      <c r="H411" s="24" t="s">
        <v>392</v>
      </c>
      <c r="I411" s="20" t="s">
        <v>18</v>
      </c>
      <c r="J411" s="24" t="s">
        <v>42</v>
      </c>
      <c r="K411" s="25">
        <v>10368</v>
      </c>
      <c r="L411" s="25">
        <v>180284.1292595235</v>
      </c>
      <c r="M411" s="26">
        <v>5.7509221929762912E-2</v>
      </c>
      <c r="N411" s="21" t="s">
        <v>421</v>
      </c>
      <c r="O411" s="107" t="e">
        <f>(VLOOKUP(J411,'Rates per SqFt.'!$A$3:$E$12,4,FALSE))*K411</f>
        <v>#N/A</v>
      </c>
      <c r="P411" s="28"/>
      <c r="Q411" s="109">
        <f>(VLOOKUP(F411,'Rates per SqFt.'!$A$16:$E$18,3))*K411</f>
        <v>15041738840.014753</v>
      </c>
      <c r="R411" s="29">
        <v>0</v>
      </c>
      <c r="S411" s="111" t="e">
        <f>(VLOOKUP(A411,#REF!,9,FALSE))*M411</f>
        <v>#REF!</v>
      </c>
      <c r="T411" s="30">
        <v>0</v>
      </c>
    </row>
    <row r="412" spans="1:20" ht="15" customHeight="1">
      <c r="A412" s="49">
        <v>425</v>
      </c>
      <c r="B412" s="20" t="s">
        <v>394</v>
      </c>
      <c r="C412" s="21" t="s">
        <v>395</v>
      </c>
      <c r="D412" s="21" t="s">
        <v>15</v>
      </c>
      <c r="E412" s="21"/>
      <c r="F412" s="22" t="s">
        <v>29</v>
      </c>
      <c r="G412" s="23" t="s">
        <v>305</v>
      </c>
      <c r="H412" s="24" t="s">
        <v>409</v>
      </c>
      <c r="I412" s="20" t="s">
        <v>18</v>
      </c>
      <c r="J412" s="24" t="s">
        <v>41</v>
      </c>
      <c r="K412" s="25">
        <v>1411.3354759814431</v>
      </c>
      <c r="L412" s="25">
        <v>180284.1292595235</v>
      </c>
      <c r="M412" s="26">
        <v>7.8283955541632311E-3</v>
      </c>
      <c r="N412" s="21" t="s">
        <v>410</v>
      </c>
      <c r="O412" s="107" t="e">
        <f>(VLOOKUP(J412,'Rates per SqFt.'!$A$3:$E$12,4,FALSE))*K412</f>
        <v>#N/A</v>
      </c>
      <c r="P412" s="28"/>
      <c r="Q412" s="109">
        <f>(VLOOKUP(F412,'Rates per SqFt.'!$A$16:$E$18,3))*K412</f>
        <v>2047544333.0787792</v>
      </c>
      <c r="R412" s="29">
        <v>0</v>
      </c>
      <c r="S412" s="111" t="e">
        <f>(VLOOKUP(A412,#REF!,9,FALSE))*M412</f>
        <v>#REF!</v>
      </c>
      <c r="T412" s="30">
        <v>0</v>
      </c>
    </row>
    <row r="413" spans="1:20" ht="15" customHeight="1">
      <c r="A413" s="49">
        <v>425</v>
      </c>
      <c r="B413" s="20" t="s">
        <v>394</v>
      </c>
      <c r="C413" s="21" t="s">
        <v>395</v>
      </c>
      <c r="D413" s="21" t="s">
        <v>15</v>
      </c>
      <c r="E413" s="21"/>
      <c r="F413" s="22" t="s">
        <v>29</v>
      </c>
      <c r="G413" s="23" t="s">
        <v>305</v>
      </c>
      <c r="H413" s="24" t="s">
        <v>392</v>
      </c>
      <c r="I413" s="20" t="s">
        <v>40</v>
      </c>
      <c r="J413" s="24" t="s">
        <v>19</v>
      </c>
      <c r="K413" s="25">
        <v>11983.92</v>
      </c>
      <c r="L413" s="25">
        <v>180284.1292595235</v>
      </c>
      <c r="M413" s="26">
        <v>6.6472406912473414E-2</v>
      </c>
      <c r="N413" s="21" t="s">
        <v>406</v>
      </c>
      <c r="O413" s="107" t="e">
        <f>(VLOOKUP(J413,'Rates per SqFt.'!$A$3:$E$12,4,FALSE))*K413</f>
        <v>#N/A</v>
      </c>
      <c r="P413" s="28"/>
      <c r="Q413" s="109">
        <f>(VLOOKUP(F413,'Rates per SqFt.'!$A$16:$E$18,3))*K413</f>
        <v>17386091330.982796</v>
      </c>
      <c r="R413" s="29">
        <v>0</v>
      </c>
      <c r="S413" s="111" t="e">
        <f>(VLOOKUP(A413,#REF!,9,FALSE))*M413</f>
        <v>#REF!</v>
      </c>
      <c r="T413" s="30">
        <v>0</v>
      </c>
    </row>
    <row r="414" spans="1:20" ht="15" customHeight="1">
      <c r="A414" s="49">
        <v>425</v>
      </c>
      <c r="B414" s="20" t="s">
        <v>394</v>
      </c>
      <c r="C414" s="21" t="s">
        <v>395</v>
      </c>
      <c r="D414" s="21" t="s">
        <v>15</v>
      </c>
      <c r="E414" s="21"/>
      <c r="F414" s="22" t="s">
        <v>29</v>
      </c>
      <c r="G414" s="23" t="s">
        <v>305</v>
      </c>
      <c r="H414" s="24" t="s">
        <v>422</v>
      </c>
      <c r="I414" s="20" t="s">
        <v>40</v>
      </c>
      <c r="J414" s="24" t="s">
        <v>19</v>
      </c>
      <c r="K414" s="25">
        <v>1438.32</v>
      </c>
      <c r="L414" s="25">
        <v>180284.1292595235</v>
      </c>
      <c r="M414" s="26">
        <v>7.9780733107654885E-3</v>
      </c>
      <c r="N414" s="21" t="s">
        <v>423</v>
      </c>
      <c r="O414" s="107" t="e">
        <f>(VLOOKUP(J414,'Rates per SqFt.'!$A$3:$E$12,4,FALSE))*K414</f>
        <v>#N/A</v>
      </c>
      <c r="P414" s="28"/>
      <c r="Q414" s="109">
        <f>(VLOOKUP(F414,'Rates per SqFt.'!$A$16:$E$18,3))*K414</f>
        <v>2086693075.6529727</v>
      </c>
      <c r="R414" s="29">
        <v>0</v>
      </c>
      <c r="S414" s="111" t="e">
        <f>(VLOOKUP(A414,#REF!,9,FALSE))*M414</f>
        <v>#REF!</v>
      </c>
      <c r="T414" s="30">
        <v>0</v>
      </c>
    </row>
    <row r="415" spans="1:20" ht="15" customHeight="1">
      <c r="A415" s="49">
        <v>425</v>
      </c>
      <c r="B415" s="20" t="s">
        <v>394</v>
      </c>
      <c r="C415" s="21" t="s">
        <v>395</v>
      </c>
      <c r="D415" s="21" t="s">
        <v>15</v>
      </c>
      <c r="E415" s="21"/>
      <c r="F415" s="22" t="s">
        <v>29</v>
      </c>
      <c r="G415" s="23" t="s">
        <v>305</v>
      </c>
      <c r="H415" s="24" t="s">
        <v>409</v>
      </c>
      <c r="I415" s="20" t="s">
        <v>40</v>
      </c>
      <c r="J415" s="24" t="s">
        <v>19</v>
      </c>
      <c r="K415" s="25">
        <v>444.6</v>
      </c>
      <c r="L415" s="25">
        <v>180284.1292595235</v>
      </c>
      <c r="M415" s="26">
        <v>2.4661072598353194E-3</v>
      </c>
      <c r="N415" s="21" t="s">
        <v>410</v>
      </c>
      <c r="O415" s="107" t="e">
        <f>(VLOOKUP(J415,'Rates per SqFt.'!$A$3:$E$12,4,FALSE))*K415</f>
        <v>#N/A</v>
      </c>
      <c r="P415" s="28"/>
      <c r="Q415" s="109">
        <f>(VLOOKUP(F415,'Rates per SqFt.'!$A$16:$E$18,3))*K415</f>
        <v>645019009.28535497</v>
      </c>
      <c r="R415" s="29">
        <v>0</v>
      </c>
      <c r="S415" s="111" t="e">
        <f>(VLOOKUP(A415,#REF!,9,FALSE))*M415</f>
        <v>#REF!</v>
      </c>
      <c r="T415" s="30">
        <v>0</v>
      </c>
    </row>
    <row r="416" spans="1:20" ht="15" customHeight="1">
      <c r="A416" s="49">
        <v>425</v>
      </c>
      <c r="B416" s="20" t="s">
        <v>394</v>
      </c>
      <c r="C416" s="21" t="s">
        <v>395</v>
      </c>
      <c r="D416" s="21" t="s">
        <v>15</v>
      </c>
      <c r="E416" s="21"/>
      <c r="F416" s="22" t="s">
        <v>29</v>
      </c>
      <c r="G416" s="23" t="s">
        <v>305</v>
      </c>
      <c r="H416" s="24" t="s">
        <v>404</v>
      </c>
      <c r="I416" s="20" t="s">
        <v>18</v>
      </c>
      <c r="J416" s="24" t="s">
        <v>41</v>
      </c>
      <c r="K416" s="25">
        <v>595</v>
      </c>
      <c r="L416" s="25">
        <v>180284.1292595235</v>
      </c>
      <c r="M416" s="26">
        <v>3.300345973013979E-3</v>
      </c>
      <c r="N416" s="21" t="s">
        <v>654</v>
      </c>
      <c r="O416" s="107" t="e">
        <f>(VLOOKUP(J416,'Rates per SqFt.'!$A$3:$E$12,4,FALSE))*K416</f>
        <v>#N/A</v>
      </c>
      <c r="P416" s="42"/>
      <c r="Q416" s="109">
        <f>(VLOOKUP(F416,'Rates per SqFt.'!$A$16:$E$18,3))*K416</f>
        <v>863217072.70532203</v>
      </c>
      <c r="R416" s="29">
        <v>0</v>
      </c>
      <c r="S416" s="111" t="e">
        <f>(VLOOKUP(A416,#REF!,9,FALSE))*M416</f>
        <v>#REF!</v>
      </c>
      <c r="T416" s="30">
        <v>0</v>
      </c>
    </row>
    <row r="417" spans="1:20" ht="15" customHeight="1">
      <c r="A417" s="49">
        <v>425</v>
      </c>
      <c r="B417" s="20" t="s">
        <v>394</v>
      </c>
      <c r="C417" s="21" t="s">
        <v>395</v>
      </c>
      <c r="D417" s="21" t="s">
        <v>15</v>
      </c>
      <c r="E417" s="21"/>
      <c r="F417" s="22" t="s">
        <v>29</v>
      </c>
      <c r="G417" s="23" t="s">
        <v>24</v>
      </c>
      <c r="H417" s="43" t="s">
        <v>25</v>
      </c>
      <c r="I417" s="20" t="s">
        <v>18</v>
      </c>
      <c r="J417" s="24" t="s">
        <v>19</v>
      </c>
      <c r="K417" s="25">
        <v>1023.0742062624664</v>
      </c>
      <c r="L417" s="25">
        <v>180284.1292595235</v>
      </c>
      <c r="M417" s="26">
        <v>5.6747879608954688E-3</v>
      </c>
      <c r="N417" s="21" t="s">
        <v>398</v>
      </c>
      <c r="O417" s="107" t="e">
        <f>(VLOOKUP(J417,'Rates per SqFt.'!$A$3:$E$12,4,FALSE))*K417</f>
        <v>#N/A</v>
      </c>
      <c r="P417" s="28">
        <v>0</v>
      </c>
      <c r="Q417" s="109">
        <f>(VLOOKUP(F417,'Rates per SqFt.'!$A$16:$E$18,3))*K417</f>
        <v>1484260708.3869026</v>
      </c>
      <c r="R417" s="29">
        <v>0</v>
      </c>
      <c r="S417" s="111" t="e">
        <f>(VLOOKUP(A417,#REF!,9,FALSE))*M417</f>
        <v>#REF!</v>
      </c>
      <c r="T417" s="30">
        <v>0</v>
      </c>
    </row>
    <row r="418" spans="1:20" ht="15" customHeight="1">
      <c r="A418" s="49">
        <v>425</v>
      </c>
      <c r="B418" s="20" t="s">
        <v>394</v>
      </c>
      <c r="C418" s="21" t="s">
        <v>395</v>
      </c>
      <c r="D418" s="21" t="s">
        <v>15</v>
      </c>
      <c r="E418" s="21"/>
      <c r="F418" s="22" t="s">
        <v>29</v>
      </c>
      <c r="G418" s="23" t="s">
        <v>24</v>
      </c>
      <c r="H418" s="43" t="s">
        <v>25</v>
      </c>
      <c r="I418" s="20" t="s">
        <v>40</v>
      </c>
      <c r="J418" s="24" t="s">
        <v>19</v>
      </c>
      <c r="K418" s="25">
        <v>538.05254241295358</v>
      </c>
      <c r="L418" s="25">
        <v>180284.1292595235</v>
      </c>
      <c r="M418" s="26">
        <v>2.984469817852982E-3</v>
      </c>
      <c r="N418" s="21" t="s">
        <v>398</v>
      </c>
      <c r="O418" s="107" t="e">
        <f>(VLOOKUP(J418,'Rates per SqFt.'!$A$3:$E$12,4,FALSE))*K418</f>
        <v>#N/A</v>
      </c>
      <c r="P418" s="28">
        <v>0</v>
      </c>
      <c r="Q418" s="109">
        <f>(VLOOKUP(F418,'Rates per SqFt.'!$A$16:$E$18,3))*K418</f>
        <v>780598555.66952252</v>
      </c>
      <c r="R418" s="29">
        <v>0</v>
      </c>
      <c r="S418" s="111" t="e">
        <f>(VLOOKUP(A418,#REF!,9,FALSE))*M418</f>
        <v>#REF!</v>
      </c>
      <c r="T418" s="30">
        <v>0</v>
      </c>
    </row>
    <row r="419" spans="1:20" ht="15" customHeight="1">
      <c r="A419" s="49">
        <v>425</v>
      </c>
      <c r="B419" s="20" t="s">
        <v>394</v>
      </c>
      <c r="C419" s="21" t="s">
        <v>395</v>
      </c>
      <c r="D419" s="21" t="s">
        <v>15</v>
      </c>
      <c r="E419" s="21"/>
      <c r="F419" s="22" t="s">
        <v>29</v>
      </c>
      <c r="G419" s="23" t="s">
        <v>30</v>
      </c>
      <c r="H419" s="43" t="s">
        <v>31</v>
      </c>
      <c r="I419" s="20" t="s">
        <v>40</v>
      </c>
      <c r="J419" s="24" t="s">
        <v>19</v>
      </c>
      <c r="K419" s="25">
        <v>2279.62190362296</v>
      </c>
      <c r="L419" s="25">
        <v>180284.1292595235</v>
      </c>
      <c r="M419" s="26">
        <v>1.2644606671624363E-2</v>
      </c>
      <c r="N419" s="21" t="s">
        <v>33</v>
      </c>
      <c r="O419" s="107" t="e">
        <f>(VLOOKUP(J419,'Rates per SqFt.'!$A$3:$E$12,4,FALSE))*K419</f>
        <v>#N/A</v>
      </c>
      <c r="P419" s="28">
        <v>0</v>
      </c>
      <c r="Q419" s="109">
        <f>(VLOOKUP(F419,'Rates per SqFt.'!$A$16:$E$18,3))*K419</f>
        <v>3307241254.6560426</v>
      </c>
      <c r="R419" s="29">
        <v>0</v>
      </c>
      <c r="S419" s="111" t="e">
        <f>(VLOOKUP(A419,#REF!,9,FALSE))*M419</f>
        <v>#REF!</v>
      </c>
      <c r="T419" s="30">
        <v>0</v>
      </c>
    </row>
    <row r="420" spans="1:20" ht="15" customHeight="1">
      <c r="A420" s="49">
        <v>427</v>
      </c>
      <c r="B420" s="20" t="s">
        <v>424</v>
      </c>
      <c r="C420" s="21" t="s">
        <v>425</v>
      </c>
      <c r="D420" s="21" t="s">
        <v>15</v>
      </c>
      <c r="E420" s="21"/>
      <c r="F420" s="22" t="s">
        <v>29</v>
      </c>
      <c r="G420" s="23" t="s">
        <v>305</v>
      </c>
      <c r="H420" s="24" t="s">
        <v>392</v>
      </c>
      <c r="I420" s="20" t="s">
        <v>18</v>
      </c>
      <c r="J420" s="24" t="s">
        <v>41</v>
      </c>
      <c r="K420" s="25">
        <v>113.48944009652296</v>
      </c>
      <c r="L420" s="25">
        <v>3616.0000000000005</v>
      </c>
      <c r="M420" s="26">
        <v>3.1385354008994178E-2</v>
      </c>
      <c r="N420" s="21" t="s">
        <v>426</v>
      </c>
      <c r="O420" s="107" t="e">
        <f>(VLOOKUP(J420,'Rates per SqFt.'!$A$3:$E$12,4,FALSE))*K420</f>
        <v>#N/A</v>
      </c>
      <c r="P420" s="28"/>
      <c r="Q420" s="109">
        <f>(VLOOKUP(F420,'Rates per SqFt.'!$A$16:$E$18,3))*K420</f>
        <v>164648776.91275048</v>
      </c>
      <c r="R420" s="29">
        <v>0</v>
      </c>
      <c r="S420" s="111" t="e">
        <f>(VLOOKUP(A420,#REF!,9,FALSE))*M420</f>
        <v>#REF!</v>
      </c>
      <c r="T420" s="30">
        <v>0</v>
      </c>
    </row>
    <row r="421" spans="1:20" ht="15" customHeight="1">
      <c r="A421" s="49">
        <v>427</v>
      </c>
      <c r="B421" s="20" t="s">
        <v>424</v>
      </c>
      <c r="C421" s="21" t="s">
        <v>425</v>
      </c>
      <c r="D421" s="21" t="s">
        <v>15</v>
      </c>
      <c r="E421" s="21"/>
      <c r="F421" s="22" t="s">
        <v>29</v>
      </c>
      <c r="G421" s="23" t="s">
        <v>305</v>
      </c>
      <c r="H421" s="24" t="s">
        <v>392</v>
      </c>
      <c r="I421" s="20" t="s">
        <v>18</v>
      </c>
      <c r="J421" s="24" t="s">
        <v>19</v>
      </c>
      <c r="K421" s="25">
        <v>2834.6566969563351</v>
      </c>
      <c r="L421" s="25">
        <v>3616.0000000000005</v>
      </c>
      <c r="M421" s="26">
        <v>0.78392054672465006</v>
      </c>
      <c r="N421" s="21" t="s">
        <v>426</v>
      </c>
      <c r="O421" s="107" t="e">
        <f>(VLOOKUP(J421,'Rates per SqFt.'!$A$3:$E$12,4,FALSE))*K421</f>
        <v>#N/A</v>
      </c>
      <c r="P421" s="28"/>
      <c r="Q421" s="109">
        <f>(VLOOKUP(F421,'Rates per SqFt.'!$A$16:$E$18,3))*K421</f>
        <v>4112477405.1616549</v>
      </c>
      <c r="R421" s="29">
        <v>0</v>
      </c>
      <c r="S421" s="111" t="e">
        <f>(VLOOKUP(A421,#REF!,9,FALSE))*M421</f>
        <v>#REF!</v>
      </c>
      <c r="T421" s="30">
        <v>0</v>
      </c>
    </row>
    <row r="422" spans="1:20" ht="15" customHeight="1">
      <c r="A422" s="49">
        <v>427</v>
      </c>
      <c r="B422" s="20" t="s">
        <v>424</v>
      </c>
      <c r="C422" s="21" t="s">
        <v>425</v>
      </c>
      <c r="D422" s="21" t="s">
        <v>15</v>
      </c>
      <c r="E422" s="21"/>
      <c r="F422" s="22" t="s">
        <v>29</v>
      </c>
      <c r="G422" s="23" t="s">
        <v>305</v>
      </c>
      <c r="H422" s="24" t="s">
        <v>392</v>
      </c>
      <c r="I422" s="20" t="s">
        <v>18</v>
      </c>
      <c r="J422" s="24" t="s">
        <v>42</v>
      </c>
      <c r="K422" s="25">
        <v>98.013607356088016</v>
      </c>
      <c r="L422" s="25">
        <v>3616.0000000000005</v>
      </c>
      <c r="M422" s="26">
        <v>2.7105533007767701E-2</v>
      </c>
      <c r="N422" s="21" t="s">
        <v>426</v>
      </c>
      <c r="O422" s="107" t="e">
        <f>(VLOOKUP(J422,'Rates per SqFt.'!$A$3:$E$12,4,FALSE))*K422</f>
        <v>#N/A</v>
      </c>
      <c r="P422" s="28"/>
      <c r="Q422" s="109">
        <f>(VLOOKUP(F422,'Rates per SqFt.'!$A$16:$E$18,3))*K422</f>
        <v>142196670.9701027</v>
      </c>
      <c r="R422" s="29">
        <v>0</v>
      </c>
      <c r="S422" s="111" t="e">
        <f>(VLOOKUP(A422,#REF!,9,FALSE))*M422</f>
        <v>#REF!</v>
      </c>
      <c r="T422" s="30">
        <v>0</v>
      </c>
    </row>
    <row r="423" spans="1:20" ht="15" customHeight="1">
      <c r="A423" s="49">
        <v>427</v>
      </c>
      <c r="B423" s="20" t="s">
        <v>424</v>
      </c>
      <c r="C423" s="21" t="s">
        <v>425</v>
      </c>
      <c r="D423" s="21" t="s">
        <v>15</v>
      </c>
      <c r="E423" s="21"/>
      <c r="F423" s="22" t="s">
        <v>29</v>
      </c>
      <c r="G423" s="23" t="s">
        <v>305</v>
      </c>
      <c r="H423" s="24" t="s">
        <v>392</v>
      </c>
      <c r="I423" s="20" t="s">
        <v>34</v>
      </c>
      <c r="J423" s="24" t="s">
        <v>42</v>
      </c>
      <c r="K423" s="25">
        <v>569.8402555910543</v>
      </c>
      <c r="L423" s="25">
        <v>3616.0000000000005</v>
      </c>
      <c r="M423" s="26">
        <v>0.157588566258588</v>
      </c>
      <c r="N423" s="21" t="s">
        <v>426</v>
      </c>
      <c r="O423" s="107" t="e">
        <f>(VLOOKUP(J423,'Rates per SqFt.'!$A$3:$E$12,4,FALSE))*K423</f>
        <v>#N/A</v>
      </c>
      <c r="P423" s="28"/>
      <c r="Q423" s="109">
        <f>(VLOOKUP(F423,'Rates per SqFt.'!$A$16:$E$18,3))*K423</f>
        <v>826715693.01002085</v>
      </c>
      <c r="R423" s="29">
        <v>0</v>
      </c>
      <c r="S423" s="111" t="e">
        <f>(VLOOKUP(A423,#REF!,9,FALSE))*M423</f>
        <v>#REF!</v>
      </c>
      <c r="T423" s="30">
        <v>0</v>
      </c>
    </row>
    <row r="424" spans="1:20" ht="15" customHeight="1">
      <c r="A424" s="49">
        <v>429</v>
      </c>
      <c r="B424" s="20" t="s">
        <v>427</v>
      </c>
      <c r="C424" s="21" t="s">
        <v>428</v>
      </c>
      <c r="D424" s="21" t="s">
        <v>22</v>
      </c>
      <c r="E424" s="21"/>
      <c r="F424" s="22" t="s">
        <v>29</v>
      </c>
      <c r="G424" s="23" t="s">
        <v>63</v>
      </c>
      <c r="H424" s="43" t="s">
        <v>64</v>
      </c>
      <c r="I424" s="20" t="s">
        <v>18</v>
      </c>
      <c r="J424" s="24" t="s">
        <v>65</v>
      </c>
      <c r="K424" s="25">
        <v>295</v>
      </c>
      <c r="L424" s="25">
        <v>1238</v>
      </c>
      <c r="M424" s="26">
        <v>0.23828756058158321</v>
      </c>
      <c r="N424" s="21" t="s">
        <v>192</v>
      </c>
      <c r="O424" s="27"/>
      <c r="P424" s="28">
        <v>12382.668894887727</v>
      </c>
      <c r="Q424" s="97"/>
      <c r="R424" s="29">
        <v>0</v>
      </c>
      <c r="S424" s="111" t="e">
        <f>(VLOOKUP(A424,#REF!,9,FALSE))*M424</f>
        <v>#REF!</v>
      </c>
      <c r="T424" s="30">
        <v>0</v>
      </c>
    </row>
    <row r="425" spans="1:20" ht="15" customHeight="1">
      <c r="A425" s="49">
        <v>429</v>
      </c>
      <c r="B425" s="20" t="s">
        <v>427</v>
      </c>
      <c r="C425" s="21" t="s">
        <v>428</v>
      </c>
      <c r="D425" s="21" t="s">
        <v>22</v>
      </c>
      <c r="E425" s="21"/>
      <c r="F425" s="22" t="s">
        <v>29</v>
      </c>
      <c r="G425" s="23" t="s">
        <v>63</v>
      </c>
      <c r="H425" s="43" t="s">
        <v>64</v>
      </c>
      <c r="I425" s="20" t="s">
        <v>18</v>
      </c>
      <c r="J425" s="24" t="s">
        <v>41</v>
      </c>
      <c r="K425" s="25">
        <v>943</v>
      </c>
      <c r="L425" s="25">
        <v>1238</v>
      </c>
      <c r="M425" s="26">
        <v>0.76171243941841682</v>
      </c>
      <c r="N425" s="21" t="s">
        <v>192</v>
      </c>
      <c r="O425" s="27"/>
      <c r="P425" s="28">
        <v>59396.722918463252</v>
      </c>
      <c r="Q425" s="97"/>
      <c r="R425" s="29">
        <v>0</v>
      </c>
      <c r="S425" s="111" t="e">
        <f>(VLOOKUP(A425,#REF!,9,FALSE))*M425</f>
        <v>#REF!</v>
      </c>
      <c r="T425" s="30">
        <v>0</v>
      </c>
    </row>
    <row r="426" spans="1:20" ht="15" customHeight="1">
      <c r="A426" s="49">
        <v>430</v>
      </c>
      <c r="B426" s="20" t="s">
        <v>429</v>
      </c>
      <c r="C426" s="21" t="s">
        <v>430</v>
      </c>
      <c r="D426" s="21" t="s">
        <v>15</v>
      </c>
      <c r="E426" s="21"/>
      <c r="F426" s="22" t="s">
        <v>23</v>
      </c>
      <c r="G426" s="23" t="s">
        <v>63</v>
      </c>
      <c r="H426" s="43" t="s">
        <v>64</v>
      </c>
      <c r="I426" s="20" t="s">
        <v>18</v>
      </c>
      <c r="J426" s="24" t="s">
        <v>65</v>
      </c>
      <c r="K426" s="25">
        <v>2221.2217364147409</v>
      </c>
      <c r="L426" s="25">
        <v>21320</v>
      </c>
      <c r="M426" s="26">
        <v>0.10418488444722049</v>
      </c>
      <c r="N426" s="21" t="s">
        <v>431</v>
      </c>
      <c r="O426" s="107" t="e">
        <f>(VLOOKUP(J426,'Rates per SqFt.'!$A$3:$E$12,4,FALSE))*K426</f>
        <v>#N/A</v>
      </c>
      <c r="P426" s="28">
        <f>123000*M426</f>
        <v>12814.740787008121</v>
      </c>
      <c r="Q426" s="109">
        <f>(VLOOKUP(F426,'Rates per SqFt.'!$A$16:$E$18,3))*K426</f>
        <v>3661292936.8518233</v>
      </c>
      <c r="R426" s="29">
        <v>0</v>
      </c>
      <c r="S426" s="111" t="e">
        <f>(VLOOKUP(A426,#REF!,9,FALSE))*M426</f>
        <v>#REF!</v>
      </c>
      <c r="T426" s="30">
        <v>0</v>
      </c>
    </row>
    <row r="427" spans="1:20" ht="15" customHeight="1">
      <c r="A427" s="49">
        <v>430</v>
      </c>
      <c r="B427" s="20" t="s">
        <v>429</v>
      </c>
      <c r="C427" s="21" t="s">
        <v>430</v>
      </c>
      <c r="D427" s="21" t="s">
        <v>15</v>
      </c>
      <c r="E427" s="21"/>
      <c r="F427" s="22" t="s">
        <v>23</v>
      </c>
      <c r="G427" s="23" t="s">
        <v>63</v>
      </c>
      <c r="H427" s="43" t="s">
        <v>64</v>
      </c>
      <c r="I427" s="20" t="s">
        <v>18</v>
      </c>
      <c r="J427" s="24" t="s">
        <v>65</v>
      </c>
      <c r="K427" s="25">
        <v>10654.673329169269</v>
      </c>
      <c r="L427" s="25">
        <v>21320</v>
      </c>
      <c r="M427" s="26">
        <v>0.49975015615240476</v>
      </c>
      <c r="N427" s="21" t="s">
        <v>432</v>
      </c>
      <c r="O427" s="107" t="e">
        <f>(VLOOKUP(J427,'Rates per SqFt.'!$A$3:$E$12,4,FALSE))*K427</f>
        <v>#N/A</v>
      </c>
      <c r="P427" s="28">
        <f>123000*M427</f>
        <v>61469.269206745783</v>
      </c>
      <c r="Q427" s="109">
        <f>(VLOOKUP(F427,'Rates per SqFt.'!$A$16:$E$18,3))*K427</f>
        <v>17562352990.258656</v>
      </c>
      <c r="R427" s="29">
        <v>0</v>
      </c>
      <c r="S427" s="111" t="e">
        <f>(VLOOKUP(A427,#REF!,9,FALSE))*M427</f>
        <v>#REF!</v>
      </c>
      <c r="T427" s="30">
        <v>0</v>
      </c>
    </row>
    <row r="428" spans="1:20" ht="15" customHeight="1">
      <c r="A428" s="49">
        <v>430</v>
      </c>
      <c r="B428" s="20" t="s">
        <v>429</v>
      </c>
      <c r="C428" s="21" t="s">
        <v>430</v>
      </c>
      <c r="D428" s="21" t="s">
        <v>15</v>
      </c>
      <c r="E428" s="21"/>
      <c r="F428" s="22" t="s">
        <v>23</v>
      </c>
      <c r="G428" s="23" t="s">
        <v>63</v>
      </c>
      <c r="H428" s="43" t="s">
        <v>64</v>
      </c>
      <c r="I428" s="20" t="s">
        <v>18</v>
      </c>
      <c r="J428" s="24" t="s">
        <v>65</v>
      </c>
      <c r="K428" s="25">
        <v>607.2404747033105</v>
      </c>
      <c r="L428" s="25">
        <v>21320</v>
      </c>
      <c r="M428" s="26">
        <v>2.8482198625858841E-2</v>
      </c>
      <c r="N428" s="21" t="s">
        <v>433</v>
      </c>
      <c r="O428" s="107" t="e">
        <f>(VLOOKUP(J428,'Rates per SqFt.'!$A$3:$E$12,4,FALSE))*K428</f>
        <v>#N/A</v>
      </c>
      <c r="P428" s="28">
        <f>123000*M428</f>
        <v>3503.3104309806372</v>
      </c>
      <c r="Q428" s="109">
        <f>(VLOOKUP(F428,'Rates per SqFt.'!$A$16:$E$18,3))*K428</f>
        <v>1000929004.3192035</v>
      </c>
      <c r="R428" s="29">
        <v>0</v>
      </c>
      <c r="S428" s="111" t="e">
        <f>(VLOOKUP(A428,#REF!,9,FALSE))*M428</f>
        <v>#REF!</v>
      </c>
      <c r="T428" s="30">
        <v>0</v>
      </c>
    </row>
    <row r="429" spans="1:20" ht="15" customHeight="1">
      <c r="A429" s="49">
        <v>430</v>
      </c>
      <c r="B429" s="20" t="s">
        <v>429</v>
      </c>
      <c r="C429" s="21" t="s">
        <v>430</v>
      </c>
      <c r="D429" s="21" t="s">
        <v>15</v>
      </c>
      <c r="E429" s="21"/>
      <c r="F429" s="22" t="s">
        <v>23</v>
      </c>
      <c r="G429" s="23" t="s">
        <v>63</v>
      </c>
      <c r="H429" s="43" t="s">
        <v>64</v>
      </c>
      <c r="I429" s="20" t="s">
        <v>18</v>
      </c>
      <c r="J429" s="24" t="s">
        <v>41</v>
      </c>
      <c r="K429" s="25">
        <v>817.64397251717673</v>
      </c>
      <c r="L429" s="25">
        <v>21320</v>
      </c>
      <c r="M429" s="26">
        <v>3.8351030605871327E-2</v>
      </c>
      <c r="N429" s="21" t="s">
        <v>431</v>
      </c>
      <c r="O429" s="107" t="e">
        <f>(VLOOKUP(J429,'Rates per SqFt.'!$A$3:$E$12,4,FALSE))*K429</f>
        <v>#N/A</v>
      </c>
      <c r="P429" s="28">
        <f>123000*M429</f>
        <v>4717.1767645221735</v>
      </c>
      <c r="Q429" s="109">
        <f>(VLOOKUP(F429,'Rates per SqFt.'!$A$16:$E$18,3))*K429</f>
        <v>1347742124.2368221</v>
      </c>
      <c r="R429" s="29">
        <v>0</v>
      </c>
      <c r="S429" s="111" t="e">
        <f>(VLOOKUP(A429,#REF!,9,FALSE))*M429</f>
        <v>#REF!</v>
      </c>
      <c r="T429" s="30">
        <v>0</v>
      </c>
    </row>
    <row r="430" spans="1:20" ht="15" customHeight="1">
      <c r="A430" s="49">
        <v>430</v>
      </c>
      <c r="B430" s="20" t="s">
        <v>429</v>
      </c>
      <c r="C430" s="21" t="s">
        <v>430</v>
      </c>
      <c r="D430" s="21" t="s">
        <v>15</v>
      </c>
      <c r="E430" s="21"/>
      <c r="F430" s="22" t="s">
        <v>23</v>
      </c>
      <c r="G430" s="23" t="s">
        <v>63</v>
      </c>
      <c r="H430" s="43" t="s">
        <v>64</v>
      </c>
      <c r="I430" s="20" t="s">
        <v>18</v>
      </c>
      <c r="J430" s="24" t="s">
        <v>41</v>
      </c>
      <c r="K430" s="25">
        <v>7019.2204871955028</v>
      </c>
      <c r="L430" s="25">
        <v>21320</v>
      </c>
      <c r="M430" s="26">
        <v>0.3292317301686446</v>
      </c>
      <c r="N430" s="21" t="s">
        <v>432</v>
      </c>
      <c r="O430" s="107" t="e">
        <f>(VLOOKUP(J430,'Rates per SqFt.'!$A$3:$E$12,4,FALSE))*K430</f>
        <v>#N/A</v>
      </c>
      <c r="P430" s="28">
        <f>123000*M430</f>
        <v>40495.502810743288</v>
      </c>
      <c r="Q430" s="109">
        <f>(VLOOKUP(F430,'Rates per SqFt.'!$A$16:$E$18,3))*K430</f>
        <v>11569949082.821318</v>
      </c>
      <c r="R430" s="29">
        <v>0</v>
      </c>
      <c r="S430" s="111" t="e">
        <f>(VLOOKUP(A430,#REF!,9,FALSE))*M430</f>
        <v>#REF!</v>
      </c>
      <c r="T430" s="30">
        <v>0</v>
      </c>
    </row>
    <row r="431" spans="1:20" ht="15" customHeight="1">
      <c r="A431" s="49">
        <v>432</v>
      </c>
      <c r="B431" s="20" t="s">
        <v>434</v>
      </c>
      <c r="C431" s="21" t="s">
        <v>435</v>
      </c>
      <c r="D431" s="21" t="s">
        <v>15</v>
      </c>
      <c r="E431" s="21"/>
      <c r="F431" s="22" t="s">
        <v>29</v>
      </c>
      <c r="G431" s="23" t="s">
        <v>305</v>
      </c>
      <c r="H431" s="24" t="s">
        <v>392</v>
      </c>
      <c r="I431" s="20" t="s">
        <v>18</v>
      </c>
      <c r="J431" s="24" t="s">
        <v>41</v>
      </c>
      <c r="K431" s="25">
        <v>593.47704335372271</v>
      </c>
      <c r="L431" s="25">
        <v>4645</v>
      </c>
      <c r="M431" s="26">
        <v>0.12776685540446128</v>
      </c>
      <c r="N431" s="21" t="s">
        <v>436</v>
      </c>
      <c r="O431" s="107" t="e">
        <f>(VLOOKUP(J431,'Rates per SqFt.'!$A$3:$E$12,4,FALSE))*K431</f>
        <v>#N/A</v>
      </c>
      <c r="P431" s="28"/>
      <c r="Q431" s="109">
        <f>(VLOOKUP(F431,'Rates per SqFt.'!$A$16:$E$18,3))*K431</f>
        <v>861007590.0531261</v>
      </c>
      <c r="R431" s="29">
        <v>0</v>
      </c>
      <c r="S431" s="111" t="e">
        <f>(VLOOKUP(A431,#REF!,9,FALSE))*M431</f>
        <v>#REF!</v>
      </c>
      <c r="T431" s="30">
        <v>0</v>
      </c>
    </row>
    <row r="432" spans="1:20" ht="15" customHeight="1">
      <c r="A432" s="49">
        <v>432</v>
      </c>
      <c r="B432" s="20" t="s">
        <v>434</v>
      </c>
      <c r="C432" s="21" t="s">
        <v>435</v>
      </c>
      <c r="D432" s="21" t="s">
        <v>15</v>
      </c>
      <c r="E432" s="21"/>
      <c r="F432" s="22" t="s">
        <v>29</v>
      </c>
      <c r="G432" s="23" t="s">
        <v>305</v>
      </c>
      <c r="H432" s="24" t="s">
        <v>392</v>
      </c>
      <c r="I432" s="20" t="s">
        <v>18</v>
      </c>
      <c r="J432" s="24" t="s">
        <v>19</v>
      </c>
      <c r="K432" s="25">
        <v>2541.4929860816533</v>
      </c>
      <c r="L432" s="25">
        <v>4645</v>
      </c>
      <c r="M432" s="26">
        <v>0.54714596040509222</v>
      </c>
      <c r="N432" s="21" t="s">
        <v>436</v>
      </c>
      <c r="O432" s="107" t="e">
        <f>(VLOOKUP(J432,'Rates per SqFt.'!$A$3:$E$12,4,FALSE))*K432</f>
        <v>#N/A</v>
      </c>
      <c r="P432" s="28"/>
      <c r="Q432" s="109">
        <f>(VLOOKUP(F432,'Rates per SqFt.'!$A$16:$E$18,3))*K432</f>
        <v>3687159892.0109453</v>
      </c>
      <c r="R432" s="29">
        <v>0</v>
      </c>
      <c r="S432" s="111" t="e">
        <f>(VLOOKUP(A432,#REF!,9,FALSE))*M432</f>
        <v>#REF!</v>
      </c>
      <c r="T432" s="30">
        <v>0</v>
      </c>
    </row>
    <row r="433" spans="1:20" ht="15" customHeight="1">
      <c r="A433" s="49">
        <v>432</v>
      </c>
      <c r="B433" s="20" t="s">
        <v>434</v>
      </c>
      <c r="C433" s="21" t="s">
        <v>435</v>
      </c>
      <c r="D433" s="21" t="s">
        <v>15</v>
      </c>
      <c r="E433" s="21"/>
      <c r="F433" s="22" t="s">
        <v>29</v>
      </c>
      <c r="G433" s="23" t="s">
        <v>305</v>
      </c>
      <c r="H433" s="24" t="s">
        <v>392</v>
      </c>
      <c r="I433" s="20" t="s">
        <v>34</v>
      </c>
      <c r="J433" s="24" t="s">
        <v>42</v>
      </c>
      <c r="K433" s="25">
        <v>1510.0299705646239</v>
      </c>
      <c r="L433" s="25">
        <v>4645</v>
      </c>
      <c r="M433" s="26">
        <v>0.32508718419044647</v>
      </c>
      <c r="N433" s="21" t="s">
        <v>436</v>
      </c>
      <c r="O433" s="107" t="e">
        <f>(VLOOKUP(J433,'Rates per SqFt.'!$A$3:$E$12,4,FALSE))*K433</f>
        <v>#N/A</v>
      </c>
      <c r="P433" s="28"/>
      <c r="Q433" s="109">
        <f>(VLOOKUP(F433,'Rates per SqFt.'!$A$16:$E$18,3))*K433</f>
        <v>2190728825.0220137</v>
      </c>
      <c r="R433" s="29">
        <v>0</v>
      </c>
      <c r="S433" s="111" t="e">
        <f>(VLOOKUP(A433,#REF!,9,FALSE))*M433</f>
        <v>#REF!</v>
      </c>
      <c r="T433" s="30">
        <v>0</v>
      </c>
    </row>
    <row r="434" spans="1:20" ht="15" customHeight="1">
      <c r="A434" s="49">
        <v>437</v>
      </c>
      <c r="B434" s="20" t="s">
        <v>437</v>
      </c>
      <c r="C434" s="21" t="s">
        <v>438</v>
      </c>
      <c r="D434" s="21" t="s">
        <v>15</v>
      </c>
      <c r="E434" s="21"/>
      <c r="F434" s="22" t="s">
        <v>23</v>
      </c>
      <c r="G434" s="23" t="s">
        <v>140</v>
      </c>
      <c r="H434" s="24" t="s">
        <v>439</v>
      </c>
      <c r="I434" s="20" t="s">
        <v>18</v>
      </c>
      <c r="J434" s="24" t="s">
        <v>41</v>
      </c>
      <c r="K434" s="25">
        <v>5485.5816503409333</v>
      </c>
      <c r="L434" s="25">
        <v>82396</v>
      </c>
      <c r="M434" s="140">
        <v>6.657582468009289E-2</v>
      </c>
      <c r="N434" s="21" t="s">
        <v>290</v>
      </c>
      <c r="O434" s="107" t="e">
        <f>(VLOOKUP(J434,'Rates per SqFt.'!$A$3:$E$12,4,FALSE))*K434</f>
        <v>#N/A</v>
      </c>
      <c r="P434" s="28">
        <f t="shared" ref="P434:P451" si="18">111000*M434</f>
        <v>7389.9165394903112</v>
      </c>
      <c r="Q434" s="109">
        <f>(VLOOKUP(F434,'Rates per SqFt.'!$A$16:$E$18,3))*K434</f>
        <v>9042015491.5894146</v>
      </c>
      <c r="R434" s="29">
        <f t="shared" ref="R434:R451" si="19">1650000*M434</f>
        <v>109850.11072215327</v>
      </c>
      <c r="S434" s="111" t="e">
        <f>(VLOOKUP(A434,#REF!,9,FALSE))*M434</f>
        <v>#REF!</v>
      </c>
      <c r="T434" s="30">
        <v>0</v>
      </c>
    </row>
    <row r="435" spans="1:20" ht="15" customHeight="1">
      <c r="A435" s="49">
        <v>437</v>
      </c>
      <c r="B435" s="20" t="s">
        <v>437</v>
      </c>
      <c r="C435" s="21" t="s">
        <v>438</v>
      </c>
      <c r="D435" s="21" t="s">
        <v>15</v>
      </c>
      <c r="E435" s="21"/>
      <c r="F435" s="22" t="s">
        <v>23</v>
      </c>
      <c r="G435" s="23" t="s">
        <v>140</v>
      </c>
      <c r="H435" s="24" t="s">
        <v>440</v>
      </c>
      <c r="I435" s="20" t="s">
        <v>18</v>
      </c>
      <c r="J435" s="24" t="s">
        <v>41</v>
      </c>
      <c r="K435" s="25">
        <v>4465.8588481286934</v>
      </c>
      <c r="L435" s="25">
        <v>82396</v>
      </c>
      <c r="M435" s="140">
        <v>5.4199947183463923E-2</v>
      </c>
      <c r="N435" s="21" t="s">
        <v>441</v>
      </c>
      <c r="O435" s="107" t="e">
        <f>(VLOOKUP(J435,'Rates per SqFt.'!$A$3:$E$12,4,FALSE))*K435</f>
        <v>#N/A</v>
      </c>
      <c r="P435" s="28">
        <f t="shared" si="18"/>
        <v>6016.1941373644959</v>
      </c>
      <c r="Q435" s="109">
        <f>(VLOOKUP(F435,'Rates per SqFt.'!$A$16:$E$18,3))*K435</f>
        <v>7361181997.0853281</v>
      </c>
      <c r="R435" s="29">
        <f t="shared" si="19"/>
        <v>89429.912852715468</v>
      </c>
      <c r="S435" s="111" t="e">
        <f>(VLOOKUP(A435,#REF!,9,FALSE))*M435</f>
        <v>#REF!</v>
      </c>
      <c r="T435" s="30">
        <v>0</v>
      </c>
    </row>
    <row r="436" spans="1:20" ht="15" customHeight="1">
      <c r="A436" s="49">
        <v>437</v>
      </c>
      <c r="B436" s="20" t="s">
        <v>437</v>
      </c>
      <c r="C436" s="21" t="s">
        <v>438</v>
      </c>
      <c r="D436" s="21" t="s">
        <v>15</v>
      </c>
      <c r="E436" s="21"/>
      <c r="F436" s="22" t="s">
        <v>23</v>
      </c>
      <c r="G436" s="23" t="s">
        <v>140</v>
      </c>
      <c r="H436" s="24" t="s">
        <v>442</v>
      </c>
      <c r="I436" s="20" t="s">
        <v>18</v>
      </c>
      <c r="J436" s="24" t="s">
        <v>41</v>
      </c>
      <c r="K436" s="25">
        <v>4741.9591298005898</v>
      </c>
      <c r="L436" s="25">
        <v>82396</v>
      </c>
      <c r="M436" s="140">
        <v>5.7550841421920844E-2</v>
      </c>
      <c r="N436" s="21" t="s">
        <v>443</v>
      </c>
      <c r="O436" s="107" t="e">
        <f>(VLOOKUP(J436,'Rates per SqFt.'!$A$3:$E$12,4,FALSE))*K436</f>
        <v>#N/A</v>
      </c>
      <c r="P436" s="28">
        <f t="shared" si="18"/>
        <v>6388.1433978332134</v>
      </c>
      <c r="Q436" s="109">
        <f>(VLOOKUP(F436,'Rates per SqFt.'!$A$16:$E$18,3))*K436</f>
        <v>7816284697.8088388</v>
      </c>
      <c r="R436" s="29">
        <f t="shared" si="19"/>
        <v>94958.888346169391</v>
      </c>
      <c r="S436" s="111" t="e">
        <f>(VLOOKUP(A436,#REF!,9,FALSE))*M436</f>
        <v>#REF!</v>
      </c>
      <c r="T436" s="30">
        <v>0</v>
      </c>
    </row>
    <row r="437" spans="1:20" ht="15" customHeight="1">
      <c r="A437" s="49">
        <v>437</v>
      </c>
      <c r="B437" s="20" t="s">
        <v>437</v>
      </c>
      <c r="C437" s="21" t="s">
        <v>438</v>
      </c>
      <c r="D437" s="21" t="s">
        <v>15</v>
      </c>
      <c r="E437" s="21"/>
      <c r="F437" s="22" t="s">
        <v>23</v>
      </c>
      <c r="G437" s="23" t="s">
        <v>140</v>
      </c>
      <c r="H437" s="24" t="s">
        <v>444</v>
      </c>
      <c r="I437" s="20" t="s">
        <v>18</v>
      </c>
      <c r="J437" s="24" t="s">
        <v>41</v>
      </c>
      <c r="K437" s="25">
        <v>536.76025573548429</v>
      </c>
      <c r="L437" s="25">
        <v>82396</v>
      </c>
      <c r="M437" s="140">
        <v>6.5143970063532728E-3</v>
      </c>
      <c r="N437" s="21" t="s">
        <v>445</v>
      </c>
      <c r="O437" s="107" t="e">
        <f>(VLOOKUP(J437,'Rates per SqFt.'!$A$3:$E$12,4,FALSE))*K437</f>
        <v>#N/A</v>
      </c>
      <c r="P437" s="28">
        <f t="shared" si="18"/>
        <v>723.09806770521334</v>
      </c>
      <c r="Q437" s="109">
        <f>(VLOOKUP(F437,'Rates per SqFt.'!$A$16:$E$18,3))*K437</f>
        <v>884754772.96525204</v>
      </c>
      <c r="R437" s="29">
        <f t="shared" si="19"/>
        <v>10748.755060482899</v>
      </c>
      <c r="S437" s="111" t="e">
        <f>(VLOOKUP(A437,#REF!,9,FALSE))*M437</f>
        <v>#REF!</v>
      </c>
      <c r="T437" s="30">
        <v>0</v>
      </c>
    </row>
    <row r="438" spans="1:20" ht="15" customHeight="1">
      <c r="A438" s="49">
        <v>437</v>
      </c>
      <c r="B438" s="20" t="s">
        <v>437</v>
      </c>
      <c r="C438" s="21" t="s">
        <v>438</v>
      </c>
      <c r="D438" s="21" t="s">
        <v>15</v>
      </c>
      <c r="E438" s="21"/>
      <c r="F438" s="22" t="s">
        <v>23</v>
      </c>
      <c r="G438" s="23" t="s">
        <v>140</v>
      </c>
      <c r="H438" s="24" t="s">
        <v>446</v>
      </c>
      <c r="I438" s="20" t="s">
        <v>18</v>
      </c>
      <c r="J438" s="24" t="s">
        <v>41</v>
      </c>
      <c r="K438" s="25">
        <v>27038.696224453852</v>
      </c>
      <c r="L438" s="25">
        <v>82396</v>
      </c>
      <c r="M438" s="140">
        <v>0.32815544716313721</v>
      </c>
      <c r="N438" s="21" t="s">
        <v>447</v>
      </c>
      <c r="O438" s="107" t="e">
        <f>(VLOOKUP(J438,'Rates per SqFt.'!$A$3:$E$12,4,FALSE))*K438</f>
        <v>#N/A</v>
      </c>
      <c r="P438" s="28">
        <f t="shared" si="18"/>
        <v>36425.254635108227</v>
      </c>
      <c r="Q438" s="109">
        <f>(VLOOKUP(F438,'Rates per SqFt.'!$A$16:$E$18,3))*K438</f>
        <v>44568529960.482323</v>
      </c>
      <c r="R438" s="29">
        <f t="shared" si="19"/>
        <v>541456.4878191764</v>
      </c>
      <c r="S438" s="111" t="e">
        <f>(VLOOKUP(A438,#REF!,9,FALSE))*M438</f>
        <v>#REF!</v>
      </c>
      <c r="T438" s="30">
        <v>0</v>
      </c>
    </row>
    <row r="439" spans="1:20" ht="15" customHeight="1">
      <c r="A439" s="49">
        <v>437</v>
      </c>
      <c r="B439" s="20" t="s">
        <v>437</v>
      </c>
      <c r="C439" s="21" t="s">
        <v>438</v>
      </c>
      <c r="D439" s="21" t="s">
        <v>15</v>
      </c>
      <c r="E439" s="21"/>
      <c r="F439" s="22" t="s">
        <v>23</v>
      </c>
      <c r="G439" s="23" t="s">
        <v>63</v>
      </c>
      <c r="H439" s="43" t="s">
        <v>64</v>
      </c>
      <c r="I439" s="20" t="s">
        <v>34</v>
      </c>
      <c r="J439" s="24" t="s">
        <v>65</v>
      </c>
      <c r="K439" s="25">
        <v>1934.2048950804169</v>
      </c>
      <c r="L439" s="25">
        <v>82396</v>
      </c>
      <c r="M439" s="140">
        <v>2.3474499916020401E-2</v>
      </c>
      <c r="N439" s="21" t="s">
        <v>448</v>
      </c>
      <c r="O439" s="107" t="e">
        <f>(VLOOKUP(J439,'Rates per SqFt.'!$A$3:$E$12,4,FALSE))*K439</f>
        <v>#N/A</v>
      </c>
      <c r="P439" s="28">
        <f t="shared" si="18"/>
        <v>2605.6694906782645</v>
      </c>
      <c r="Q439" s="109">
        <f>(VLOOKUP(F439,'Rates per SqFt.'!$A$16:$E$18,3))*K439</f>
        <v>3188196209.6286082</v>
      </c>
      <c r="R439" s="29">
        <f t="shared" si="19"/>
        <v>38732.924861433661</v>
      </c>
      <c r="S439" s="111" t="e">
        <f>(VLOOKUP(A439,#REF!,9,FALSE))*M439</f>
        <v>#REF!</v>
      </c>
      <c r="T439" s="30">
        <v>0</v>
      </c>
    </row>
    <row r="440" spans="1:20" ht="15" customHeight="1">
      <c r="A440" s="49">
        <v>437</v>
      </c>
      <c r="B440" s="20" t="s">
        <v>437</v>
      </c>
      <c r="C440" s="21" t="s">
        <v>438</v>
      </c>
      <c r="D440" s="21" t="s">
        <v>15</v>
      </c>
      <c r="E440" s="21"/>
      <c r="F440" s="22" t="s">
        <v>23</v>
      </c>
      <c r="G440" s="23" t="s">
        <v>63</v>
      </c>
      <c r="H440" s="43" t="s">
        <v>64</v>
      </c>
      <c r="I440" s="20" t="s">
        <v>34</v>
      </c>
      <c r="J440" s="24" t="s">
        <v>65</v>
      </c>
      <c r="K440" s="25">
        <v>4734.1168256306664</v>
      </c>
      <c r="L440" s="25">
        <v>82396</v>
      </c>
      <c r="M440" s="140">
        <v>5.7455663207323975E-2</v>
      </c>
      <c r="N440" s="21" t="s">
        <v>449</v>
      </c>
      <c r="O440" s="107" t="e">
        <f>(VLOOKUP(J440,'Rates per SqFt.'!$A$3:$E$12,4,FALSE))*K440</f>
        <v>#N/A</v>
      </c>
      <c r="P440" s="28">
        <f t="shared" si="18"/>
        <v>6377.578616012961</v>
      </c>
      <c r="Q440" s="109">
        <f>(VLOOKUP(F440,'Rates per SqFt.'!$A$16:$E$18,3))*K440</f>
        <v>7803358040.1972809</v>
      </c>
      <c r="R440" s="29">
        <f t="shared" si="19"/>
        <v>94801.844292084555</v>
      </c>
      <c r="S440" s="111" t="e">
        <f>(VLOOKUP(A440,#REF!,9,FALSE))*M440</f>
        <v>#REF!</v>
      </c>
      <c r="T440" s="30">
        <v>0</v>
      </c>
    </row>
    <row r="441" spans="1:20" ht="15" customHeight="1">
      <c r="A441" s="49">
        <v>437</v>
      </c>
      <c r="B441" s="20" t="s">
        <v>437</v>
      </c>
      <c r="C441" s="21" t="s">
        <v>438</v>
      </c>
      <c r="D441" s="21" t="s">
        <v>15</v>
      </c>
      <c r="E441" s="21"/>
      <c r="F441" s="22" t="s">
        <v>23</v>
      </c>
      <c r="G441" s="23" t="s">
        <v>63</v>
      </c>
      <c r="H441" s="43" t="s">
        <v>64</v>
      </c>
      <c r="I441" s="20" t="s">
        <v>35</v>
      </c>
      <c r="J441" s="24" t="s">
        <v>65</v>
      </c>
      <c r="K441" s="25">
        <v>12023.794838920192</v>
      </c>
      <c r="L441" s="25">
        <v>82396</v>
      </c>
      <c r="M441" s="140">
        <v>0.14592692410942512</v>
      </c>
      <c r="N441" s="21" t="s">
        <v>450</v>
      </c>
      <c r="O441" s="107" t="e">
        <f>(VLOOKUP(J441,'Rates per SqFt.'!$A$3:$E$12,4,FALSE))*K441</f>
        <v>#N/A</v>
      </c>
      <c r="P441" s="28">
        <f t="shared" si="18"/>
        <v>16197.888576146188</v>
      </c>
      <c r="Q441" s="109">
        <f>(VLOOKUP(F441,'Rates per SqFt.'!$A$16:$E$18,3))*K441</f>
        <v>19819108734.704956</v>
      </c>
      <c r="R441" s="29">
        <f t="shared" si="19"/>
        <v>240779.42478055146</v>
      </c>
      <c r="S441" s="111" t="e">
        <f>(VLOOKUP(A441,#REF!,9,FALSE))*M441</f>
        <v>#REF!</v>
      </c>
      <c r="T441" s="30">
        <v>0</v>
      </c>
    </row>
    <row r="442" spans="1:20" ht="15" customHeight="1">
      <c r="A442" s="49">
        <v>437</v>
      </c>
      <c r="B442" s="20" t="s">
        <v>437</v>
      </c>
      <c r="C442" s="21" t="s">
        <v>438</v>
      </c>
      <c r="D442" s="21" t="s">
        <v>15</v>
      </c>
      <c r="E442" s="21"/>
      <c r="F442" s="22" t="s">
        <v>23</v>
      </c>
      <c r="G442" s="23" t="s">
        <v>63</v>
      </c>
      <c r="H442" s="43" t="s">
        <v>64</v>
      </c>
      <c r="I442" s="20" t="s">
        <v>18</v>
      </c>
      <c r="J442" s="24" t="s">
        <v>65</v>
      </c>
      <c r="K442" s="25">
        <v>1218.1888927397263</v>
      </c>
      <c r="L442" s="25">
        <v>82396</v>
      </c>
      <c r="M442" s="140">
        <v>1.4784563482932743E-2</v>
      </c>
      <c r="N442" s="21" t="s">
        <v>451</v>
      </c>
      <c r="O442" s="107" t="e">
        <f>(VLOOKUP(J442,'Rates per SqFt.'!$A$3:$E$12,4,FALSE))*K442</f>
        <v>#N/A</v>
      </c>
      <c r="P442" s="28">
        <f t="shared" si="18"/>
        <v>1641.0865466055345</v>
      </c>
      <c r="Q442" s="109">
        <f>(VLOOKUP(F442,'Rates per SqFt.'!$A$16:$E$18,3))*K442</f>
        <v>2007969900.3569069</v>
      </c>
      <c r="R442" s="29">
        <f t="shared" si="19"/>
        <v>24394.529746839027</v>
      </c>
      <c r="S442" s="111" t="e">
        <f>(VLOOKUP(A442,#REF!,9,FALSE))*M442</f>
        <v>#REF!</v>
      </c>
      <c r="T442" s="30">
        <v>0</v>
      </c>
    </row>
    <row r="443" spans="1:20" ht="15" customHeight="1">
      <c r="A443" s="49">
        <v>437</v>
      </c>
      <c r="B443" s="20" t="s">
        <v>437</v>
      </c>
      <c r="C443" s="21" t="s">
        <v>438</v>
      </c>
      <c r="D443" s="21" t="s">
        <v>15</v>
      </c>
      <c r="E443" s="21"/>
      <c r="F443" s="22" t="s">
        <v>23</v>
      </c>
      <c r="G443" s="23" t="s">
        <v>63</v>
      </c>
      <c r="H443" s="43" t="s">
        <v>64</v>
      </c>
      <c r="I443" s="20" t="s">
        <v>35</v>
      </c>
      <c r="J443" s="24" t="s">
        <v>65</v>
      </c>
      <c r="K443" s="25">
        <v>819.26495304076059</v>
      </c>
      <c r="L443" s="25">
        <v>82396</v>
      </c>
      <c r="M443" s="140">
        <v>9.9430185086746992E-3</v>
      </c>
      <c r="N443" s="21" t="s">
        <v>452</v>
      </c>
      <c r="O443" s="107" t="e">
        <f>(VLOOKUP(J443,'Rates per SqFt.'!$A$3:$E$12,4,FALSE))*K443</f>
        <v>#N/A</v>
      </c>
      <c r="P443" s="28">
        <f t="shared" si="18"/>
        <v>1103.6750544628917</v>
      </c>
      <c r="Q443" s="109">
        <f>(VLOOKUP(F443,'Rates per SqFt.'!$A$16:$E$18,3))*K443</f>
        <v>1350414025.2201753</v>
      </c>
      <c r="R443" s="29">
        <f t="shared" si="19"/>
        <v>16405.980539313252</v>
      </c>
      <c r="S443" s="111" t="e">
        <f>(VLOOKUP(A443,#REF!,9,FALSE))*M443</f>
        <v>#REF!</v>
      </c>
      <c r="T443" s="30">
        <v>0</v>
      </c>
    </row>
    <row r="444" spans="1:20" ht="15" customHeight="1">
      <c r="A444" s="49">
        <v>437</v>
      </c>
      <c r="B444" s="20" t="s">
        <v>437</v>
      </c>
      <c r="C444" s="21" t="s">
        <v>438</v>
      </c>
      <c r="D444" s="21" t="s">
        <v>15</v>
      </c>
      <c r="E444" s="21"/>
      <c r="F444" s="22" t="s">
        <v>23</v>
      </c>
      <c r="G444" s="23" t="s">
        <v>63</v>
      </c>
      <c r="H444" s="43" t="s">
        <v>64</v>
      </c>
      <c r="I444" s="20" t="s">
        <v>34</v>
      </c>
      <c r="J444" s="24" t="s">
        <v>41</v>
      </c>
      <c r="K444" s="25">
        <v>2024.4118478878552</v>
      </c>
      <c r="L444" s="25">
        <v>82396</v>
      </c>
      <c r="M444" s="140">
        <v>2.4569297634446517E-2</v>
      </c>
      <c r="N444" s="21" t="s">
        <v>448</v>
      </c>
      <c r="O444" s="107" t="e">
        <f>(VLOOKUP(J444,'Rates per SqFt.'!$A$3:$E$12,4,FALSE))*K444</f>
        <v>#N/A</v>
      </c>
      <c r="P444" s="28">
        <f t="shared" si="18"/>
        <v>2727.1920374235633</v>
      </c>
      <c r="Q444" s="109">
        <f>(VLOOKUP(F444,'Rates per SqFt.'!$A$16:$E$18,3))*K444</f>
        <v>3336886488.3856907</v>
      </c>
      <c r="R444" s="29">
        <f t="shared" si="19"/>
        <v>40539.341096836753</v>
      </c>
      <c r="S444" s="111" t="e">
        <f>(VLOOKUP(A444,#REF!,9,FALSE))*M444</f>
        <v>#REF!</v>
      </c>
      <c r="T444" s="30">
        <v>0</v>
      </c>
    </row>
    <row r="445" spans="1:20" ht="15" customHeight="1">
      <c r="A445" s="49">
        <v>437</v>
      </c>
      <c r="B445" s="20" t="s">
        <v>437</v>
      </c>
      <c r="C445" s="21" t="s">
        <v>438</v>
      </c>
      <c r="D445" s="21" t="s">
        <v>15</v>
      </c>
      <c r="E445" s="21"/>
      <c r="F445" s="22" t="s">
        <v>23</v>
      </c>
      <c r="G445" s="23" t="s">
        <v>63</v>
      </c>
      <c r="H445" s="43" t="s">
        <v>64</v>
      </c>
      <c r="I445" s="20" t="s">
        <v>34</v>
      </c>
      <c r="J445" s="24" t="s">
        <v>41</v>
      </c>
      <c r="K445" s="25">
        <v>134.2615111552567</v>
      </c>
      <c r="L445" s="25">
        <v>82396</v>
      </c>
      <c r="M445" s="140">
        <v>1.6294663716109605E-3</v>
      </c>
      <c r="N445" s="21" t="s">
        <v>105</v>
      </c>
      <c r="O445" s="107" t="e">
        <f>(VLOOKUP(J445,'Rates per SqFt.'!$A$3:$E$12,4,FALSE))*K445</f>
        <v>#N/A</v>
      </c>
      <c r="P445" s="28">
        <f t="shared" si="18"/>
        <v>180.87076724881661</v>
      </c>
      <c r="Q445" s="109">
        <f>(VLOOKUP(F445,'Rates per SqFt.'!$A$16:$E$18,3))*K445</f>
        <v>221306461.40589035</v>
      </c>
      <c r="R445" s="29">
        <f t="shared" si="19"/>
        <v>2688.6195131580848</v>
      </c>
      <c r="S445" s="111" t="e">
        <f>(VLOOKUP(A445,#REF!,9,FALSE))*M445</f>
        <v>#REF!</v>
      </c>
      <c r="T445" s="30">
        <v>0</v>
      </c>
    </row>
    <row r="446" spans="1:20" ht="15" customHeight="1">
      <c r="A446" s="49">
        <v>437</v>
      </c>
      <c r="B446" s="20" t="s">
        <v>437</v>
      </c>
      <c r="C446" s="21" t="s">
        <v>438</v>
      </c>
      <c r="D446" s="21" t="s">
        <v>15</v>
      </c>
      <c r="E446" s="21"/>
      <c r="F446" s="22" t="s">
        <v>23</v>
      </c>
      <c r="G446" s="23" t="s">
        <v>63</v>
      </c>
      <c r="H446" s="43" t="s">
        <v>64</v>
      </c>
      <c r="I446" s="20" t="s">
        <v>34</v>
      </c>
      <c r="J446" s="24" t="s">
        <v>41</v>
      </c>
      <c r="K446" s="25">
        <v>3383.1103696308955</v>
      </c>
      <c r="L446" s="25">
        <v>82396</v>
      </c>
      <c r="M446" s="140">
        <v>4.1059157842988685E-2</v>
      </c>
      <c r="N446" s="21" t="s">
        <v>453</v>
      </c>
      <c r="O446" s="107" t="e">
        <f>(VLOOKUP(J446,'Rates per SqFt.'!$A$3:$E$12,4,FALSE))*K446</f>
        <v>#N/A</v>
      </c>
      <c r="P446" s="28">
        <f t="shared" si="18"/>
        <v>4557.5665205717441</v>
      </c>
      <c r="Q446" s="109">
        <f>(VLOOKUP(F446,'Rates per SqFt.'!$A$16:$E$18,3))*K446</f>
        <v>5576461772.3005085</v>
      </c>
      <c r="R446" s="29">
        <f t="shared" si="19"/>
        <v>67747.610440931327</v>
      </c>
      <c r="S446" s="111" t="e">
        <f>(VLOOKUP(A446,#REF!,9,FALSE))*M446</f>
        <v>#REF!</v>
      </c>
      <c r="T446" s="30">
        <v>0</v>
      </c>
    </row>
    <row r="447" spans="1:20" ht="15" customHeight="1">
      <c r="A447" s="49">
        <v>437</v>
      </c>
      <c r="B447" s="20" t="s">
        <v>437</v>
      </c>
      <c r="C447" s="21" t="s">
        <v>438</v>
      </c>
      <c r="D447" s="21" t="s">
        <v>15</v>
      </c>
      <c r="E447" s="21"/>
      <c r="F447" s="22" t="s">
        <v>23</v>
      </c>
      <c r="G447" s="23" t="s">
        <v>63</v>
      </c>
      <c r="H447" s="43" t="s">
        <v>64</v>
      </c>
      <c r="I447" s="20" t="s">
        <v>34</v>
      </c>
      <c r="J447" s="24" t="s">
        <v>41</v>
      </c>
      <c r="K447" s="25">
        <v>2202.0286386869971</v>
      </c>
      <c r="L447" s="25">
        <v>82396</v>
      </c>
      <c r="M447" s="140">
        <v>2.672494585522352E-2</v>
      </c>
      <c r="N447" s="21" t="s">
        <v>454</v>
      </c>
      <c r="O447" s="107" t="e">
        <f>(VLOOKUP(J447,'Rates per SqFt.'!$A$3:$E$12,4,FALSE))*K447</f>
        <v>#N/A</v>
      </c>
      <c r="P447" s="28">
        <f t="shared" si="18"/>
        <v>2966.468989929811</v>
      </c>
      <c r="Q447" s="109">
        <f>(VLOOKUP(F447,'Rates per SqFt.'!$A$16:$E$18,3))*K447</f>
        <v>3629656494.6205668</v>
      </c>
      <c r="R447" s="29">
        <f t="shared" si="19"/>
        <v>44096.160661118811</v>
      </c>
      <c r="S447" s="111" t="e">
        <f>(VLOOKUP(A447,#REF!,9,FALSE))*M447</f>
        <v>#REF!</v>
      </c>
      <c r="T447" s="30">
        <v>0</v>
      </c>
    </row>
    <row r="448" spans="1:20" ht="15" customHeight="1">
      <c r="A448" s="49">
        <v>437</v>
      </c>
      <c r="B448" s="20" t="s">
        <v>437</v>
      </c>
      <c r="C448" s="21" t="s">
        <v>438</v>
      </c>
      <c r="D448" s="21" t="s">
        <v>15</v>
      </c>
      <c r="E448" s="21"/>
      <c r="F448" s="22" t="s">
        <v>23</v>
      </c>
      <c r="G448" s="23" t="s">
        <v>63</v>
      </c>
      <c r="H448" s="43" t="s">
        <v>64</v>
      </c>
      <c r="I448" s="20" t="s">
        <v>34</v>
      </c>
      <c r="J448" s="24" t="s">
        <v>41</v>
      </c>
      <c r="K448" s="25">
        <v>2303.4240507573732</v>
      </c>
      <c r="L448" s="25">
        <v>82396</v>
      </c>
      <c r="M448" s="140">
        <v>2.7955532437950546E-2</v>
      </c>
      <c r="N448" s="21" t="s">
        <v>449</v>
      </c>
      <c r="O448" s="107" t="e">
        <f>(VLOOKUP(J448,'Rates per SqFt.'!$A$3:$E$12,4,FALSE))*K448</f>
        <v>#N/A</v>
      </c>
      <c r="P448" s="28">
        <f t="shared" si="18"/>
        <v>3103.0641006125106</v>
      </c>
      <c r="Q448" s="109">
        <f>(VLOOKUP(F448,'Rates per SqFt.'!$A$16:$E$18,3))*K448</f>
        <v>3796788978.4948072</v>
      </c>
      <c r="R448" s="29">
        <f t="shared" si="19"/>
        <v>46126.628522618397</v>
      </c>
      <c r="S448" s="111" t="e">
        <f>(VLOOKUP(A448,#REF!,9,FALSE))*M448</f>
        <v>#REF!</v>
      </c>
      <c r="T448" s="30">
        <v>0</v>
      </c>
    </row>
    <row r="449" spans="1:21" ht="15" customHeight="1">
      <c r="A449" s="49">
        <v>437</v>
      </c>
      <c r="B449" s="20" t="s">
        <v>437</v>
      </c>
      <c r="C449" s="21" t="s">
        <v>438</v>
      </c>
      <c r="D449" s="21" t="s">
        <v>15</v>
      </c>
      <c r="E449" s="21"/>
      <c r="F449" s="22" t="s">
        <v>23</v>
      </c>
      <c r="G449" s="23" t="s">
        <v>63</v>
      </c>
      <c r="H449" s="43" t="s">
        <v>64</v>
      </c>
      <c r="I449" s="20" t="s">
        <v>35</v>
      </c>
      <c r="J449" s="24" t="s">
        <v>41</v>
      </c>
      <c r="K449" s="25">
        <v>6217.7604187335401</v>
      </c>
      <c r="L449" s="25">
        <v>82396</v>
      </c>
      <c r="M449" s="140">
        <v>7.5461920708936606E-2</v>
      </c>
      <c r="N449" s="21" t="s">
        <v>450</v>
      </c>
      <c r="O449" s="107" t="e">
        <f>(VLOOKUP(J449,'Rates per SqFt.'!$A$3:$E$12,4,FALSE))*K449</f>
        <v>#N/A</v>
      </c>
      <c r="P449" s="28">
        <f t="shared" si="18"/>
        <v>8376.2731986919625</v>
      </c>
      <c r="Q449" s="109">
        <f>(VLOOKUP(F449,'Rates per SqFt.'!$A$16:$E$18,3))*K449</f>
        <v>10248883274.882248</v>
      </c>
      <c r="R449" s="29">
        <f t="shared" si="19"/>
        <v>124512.16916974539</v>
      </c>
      <c r="S449" s="111" t="e">
        <f>(VLOOKUP(A449,#REF!,9,FALSE))*M449</f>
        <v>#REF!</v>
      </c>
      <c r="T449" s="30">
        <v>0</v>
      </c>
    </row>
    <row r="450" spans="1:21" ht="15" customHeight="1">
      <c r="A450" s="49">
        <v>437</v>
      </c>
      <c r="B450" s="20" t="s">
        <v>437</v>
      </c>
      <c r="C450" s="21" t="s">
        <v>438</v>
      </c>
      <c r="D450" s="21" t="s">
        <v>15</v>
      </c>
      <c r="E450" s="21"/>
      <c r="F450" s="22" t="s">
        <v>23</v>
      </c>
      <c r="G450" s="23" t="s">
        <v>63</v>
      </c>
      <c r="H450" s="43" t="s">
        <v>64</v>
      </c>
      <c r="I450" s="20" t="s">
        <v>18</v>
      </c>
      <c r="J450" s="24" t="s">
        <v>41</v>
      </c>
      <c r="K450" s="25">
        <v>1353.392987383425</v>
      </c>
      <c r="L450" s="25">
        <v>82396</v>
      </c>
      <c r="M450" s="140">
        <v>1.6425469529873112E-2</v>
      </c>
      <c r="N450" s="21" t="s">
        <v>451</v>
      </c>
      <c r="O450" s="107" t="e">
        <f>(VLOOKUP(J450,'Rates per SqFt.'!$A$3:$E$12,4,FALSE))*K450</f>
        <v>#N/A</v>
      </c>
      <c r="P450" s="28">
        <f t="shared" si="18"/>
        <v>1823.2271178159156</v>
      </c>
      <c r="Q450" s="109">
        <f>(VLOOKUP(F450,'Rates per SqFt.'!$A$16:$E$18,3))*K450</f>
        <v>2230830044.6806479</v>
      </c>
      <c r="R450" s="29">
        <f t="shared" si="19"/>
        <v>27102.024724290633</v>
      </c>
      <c r="S450" s="111" t="e">
        <f>(VLOOKUP(A450,#REF!,9,FALSE))*M450</f>
        <v>#REF!</v>
      </c>
      <c r="T450" s="30">
        <v>0</v>
      </c>
    </row>
    <row r="451" spans="1:21" ht="15" customHeight="1">
      <c r="A451" s="49">
        <v>437</v>
      </c>
      <c r="B451" s="20" t="s">
        <v>437</v>
      </c>
      <c r="C451" s="21" t="s">
        <v>438</v>
      </c>
      <c r="D451" s="21" t="s">
        <v>15</v>
      </c>
      <c r="E451" s="21"/>
      <c r="F451" s="22" t="s">
        <v>23</v>
      </c>
      <c r="G451" s="23" t="s">
        <v>63</v>
      </c>
      <c r="H451" s="43" t="s">
        <v>64</v>
      </c>
      <c r="I451" s="20" t="s">
        <v>34</v>
      </c>
      <c r="J451" s="24" t="s">
        <v>41</v>
      </c>
      <c r="K451" s="25">
        <v>118.87737966871688</v>
      </c>
      <c r="L451" s="25">
        <v>82396</v>
      </c>
      <c r="M451" s="140">
        <v>1.4427566831972049E-3</v>
      </c>
      <c r="N451" s="21" t="s">
        <v>455</v>
      </c>
      <c r="O451" s="107" t="e">
        <f>(VLOOKUP(J451,'Rates per SqFt.'!$A$3:$E$12,4,FALSE))*K451</f>
        <v>#N/A</v>
      </c>
      <c r="P451" s="28">
        <f t="shared" si="18"/>
        <v>160.14599183488974</v>
      </c>
      <c r="Q451" s="109">
        <f>(VLOOKUP(F451,'Rates per SqFt.'!$A$16:$E$18,3))*K451</f>
        <v>195948429.36979878</v>
      </c>
      <c r="R451" s="29">
        <f t="shared" si="19"/>
        <v>2380.5485272753881</v>
      </c>
      <c r="S451" s="111" t="e">
        <f>(VLOOKUP(A451,#REF!,9,FALSE))*M451</f>
        <v>#REF!</v>
      </c>
      <c r="T451" s="30">
        <v>0</v>
      </c>
    </row>
    <row r="452" spans="1:21" ht="15" customHeight="1">
      <c r="A452" s="49">
        <v>439</v>
      </c>
      <c r="B452" s="20" t="s">
        <v>456</v>
      </c>
      <c r="C452" s="21" t="s">
        <v>457</v>
      </c>
      <c r="D452" s="21" t="s">
        <v>15</v>
      </c>
      <c r="E452" s="21"/>
      <c r="F452" s="22" t="s">
        <v>23</v>
      </c>
      <c r="G452" s="23" t="s">
        <v>43</v>
      </c>
      <c r="H452" s="24" t="s">
        <v>458</v>
      </c>
      <c r="I452" s="20" t="s">
        <v>18</v>
      </c>
      <c r="J452" s="24" t="s">
        <v>459</v>
      </c>
      <c r="K452" s="25">
        <v>2726.7026467598293</v>
      </c>
      <c r="L452" s="25">
        <v>22785</v>
      </c>
      <c r="M452" s="26">
        <v>0.11967095223874608</v>
      </c>
      <c r="N452" s="21" t="s">
        <v>460</v>
      </c>
      <c r="O452" s="107" t="e">
        <f>(VLOOKUP(J452,'Rates per SqFt.'!$A$3:$E$12,4,FALSE))*K452</f>
        <v>#N/A</v>
      </c>
      <c r="P452" s="28">
        <v>0</v>
      </c>
      <c r="Q452" s="109">
        <f>(VLOOKUP(F452,'Rates per SqFt.'!$A$16:$E$18,3))*K452</f>
        <v>4494489216.3674049</v>
      </c>
      <c r="R452" s="29">
        <v>0</v>
      </c>
      <c r="S452" s="111" t="e">
        <f>(VLOOKUP(A452,#REF!,9,FALSE))*M452</f>
        <v>#REF!</v>
      </c>
      <c r="T452" s="30">
        <v>0</v>
      </c>
    </row>
    <row r="453" spans="1:21" ht="15" customHeight="1">
      <c r="A453" s="49">
        <v>439</v>
      </c>
      <c r="B453" s="20" t="s">
        <v>456</v>
      </c>
      <c r="C453" s="21" t="s">
        <v>457</v>
      </c>
      <c r="D453" s="21" t="s">
        <v>15</v>
      </c>
      <c r="E453" s="21"/>
      <c r="F453" s="22" t="s">
        <v>23</v>
      </c>
      <c r="G453" s="23" t="s">
        <v>63</v>
      </c>
      <c r="H453" s="43" t="s">
        <v>64</v>
      </c>
      <c r="I453" s="20" t="s">
        <v>40</v>
      </c>
      <c r="J453" s="24" t="s">
        <v>459</v>
      </c>
      <c r="K453" s="25">
        <v>1198.3179271257804</v>
      </c>
      <c r="L453" s="25">
        <v>22785</v>
      </c>
      <c r="M453" s="26">
        <v>5.2592404087152968E-2</v>
      </c>
      <c r="N453" s="21" t="s">
        <v>104</v>
      </c>
      <c r="O453" s="107" t="e">
        <f>(VLOOKUP(J453,'Rates per SqFt.'!$A$3:$E$12,4,FALSE))*K453</f>
        <v>#N/A</v>
      </c>
      <c r="P453" s="28">
        <v>0</v>
      </c>
      <c r="Q453" s="109">
        <f>(VLOOKUP(F453,'Rates per SqFt.'!$A$16:$E$18,3))*K453</f>
        <v>1975216112.269007</v>
      </c>
      <c r="R453" s="29">
        <v>0</v>
      </c>
      <c r="S453" s="111" t="e">
        <f>(VLOOKUP(A453,#REF!,9,FALSE))*M453</f>
        <v>#REF!</v>
      </c>
      <c r="T453" s="30">
        <v>0</v>
      </c>
    </row>
    <row r="454" spans="1:21" ht="15" customHeight="1">
      <c r="A454" s="49">
        <v>441</v>
      </c>
      <c r="B454" s="20" t="s">
        <v>461</v>
      </c>
      <c r="C454" s="21" t="s">
        <v>462</v>
      </c>
      <c r="D454" s="21" t="s">
        <v>22</v>
      </c>
      <c r="E454" s="21"/>
      <c r="F454" s="22" t="s">
        <v>29</v>
      </c>
      <c r="G454" s="23" t="s">
        <v>63</v>
      </c>
      <c r="H454" s="43" t="s">
        <v>64</v>
      </c>
      <c r="I454" s="20" t="s">
        <v>18</v>
      </c>
      <c r="J454" s="24" t="s">
        <v>65</v>
      </c>
      <c r="K454" s="25">
        <v>385</v>
      </c>
      <c r="L454" s="25">
        <v>2026</v>
      </c>
      <c r="M454" s="26">
        <v>0.19002961500493584</v>
      </c>
      <c r="N454" s="21" t="s">
        <v>192</v>
      </c>
      <c r="O454" s="27"/>
      <c r="P454" s="28">
        <v>0</v>
      </c>
      <c r="Q454" s="97"/>
      <c r="R454" s="29">
        <v>0</v>
      </c>
      <c r="S454" s="111" t="e">
        <f>(VLOOKUP(A454,#REF!,9,FALSE))*M454</f>
        <v>#REF!</v>
      </c>
      <c r="T454" s="30">
        <v>0</v>
      </c>
    </row>
    <row r="455" spans="1:21" ht="15" customHeight="1">
      <c r="A455" s="49">
        <v>441</v>
      </c>
      <c r="B455" s="20" t="s">
        <v>461</v>
      </c>
      <c r="C455" s="21" t="s">
        <v>462</v>
      </c>
      <c r="D455" s="21" t="s">
        <v>22</v>
      </c>
      <c r="E455" s="21"/>
      <c r="F455" s="22" t="s">
        <v>29</v>
      </c>
      <c r="G455" s="23" t="s">
        <v>63</v>
      </c>
      <c r="H455" s="43" t="s">
        <v>64</v>
      </c>
      <c r="I455" s="20" t="s">
        <v>18</v>
      </c>
      <c r="J455" s="24" t="s">
        <v>41</v>
      </c>
      <c r="K455" s="25">
        <v>1641</v>
      </c>
      <c r="L455" s="25">
        <v>2026</v>
      </c>
      <c r="M455" s="26">
        <v>0.80997038499506413</v>
      </c>
      <c r="N455" s="21" t="s">
        <v>192</v>
      </c>
      <c r="O455" s="27"/>
      <c r="P455" s="28">
        <v>0</v>
      </c>
      <c r="Q455" s="97"/>
      <c r="R455" s="29">
        <v>0</v>
      </c>
      <c r="S455" s="111" t="e">
        <f>(VLOOKUP(A455,#REF!,9,FALSE))*M455</f>
        <v>#REF!</v>
      </c>
      <c r="T455" s="30">
        <v>0</v>
      </c>
    </row>
    <row r="456" spans="1:21" ht="15" customHeight="1">
      <c r="A456" s="49">
        <v>444</v>
      </c>
      <c r="B456" s="20" t="s">
        <v>463</v>
      </c>
      <c r="C456" s="21" t="s">
        <v>464</v>
      </c>
      <c r="D456" s="21" t="s">
        <v>22</v>
      </c>
      <c r="E456" s="21"/>
      <c r="F456" s="22" t="s">
        <v>29</v>
      </c>
      <c r="G456" s="23" t="s">
        <v>30</v>
      </c>
      <c r="H456" s="43" t="s">
        <v>31</v>
      </c>
      <c r="I456" s="20" t="s">
        <v>34</v>
      </c>
      <c r="J456" s="24" t="s">
        <v>42</v>
      </c>
      <c r="K456" s="25">
        <v>13443</v>
      </c>
      <c r="L456" s="25">
        <v>13443</v>
      </c>
      <c r="M456" s="26">
        <v>1</v>
      </c>
      <c r="N456" s="21" t="s">
        <v>33</v>
      </c>
      <c r="O456" s="27"/>
      <c r="P456" s="28">
        <v>0</v>
      </c>
      <c r="Q456" s="97"/>
      <c r="R456" s="29">
        <v>0</v>
      </c>
      <c r="S456" s="111" t="e">
        <f>(VLOOKUP(A456,#REF!,9,FALSE))*M456</f>
        <v>#REF!</v>
      </c>
      <c r="T456" s="31">
        <v>86464</v>
      </c>
    </row>
    <row r="457" spans="1:21" ht="15" customHeight="1">
      <c r="A457" s="49">
        <v>446</v>
      </c>
      <c r="B457" s="20" t="s">
        <v>411</v>
      </c>
      <c r="C457" s="21" t="s">
        <v>412</v>
      </c>
      <c r="D457" s="21" t="s">
        <v>15</v>
      </c>
      <c r="E457" s="21"/>
      <c r="F457" s="22" t="s">
        <v>29</v>
      </c>
      <c r="G457" s="23" t="s">
        <v>305</v>
      </c>
      <c r="H457" s="24" t="s">
        <v>413</v>
      </c>
      <c r="I457" s="20" t="s">
        <v>40</v>
      </c>
      <c r="J457" s="24" t="s">
        <v>19</v>
      </c>
      <c r="K457" s="25"/>
      <c r="L457" s="25"/>
      <c r="M457" s="26"/>
      <c r="N457" s="21" t="s">
        <v>414</v>
      </c>
      <c r="O457" s="107" t="e">
        <f>(VLOOKUP(J457,'Rates per SqFt.'!$A$3:$E$12,4,FALSE))*K457</f>
        <v>#N/A</v>
      </c>
      <c r="P457" s="28">
        <f t="shared" ref="P457:P463" si="20">1500*M457</f>
        <v>0</v>
      </c>
      <c r="Q457" s="97">
        <v>0</v>
      </c>
      <c r="R457" s="29">
        <v>0</v>
      </c>
      <c r="S457" s="111" t="e">
        <f>(VLOOKUP(A457,#REF!,9,FALSE))*M457</f>
        <v>#REF!</v>
      </c>
      <c r="T457" s="30">
        <v>0</v>
      </c>
    </row>
    <row r="458" spans="1:21" ht="15" customHeight="1">
      <c r="A458" s="49">
        <v>446</v>
      </c>
      <c r="B458" s="20" t="s">
        <v>411</v>
      </c>
      <c r="C458" s="21" t="s">
        <v>412</v>
      </c>
      <c r="D458" s="21" t="s">
        <v>15</v>
      </c>
      <c r="E458" s="21"/>
      <c r="F458" s="22" t="s">
        <v>29</v>
      </c>
      <c r="G458" s="23" t="s">
        <v>305</v>
      </c>
      <c r="H458" s="24" t="s">
        <v>465</v>
      </c>
      <c r="I458" s="20" t="s">
        <v>18</v>
      </c>
      <c r="J458" s="24" t="s">
        <v>41</v>
      </c>
      <c r="K458" s="25">
        <v>673.45197844151585</v>
      </c>
      <c r="L458" s="25">
        <v>18266.000000000004</v>
      </c>
      <c r="M458" s="26">
        <v>3.6869154628354085E-2</v>
      </c>
      <c r="N458" s="21" t="s">
        <v>466</v>
      </c>
      <c r="O458" s="107" t="e">
        <f>(VLOOKUP(J458,'Rates per SqFt.'!$A$3:$E$12,4,FALSE))*K458</f>
        <v>#N/A</v>
      </c>
      <c r="P458" s="28">
        <f t="shared" si="20"/>
        <v>55.30373194253113</v>
      </c>
      <c r="Q458" s="109">
        <f>(VLOOKUP(F458,'Rates per SqFt.'!$A$16:$E$18,3))*K458</f>
        <v>977034025.9460386</v>
      </c>
      <c r="R458" s="29">
        <v>0</v>
      </c>
      <c r="S458" s="111" t="e">
        <f>(VLOOKUP(A458,#REF!,9,FALSE))*M458</f>
        <v>#REF!</v>
      </c>
      <c r="T458" s="30">
        <v>0</v>
      </c>
    </row>
    <row r="459" spans="1:21" ht="15" customHeight="1">
      <c r="A459" s="49">
        <v>446</v>
      </c>
      <c r="B459" s="20" t="s">
        <v>411</v>
      </c>
      <c r="C459" s="21" t="s">
        <v>412</v>
      </c>
      <c r="D459" s="21" t="s">
        <v>15</v>
      </c>
      <c r="E459" s="21"/>
      <c r="F459" s="22" t="s">
        <v>29</v>
      </c>
      <c r="G459" s="23" t="s">
        <v>305</v>
      </c>
      <c r="H459" s="24" t="s">
        <v>465</v>
      </c>
      <c r="I459" s="20" t="s">
        <v>34</v>
      </c>
      <c r="J459" s="24" t="s">
        <v>41</v>
      </c>
      <c r="K459" s="25">
        <v>929.59031938535134</v>
      </c>
      <c r="L459" s="25">
        <v>18266.000000000004</v>
      </c>
      <c r="M459" s="26">
        <v>5.0891838354612459E-2</v>
      </c>
      <c r="N459" s="21" t="s">
        <v>466</v>
      </c>
      <c r="O459" s="107" t="e">
        <f>(VLOOKUP(J459,'Rates per SqFt.'!$A$3:$E$12,4,FALSE))*K459</f>
        <v>#N/A</v>
      </c>
      <c r="P459" s="28">
        <f t="shared" si="20"/>
        <v>76.337757531918683</v>
      </c>
      <c r="Q459" s="109">
        <f>(VLOOKUP(F459,'Rates per SqFt.'!$A$16:$E$18,3))*K459</f>
        <v>1348635687.9244173</v>
      </c>
      <c r="R459" s="29">
        <v>0</v>
      </c>
      <c r="S459" s="111" t="e">
        <f>(VLOOKUP(A459,#REF!,9,FALSE))*M459</f>
        <v>#REF!</v>
      </c>
      <c r="T459" s="30">
        <v>0</v>
      </c>
    </row>
    <row r="460" spans="1:21" ht="15" customHeight="1">
      <c r="A460" s="49">
        <v>446</v>
      </c>
      <c r="B460" s="20" t="s">
        <v>411</v>
      </c>
      <c r="C460" s="21" t="s">
        <v>412</v>
      </c>
      <c r="D460" s="21" t="s">
        <v>15</v>
      </c>
      <c r="E460" s="21"/>
      <c r="F460" s="22" t="s">
        <v>29</v>
      </c>
      <c r="G460" s="23" t="s">
        <v>305</v>
      </c>
      <c r="H460" s="24" t="s">
        <v>467</v>
      </c>
      <c r="I460" s="20" t="s">
        <v>18</v>
      </c>
      <c r="J460" s="24" t="s">
        <v>41</v>
      </c>
      <c r="K460" s="25">
        <v>1748.0874478688661</v>
      </c>
      <c r="L460" s="25">
        <v>18266.000000000004</v>
      </c>
      <c r="M460" s="26">
        <v>9.5701710712190177E-2</v>
      </c>
      <c r="N460" s="21" t="s">
        <v>468</v>
      </c>
      <c r="O460" s="107" t="e">
        <f>(VLOOKUP(J460,'Rates per SqFt.'!$A$3:$E$12,4,FALSE))*K460</f>
        <v>#N/A</v>
      </c>
      <c r="P460" s="28">
        <f t="shared" si="20"/>
        <v>143.55256606828527</v>
      </c>
      <c r="Q460" s="109">
        <f>(VLOOKUP(F460,'Rates per SqFt.'!$A$16:$E$18,3))*K460</f>
        <v>2536099041.3147559</v>
      </c>
      <c r="R460" s="29">
        <v>0</v>
      </c>
      <c r="S460" s="111" t="e">
        <f>(VLOOKUP(A460,#REF!,9,FALSE))*M460</f>
        <v>#REF!</v>
      </c>
      <c r="T460" s="30">
        <v>0</v>
      </c>
    </row>
    <row r="461" spans="1:21" ht="15" customHeight="1">
      <c r="A461" s="49">
        <v>446</v>
      </c>
      <c r="B461" s="20" t="s">
        <v>411</v>
      </c>
      <c r="C461" s="21" t="s">
        <v>412</v>
      </c>
      <c r="D461" s="21" t="s">
        <v>15</v>
      </c>
      <c r="E461" s="21"/>
      <c r="F461" s="22" t="s">
        <v>29</v>
      </c>
      <c r="G461" s="23" t="s">
        <v>305</v>
      </c>
      <c r="H461" s="24" t="s">
        <v>467</v>
      </c>
      <c r="I461" s="20" t="s">
        <v>34</v>
      </c>
      <c r="J461" s="24" t="s">
        <v>41</v>
      </c>
      <c r="K461" s="25">
        <v>1564.4324887216887</v>
      </c>
      <c r="L461" s="25">
        <v>18266.000000000004</v>
      </c>
      <c r="M461" s="26">
        <v>8.5647240157762428E-2</v>
      </c>
      <c r="N461" s="21" t="s">
        <v>468</v>
      </c>
      <c r="O461" s="107" t="e">
        <f>(VLOOKUP(J461,'Rates per SqFt.'!$A$3:$E$12,4,FALSE))*K461</f>
        <v>#N/A</v>
      </c>
      <c r="P461" s="28">
        <f t="shared" si="20"/>
        <v>128.47086023664363</v>
      </c>
      <c r="Q461" s="109">
        <f>(VLOOKUP(F461,'Rates per SqFt.'!$A$16:$E$18,3))*K461</f>
        <v>2269655182.1167021</v>
      </c>
      <c r="R461" s="29">
        <v>0</v>
      </c>
      <c r="S461" s="111" t="e">
        <f>(VLOOKUP(A461,#REF!,9,FALSE))*M461</f>
        <v>#REF!</v>
      </c>
      <c r="T461" s="30">
        <v>0</v>
      </c>
    </row>
    <row r="462" spans="1:21" ht="15" customHeight="1">
      <c r="A462" s="49">
        <v>446</v>
      </c>
      <c r="B462" s="20" t="s">
        <v>411</v>
      </c>
      <c r="C462" s="21" t="s">
        <v>412</v>
      </c>
      <c r="D462" s="21" t="s">
        <v>15</v>
      </c>
      <c r="E462" s="21"/>
      <c r="F462" s="22" t="s">
        <v>29</v>
      </c>
      <c r="G462" s="23" t="s">
        <v>305</v>
      </c>
      <c r="H462" s="24" t="s">
        <v>465</v>
      </c>
      <c r="I462" s="20" t="s">
        <v>18</v>
      </c>
      <c r="J462" s="24" t="s">
        <v>19</v>
      </c>
      <c r="K462" s="25">
        <v>12197.421974008896</v>
      </c>
      <c r="L462" s="25">
        <v>18266.000000000004</v>
      </c>
      <c r="M462" s="26">
        <v>0.66776644990741774</v>
      </c>
      <c r="N462" s="21" t="s">
        <v>466</v>
      </c>
      <c r="O462" s="107" t="e">
        <f>(VLOOKUP(J462,'Rates per SqFt.'!$A$3:$E$12,4,FALSE))*K462</f>
        <v>#N/A</v>
      </c>
      <c r="P462" s="28">
        <f t="shared" si="20"/>
        <v>1001.6496748611266</v>
      </c>
      <c r="Q462" s="109">
        <f>(VLOOKUP(F462,'Rates per SqFt.'!$A$16:$E$18,3))*K462</f>
        <v>17695836791.521896</v>
      </c>
      <c r="R462" s="29">
        <v>0</v>
      </c>
      <c r="S462" s="111" t="e">
        <f>(VLOOKUP(A462,#REF!,9,FALSE))*M462</f>
        <v>#REF!</v>
      </c>
      <c r="T462" s="30">
        <v>0</v>
      </c>
    </row>
    <row r="463" spans="1:21" ht="15" customHeight="1">
      <c r="A463" s="49">
        <v>446</v>
      </c>
      <c r="B463" s="20" t="s">
        <v>411</v>
      </c>
      <c r="C463" s="21" t="s">
        <v>412</v>
      </c>
      <c r="D463" s="21" t="s">
        <v>15</v>
      </c>
      <c r="E463" s="21"/>
      <c r="F463" s="22" t="s">
        <v>29</v>
      </c>
      <c r="G463" s="23" t="s">
        <v>305</v>
      </c>
      <c r="H463" s="24" t="s">
        <v>465</v>
      </c>
      <c r="I463" s="20" t="s">
        <v>18</v>
      </c>
      <c r="J463" s="24" t="s">
        <v>42</v>
      </c>
      <c r="K463" s="25">
        <v>1153.0157915736827</v>
      </c>
      <c r="L463" s="25">
        <v>18266.000000000004</v>
      </c>
      <c r="M463" s="26">
        <v>6.3123606239662899E-2</v>
      </c>
      <c r="N463" s="21" t="s">
        <v>466</v>
      </c>
      <c r="O463" s="107" t="e">
        <f>(VLOOKUP(J463,'Rates per SqFt.'!$A$3:$E$12,4,FALSE))*K463</f>
        <v>#N/A</v>
      </c>
      <c r="P463" s="28">
        <f t="shared" si="20"/>
        <v>94.685409359494344</v>
      </c>
      <c r="Q463" s="109">
        <f>(VLOOKUP(F463,'Rates per SqFt.'!$A$16:$E$18,3))*K463</f>
        <v>1672778010.7315025</v>
      </c>
      <c r="R463" s="29">
        <v>0</v>
      </c>
      <c r="S463" s="111" t="e">
        <f>(VLOOKUP(A463,#REF!,9,FALSE))*M463</f>
        <v>#REF!</v>
      </c>
      <c r="T463" s="30">
        <v>0</v>
      </c>
    </row>
    <row r="464" spans="1:21" ht="15" customHeight="1">
      <c r="A464" s="49">
        <v>447</v>
      </c>
      <c r="B464" s="20" t="s">
        <v>469</v>
      </c>
      <c r="C464" s="21" t="s">
        <v>470</v>
      </c>
      <c r="D464" s="21" t="s">
        <v>22</v>
      </c>
      <c r="E464" s="21"/>
      <c r="F464" s="22" t="s">
        <v>29</v>
      </c>
      <c r="G464" s="23" t="s">
        <v>63</v>
      </c>
      <c r="H464" s="43" t="s">
        <v>64</v>
      </c>
      <c r="I464" s="20" t="s">
        <v>18</v>
      </c>
      <c r="J464" s="24" t="s">
        <v>41</v>
      </c>
      <c r="K464" s="25">
        <v>167</v>
      </c>
      <c r="L464" s="25">
        <v>167</v>
      </c>
      <c r="M464" s="26">
        <v>1</v>
      </c>
      <c r="N464" s="21" t="s">
        <v>92</v>
      </c>
      <c r="O464" s="27"/>
      <c r="P464" s="28">
        <v>1300</v>
      </c>
      <c r="Q464" s="97"/>
      <c r="R464" s="29">
        <v>0</v>
      </c>
      <c r="S464" s="111">
        <v>0</v>
      </c>
      <c r="T464" s="31">
        <v>1.0739731808669088</v>
      </c>
      <c r="U464" s="17"/>
    </row>
    <row r="465" spans="1:20" ht="15" customHeight="1">
      <c r="A465" s="49">
        <v>448</v>
      </c>
      <c r="B465" s="20" t="s">
        <v>471</v>
      </c>
      <c r="C465" s="21" t="s">
        <v>472</v>
      </c>
      <c r="D465" s="21" t="s">
        <v>15</v>
      </c>
      <c r="E465" s="21"/>
      <c r="F465" s="22" t="s">
        <v>23</v>
      </c>
      <c r="G465" s="23" t="s">
        <v>47</v>
      </c>
      <c r="H465" s="24" t="s">
        <v>48</v>
      </c>
      <c r="I465" s="20" t="s">
        <v>18</v>
      </c>
      <c r="J465" s="24" t="s">
        <v>459</v>
      </c>
      <c r="K465" s="25">
        <v>310.02456237694651</v>
      </c>
      <c r="L465" s="25">
        <v>14272</v>
      </c>
      <c r="M465" s="26">
        <v>2.1722573036501297E-2</v>
      </c>
      <c r="N465" s="21">
        <v>509043</v>
      </c>
      <c r="O465" s="107" t="e">
        <f>(VLOOKUP(J465,'Rates per SqFt.'!$A$3:$E$12,4,FALSE))*K465</f>
        <v>#N/A</v>
      </c>
      <c r="P465" s="28">
        <v>0</v>
      </c>
      <c r="Q465" s="109">
        <f>(VLOOKUP(F465,'Rates per SqFt.'!$A$16:$E$18,3))*K465</f>
        <v>511020904.33953434</v>
      </c>
      <c r="R465" s="29">
        <v>0</v>
      </c>
      <c r="S465" s="111" t="e">
        <f>(VLOOKUP(A465,#REF!,9,FALSE))*M465</f>
        <v>#REF!</v>
      </c>
      <c r="T465" s="30">
        <v>0</v>
      </c>
    </row>
    <row r="466" spans="1:20" ht="15" customHeight="1">
      <c r="A466" s="49">
        <v>448</v>
      </c>
      <c r="B466" s="20" t="s">
        <v>471</v>
      </c>
      <c r="C466" s="21" t="s">
        <v>472</v>
      </c>
      <c r="D466" s="21" t="s">
        <v>15</v>
      </c>
      <c r="E466" s="21"/>
      <c r="F466" s="22" t="s">
        <v>23</v>
      </c>
      <c r="G466" s="23" t="s">
        <v>63</v>
      </c>
      <c r="H466" s="43" t="s">
        <v>64</v>
      </c>
      <c r="I466" s="20" t="s">
        <v>34</v>
      </c>
      <c r="J466" s="24" t="s">
        <v>459</v>
      </c>
      <c r="K466" s="25">
        <v>1540.9579690655441</v>
      </c>
      <c r="L466" s="25">
        <v>14272</v>
      </c>
      <c r="M466" s="26">
        <v>0.10797070971591537</v>
      </c>
      <c r="N466" s="21" t="s">
        <v>473</v>
      </c>
      <c r="O466" s="107" t="e">
        <f>(VLOOKUP(J466,'Rates per SqFt.'!$A$3:$E$12,4,FALSE))*K466</f>
        <v>#N/A</v>
      </c>
      <c r="P466" s="28">
        <v>0</v>
      </c>
      <c r="Q466" s="109">
        <f>(VLOOKUP(F466,'Rates per SqFt.'!$A$16:$E$18,3))*K466</f>
        <v>2539997891.9852266</v>
      </c>
      <c r="R466" s="29">
        <v>0</v>
      </c>
      <c r="S466" s="111" t="e">
        <f>(VLOOKUP(A466,#REF!,9,FALSE))*M466</f>
        <v>#REF!</v>
      </c>
      <c r="T466" s="30">
        <v>0</v>
      </c>
    </row>
    <row r="467" spans="1:20" ht="15" customHeight="1">
      <c r="A467" s="49">
        <v>448</v>
      </c>
      <c r="B467" s="20" t="s">
        <v>471</v>
      </c>
      <c r="C467" s="21" t="s">
        <v>472</v>
      </c>
      <c r="D467" s="21" t="s">
        <v>15</v>
      </c>
      <c r="E467" s="21"/>
      <c r="F467" s="22" t="s">
        <v>23</v>
      </c>
      <c r="G467" s="23" t="s">
        <v>63</v>
      </c>
      <c r="H467" s="43" t="s">
        <v>64</v>
      </c>
      <c r="I467" s="20" t="s">
        <v>34</v>
      </c>
      <c r="J467" s="24" t="s">
        <v>459</v>
      </c>
      <c r="K467" s="25">
        <v>1528.6724271709443</v>
      </c>
      <c r="L467" s="25">
        <v>14272</v>
      </c>
      <c r="M467" s="26">
        <v>0.10710989540155159</v>
      </c>
      <c r="N467" s="21" t="s">
        <v>474</v>
      </c>
      <c r="O467" s="107" t="e">
        <f>(VLOOKUP(J467,'Rates per SqFt.'!$A$3:$E$12,4,FALSE))*K467</f>
        <v>#N/A</v>
      </c>
      <c r="P467" s="28">
        <v>0</v>
      </c>
      <c r="Q467" s="109">
        <f>(VLOOKUP(F467,'Rates per SqFt.'!$A$16:$E$18,3))*K467</f>
        <v>2519747339.3156409</v>
      </c>
      <c r="R467" s="29">
        <v>0</v>
      </c>
      <c r="S467" s="111" t="e">
        <f>(VLOOKUP(A467,#REF!,9,FALSE))*M467</f>
        <v>#REF!</v>
      </c>
      <c r="T467" s="30">
        <v>0</v>
      </c>
    </row>
    <row r="468" spans="1:20" ht="15" customHeight="1">
      <c r="A468" s="49">
        <v>448</v>
      </c>
      <c r="B468" s="20" t="s">
        <v>471</v>
      </c>
      <c r="C468" s="21" t="s">
        <v>472</v>
      </c>
      <c r="D468" s="21" t="s">
        <v>15</v>
      </c>
      <c r="E468" s="21"/>
      <c r="F468" s="22" t="s">
        <v>23</v>
      </c>
      <c r="G468" s="23" t="s">
        <v>63</v>
      </c>
      <c r="H468" s="43" t="s">
        <v>64</v>
      </c>
      <c r="I468" s="20" t="s">
        <v>18</v>
      </c>
      <c r="J468" s="24" t="s">
        <v>459</v>
      </c>
      <c r="K468" s="25">
        <v>151.64244898872383</v>
      </c>
      <c r="L468" s="25">
        <v>14272</v>
      </c>
      <c r="M468" s="26">
        <v>1.0625171593940851E-2</v>
      </c>
      <c r="N468" s="21" t="s">
        <v>475</v>
      </c>
      <c r="O468" s="107" t="e">
        <f>(VLOOKUP(J468,'Rates per SqFt.'!$A$3:$E$12,4,FALSE))*K468</f>
        <v>#N/A</v>
      </c>
      <c r="P468" s="28">
        <v>0</v>
      </c>
      <c r="Q468" s="109">
        <f>(VLOOKUP(F468,'Rates per SqFt.'!$A$16:$E$18,3))*K468</f>
        <v>249955877.12259832</v>
      </c>
      <c r="R468" s="29">
        <v>0</v>
      </c>
      <c r="S468" s="111" t="e">
        <f>(VLOOKUP(A468,#REF!,9,FALSE))*M468</f>
        <v>#REF!</v>
      </c>
      <c r="T468" s="30">
        <v>0</v>
      </c>
    </row>
    <row r="469" spans="1:20" ht="15" customHeight="1">
      <c r="A469" s="49">
        <v>448</v>
      </c>
      <c r="B469" s="20" t="s">
        <v>471</v>
      </c>
      <c r="C469" s="21" t="s">
        <v>472</v>
      </c>
      <c r="D469" s="21" t="s">
        <v>15</v>
      </c>
      <c r="E469" s="21"/>
      <c r="F469" s="22" t="s">
        <v>23</v>
      </c>
      <c r="G469" s="23" t="s">
        <v>63</v>
      </c>
      <c r="H469" s="43" t="s">
        <v>64</v>
      </c>
      <c r="I469" s="20" t="s">
        <v>34</v>
      </c>
      <c r="J469" s="24" t="s">
        <v>459</v>
      </c>
      <c r="K469" s="25">
        <v>1070.5972222437154</v>
      </c>
      <c r="L469" s="25">
        <v>14272</v>
      </c>
      <c r="M469" s="26">
        <v>7.5013818823130282E-2</v>
      </c>
      <c r="N469" s="21" t="s">
        <v>126</v>
      </c>
      <c r="O469" s="107" t="e">
        <f>(VLOOKUP(J469,'Rates per SqFt.'!$A$3:$E$12,4,FALSE))*K469</f>
        <v>#N/A</v>
      </c>
      <c r="P469" s="28">
        <v>0</v>
      </c>
      <c r="Q469" s="109">
        <f>(VLOOKUP(F469,'Rates per SqFt.'!$A$16:$E$18,3))*K469</f>
        <v>1764691018.3496454</v>
      </c>
      <c r="R469" s="29">
        <v>0</v>
      </c>
      <c r="S469" s="111" t="e">
        <f>(VLOOKUP(A469,#REF!,9,FALSE))*M469</f>
        <v>#REF!</v>
      </c>
      <c r="T469" s="30">
        <v>0</v>
      </c>
    </row>
    <row r="470" spans="1:20" ht="15" customHeight="1">
      <c r="A470" s="49">
        <v>448</v>
      </c>
      <c r="B470" s="20" t="s">
        <v>471</v>
      </c>
      <c r="C470" s="21" t="s">
        <v>472</v>
      </c>
      <c r="D470" s="21" t="s">
        <v>15</v>
      </c>
      <c r="E470" s="21"/>
      <c r="F470" s="22" t="s">
        <v>23</v>
      </c>
      <c r="G470" s="23" t="s">
        <v>63</v>
      </c>
      <c r="H470" s="43" t="s">
        <v>64</v>
      </c>
      <c r="I470" s="20" t="s">
        <v>34</v>
      </c>
      <c r="J470" s="24" t="s">
        <v>459</v>
      </c>
      <c r="K470" s="25">
        <v>449.29981785965754</v>
      </c>
      <c r="L470" s="25">
        <v>14272</v>
      </c>
      <c r="M470" s="26">
        <v>3.1481209211018608E-2</v>
      </c>
      <c r="N470" s="21" t="s">
        <v>476</v>
      </c>
      <c r="O470" s="107" t="e">
        <f>(VLOOKUP(J470,'Rates per SqFt.'!$A$3:$E$12,4,FALSE))*K470</f>
        <v>#N/A</v>
      </c>
      <c r="P470" s="28">
        <v>0</v>
      </c>
      <c r="Q470" s="109">
        <f>(VLOOKUP(F470,'Rates per SqFt.'!$A$16:$E$18,3))*K470</f>
        <v>740591640.48771989</v>
      </c>
      <c r="R470" s="29">
        <v>0</v>
      </c>
      <c r="S470" s="111" t="e">
        <f>(VLOOKUP(A470,#REF!,9,FALSE))*M470</f>
        <v>#REF!</v>
      </c>
      <c r="T470" s="30">
        <v>0</v>
      </c>
    </row>
    <row r="471" spans="1:20" ht="15" customHeight="1">
      <c r="A471" s="49">
        <v>448</v>
      </c>
      <c r="B471" s="20" t="s">
        <v>471</v>
      </c>
      <c r="C471" s="21" t="s">
        <v>472</v>
      </c>
      <c r="D471" s="21" t="s">
        <v>15</v>
      </c>
      <c r="E471" s="21"/>
      <c r="F471" s="22" t="s">
        <v>23</v>
      </c>
      <c r="G471" s="23" t="s">
        <v>63</v>
      </c>
      <c r="H471" s="43" t="s">
        <v>64</v>
      </c>
      <c r="I471" s="20" t="s">
        <v>18</v>
      </c>
      <c r="J471" s="24" t="s">
        <v>459</v>
      </c>
      <c r="K471" s="25">
        <v>491.99550116341504</v>
      </c>
      <c r="L471" s="25">
        <v>14272</v>
      </c>
      <c r="M471" s="26">
        <v>3.4472778949230315E-2</v>
      </c>
      <c r="N471" s="21" t="s">
        <v>477</v>
      </c>
      <c r="O471" s="107" t="e">
        <f>(VLOOKUP(J471,'Rates per SqFt.'!$A$3:$E$12,4,FALSE))*K471</f>
        <v>#N/A</v>
      </c>
      <c r="P471" s="28">
        <v>0</v>
      </c>
      <c r="Q471" s="109">
        <f>(VLOOKUP(F471,'Rates per SqFt.'!$A$16:$E$18,3))*K471</f>
        <v>810967956.88665223</v>
      </c>
      <c r="R471" s="29">
        <v>0</v>
      </c>
      <c r="S471" s="111" t="e">
        <f>(VLOOKUP(A471,#REF!,9,FALSE))*M471</f>
        <v>#REF!</v>
      </c>
      <c r="T471" s="30">
        <v>0</v>
      </c>
    </row>
    <row r="472" spans="1:20" ht="15" customHeight="1">
      <c r="A472" s="49">
        <v>448</v>
      </c>
      <c r="B472" s="20" t="s">
        <v>471</v>
      </c>
      <c r="C472" s="21" t="s">
        <v>472</v>
      </c>
      <c r="D472" s="21" t="s">
        <v>15</v>
      </c>
      <c r="E472" s="21"/>
      <c r="F472" s="22" t="s">
        <v>23</v>
      </c>
      <c r="G472" s="23" t="s">
        <v>63</v>
      </c>
      <c r="H472" s="43" t="s">
        <v>64</v>
      </c>
      <c r="I472" s="20" t="s">
        <v>34</v>
      </c>
      <c r="J472" s="24" t="s">
        <v>459</v>
      </c>
      <c r="K472" s="25">
        <v>677.45988161651485</v>
      </c>
      <c r="L472" s="25">
        <v>14272</v>
      </c>
      <c r="M472" s="26">
        <v>4.7467760763488992E-2</v>
      </c>
      <c r="N472" s="21" t="s">
        <v>477</v>
      </c>
      <c r="O472" s="107" t="e">
        <f>(VLOOKUP(J472,'Rates per SqFt.'!$A$3:$E$12,4,FALSE))*K472</f>
        <v>#N/A</v>
      </c>
      <c r="P472" s="28">
        <v>0</v>
      </c>
      <c r="Q472" s="109">
        <f>(VLOOKUP(F472,'Rates per SqFt.'!$A$16:$E$18,3))*K472</f>
        <v>1116673332.9228902</v>
      </c>
      <c r="R472" s="29">
        <v>0</v>
      </c>
      <c r="S472" s="111" t="e">
        <f>(VLOOKUP(A472,#REF!,9,FALSE))*M472</f>
        <v>#REF!</v>
      </c>
      <c r="T472" s="30">
        <v>0</v>
      </c>
    </row>
    <row r="473" spans="1:20" ht="15" customHeight="1">
      <c r="A473" s="32">
        <v>452</v>
      </c>
      <c r="B473" s="32">
        <v>452</v>
      </c>
      <c r="C473" s="46" t="s">
        <v>478</v>
      </c>
      <c r="D473" s="47" t="s">
        <v>15</v>
      </c>
      <c r="E473" s="47"/>
      <c r="F473" s="48" t="s">
        <v>23</v>
      </c>
      <c r="G473" s="23" t="s">
        <v>30</v>
      </c>
      <c r="H473" s="43" t="s">
        <v>31</v>
      </c>
      <c r="I473" s="49">
        <v>1</v>
      </c>
      <c r="J473" s="50" t="s">
        <v>479</v>
      </c>
      <c r="K473" s="38">
        <v>3582.1576054812963</v>
      </c>
      <c r="L473" s="38">
        <v>147835</v>
      </c>
      <c r="M473" s="45">
        <v>2.4230781651715064E-2</v>
      </c>
      <c r="N473" s="51">
        <v>108715</v>
      </c>
      <c r="O473" s="107" t="e">
        <f>(VLOOKUP(J473,'Rates per SqFt.'!$A$3:$E$12,4,FALSE))*K473</f>
        <v>#N/A</v>
      </c>
      <c r="P473" s="28">
        <v>0</v>
      </c>
      <c r="Q473" s="97">
        <v>0</v>
      </c>
      <c r="R473" s="29">
        <v>0</v>
      </c>
      <c r="S473" s="111" t="e">
        <f>(VLOOKUP(A473,#REF!,9,FALSE))*M473</f>
        <v>#REF!</v>
      </c>
      <c r="T473" s="30">
        <v>0</v>
      </c>
    </row>
    <row r="474" spans="1:20" ht="15" customHeight="1">
      <c r="A474" s="32">
        <v>452</v>
      </c>
      <c r="B474" s="32">
        <v>452</v>
      </c>
      <c r="C474" s="46" t="s">
        <v>478</v>
      </c>
      <c r="D474" s="47" t="s">
        <v>15</v>
      </c>
      <c r="E474" s="47"/>
      <c r="F474" s="48" t="s">
        <v>23</v>
      </c>
      <c r="G474" s="23" t="s">
        <v>30</v>
      </c>
      <c r="H474" s="43" t="s">
        <v>31</v>
      </c>
      <c r="I474" s="49">
        <v>1</v>
      </c>
      <c r="J474" s="50" t="s">
        <v>479</v>
      </c>
      <c r="K474" s="38">
        <v>62332.364709787922</v>
      </c>
      <c r="L474" s="38">
        <v>147835</v>
      </c>
      <c r="M474" s="45">
        <v>0.42163469212154037</v>
      </c>
      <c r="N474" s="51">
        <v>108715</v>
      </c>
      <c r="O474" s="107" t="e">
        <f>(VLOOKUP(J474,'Rates per SqFt.'!$A$3:$E$12,4,FALSE))*K474</f>
        <v>#N/A</v>
      </c>
      <c r="P474" s="28">
        <v>0</v>
      </c>
      <c r="Q474" s="97">
        <v>0</v>
      </c>
      <c r="R474" s="29">
        <v>0</v>
      </c>
      <c r="S474" s="111" t="e">
        <f>(VLOOKUP(A474,#REF!,9,FALSE))*M474</f>
        <v>#REF!</v>
      </c>
      <c r="T474" s="30">
        <v>0</v>
      </c>
    </row>
    <row r="475" spans="1:20" ht="15" customHeight="1">
      <c r="A475" s="32">
        <v>452</v>
      </c>
      <c r="B475" s="32">
        <v>452</v>
      </c>
      <c r="C475" s="46" t="s">
        <v>478</v>
      </c>
      <c r="D475" s="47" t="s">
        <v>15</v>
      </c>
      <c r="E475" s="47"/>
      <c r="F475" s="48" t="s">
        <v>23</v>
      </c>
      <c r="G475" s="23" t="s">
        <v>30</v>
      </c>
      <c r="H475" s="43" t="s">
        <v>31</v>
      </c>
      <c r="I475" s="49">
        <v>1</v>
      </c>
      <c r="J475" s="50" t="s">
        <v>479</v>
      </c>
      <c r="K475" s="38">
        <v>15294.221156235977</v>
      </c>
      <c r="L475" s="38">
        <v>147835</v>
      </c>
      <c r="M475" s="45">
        <v>0.10345467011354535</v>
      </c>
      <c r="N475" s="51">
        <v>108715</v>
      </c>
      <c r="O475" s="107" t="e">
        <f>(VLOOKUP(J475,'Rates per SqFt.'!$A$3:$E$12,4,FALSE))*K475</f>
        <v>#N/A</v>
      </c>
      <c r="P475" s="28">
        <v>0</v>
      </c>
      <c r="Q475" s="97">
        <v>0</v>
      </c>
      <c r="R475" s="29">
        <v>0</v>
      </c>
      <c r="S475" s="111" t="e">
        <f>(VLOOKUP(A475,#REF!,9,FALSE))*M475</f>
        <v>#REF!</v>
      </c>
      <c r="T475" s="30">
        <v>0</v>
      </c>
    </row>
    <row r="476" spans="1:20" ht="15" customHeight="1">
      <c r="A476" s="32">
        <v>452</v>
      </c>
      <c r="B476" s="32">
        <v>452</v>
      </c>
      <c r="C476" s="46" t="s">
        <v>478</v>
      </c>
      <c r="D476" s="47" t="s">
        <v>15</v>
      </c>
      <c r="E476" s="47"/>
      <c r="F476" s="48" t="s">
        <v>23</v>
      </c>
      <c r="G476" s="23" t="s">
        <v>30</v>
      </c>
      <c r="H476" s="43" t="s">
        <v>31</v>
      </c>
      <c r="I476" s="49">
        <v>1</v>
      </c>
      <c r="J476" s="50" t="s">
        <v>479</v>
      </c>
      <c r="K476" s="38">
        <v>467.38520285825928</v>
      </c>
      <c r="L476" s="38">
        <v>147835</v>
      </c>
      <c r="M476" s="45">
        <v>3.1615328092688419E-3</v>
      </c>
      <c r="N476" s="51">
        <v>108715</v>
      </c>
      <c r="O476" s="107" t="e">
        <f>(VLOOKUP(J476,'Rates per SqFt.'!$A$3:$E$12,4,FALSE))*K476</f>
        <v>#N/A</v>
      </c>
      <c r="P476" s="28">
        <v>0</v>
      </c>
      <c r="Q476" s="97">
        <v>0</v>
      </c>
      <c r="R476" s="29">
        <v>0</v>
      </c>
      <c r="S476" s="111" t="e">
        <f>(VLOOKUP(A476,#REF!,9,FALSE))*M476</f>
        <v>#REF!</v>
      </c>
      <c r="T476" s="30">
        <v>0</v>
      </c>
    </row>
    <row r="477" spans="1:20" ht="15" customHeight="1">
      <c r="A477" s="32">
        <v>452</v>
      </c>
      <c r="B477" s="32">
        <v>452</v>
      </c>
      <c r="C477" s="46" t="s">
        <v>478</v>
      </c>
      <c r="D477" s="47" t="s">
        <v>15</v>
      </c>
      <c r="E477" s="47"/>
      <c r="F477" s="48" t="s">
        <v>23</v>
      </c>
      <c r="G477" s="23" t="s">
        <v>30</v>
      </c>
      <c r="H477" s="43" t="s">
        <v>31</v>
      </c>
      <c r="I477" s="49">
        <v>1</v>
      </c>
      <c r="J477" s="50" t="s">
        <v>479</v>
      </c>
      <c r="K477" s="38">
        <v>4067.6060045852846</v>
      </c>
      <c r="L477" s="38">
        <v>147835</v>
      </c>
      <c r="M477" s="45">
        <v>2.7514499303854193E-2</v>
      </c>
      <c r="N477" s="51">
        <v>108715</v>
      </c>
      <c r="O477" s="107" t="e">
        <f>(VLOOKUP(J477,'Rates per SqFt.'!$A$3:$E$12,4,FALSE))*K477</f>
        <v>#N/A</v>
      </c>
      <c r="P477" s="28">
        <v>0</v>
      </c>
      <c r="Q477" s="97">
        <v>0</v>
      </c>
      <c r="R477" s="29">
        <v>0</v>
      </c>
      <c r="S477" s="111" t="e">
        <f>(VLOOKUP(A477,#REF!,9,FALSE))*M477</f>
        <v>#REF!</v>
      </c>
      <c r="T477" s="30">
        <v>0</v>
      </c>
    </row>
    <row r="478" spans="1:20" ht="15" customHeight="1">
      <c r="A478" s="32">
        <v>452</v>
      </c>
      <c r="B478" s="32">
        <v>452</v>
      </c>
      <c r="C478" s="46" t="s">
        <v>478</v>
      </c>
      <c r="D478" s="47" t="s">
        <v>15</v>
      </c>
      <c r="E478" s="47"/>
      <c r="F478" s="48" t="s">
        <v>23</v>
      </c>
      <c r="G478" s="23" t="s">
        <v>30</v>
      </c>
      <c r="H478" s="43" t="s">
        <v>31</v>
      </c>
      <c r="I478" s="49">
        <v>2</v>
      </c>
      <c r="J478" s="50" t="s">
        <v>479</v>
      </c>
      <c r="K478" s="38">
        <v>32681.118854224085</v>
      </c>
      <c r="L478" s="38">
        <v>147835</v>
      </c>
      <c r="M478" s="45">
        <v>0.22106482804629543</v>
      </c>
      <c r="N478" s="51">
        <v>108715</v>
      </c>
      <c r="O478" s="107" t="e">
        <f>(VLOOKUP(J478,'Rates per SqFt.'!$A$3:$E$12,4,FALSE))*K478</f>
        <v>#N/A</v>
      </c>
      <c r="P478" s="28">
        <v>0</v>
      </c>
      <c r="Q478" s="97">
        <v>0</v>
      </c>
      <c r="R478" s="29">
        <v>0</v>
      </c>
      <c r="S478" s="111" t="e">
        <f>(VLOOKUP(A478,#REF!,9,FALSE))*M478</f>
        <v>#REF!</v>
      </c>
      <c r="T478" s="30">
        <v>0</v>
      </c>
    </row>
    <row r="479" spans="1:20" ht="15" customHeight="1">
      <c r="A479" s="32">
        <v>452</v>
      </c>
      <c r="B479" s="32">
        <v>452</v>
      </c>
      <c r="C479" s="46" t="s">
        <v>478</v>
      </c>
      <c r="D479" s="47" t="s">
        <v>15</v>
      </c>
      <c r="E479" s="47"/>
      <c r="F479" s="48" t="s">
        <v>23</v>
      </c>
      <c r="G479" s="23" t="s">
        <v>30</v>
      </c>
      <c r="H479" s="43" t="s">
        <v>31</v>
      </c>
      <c r="I479" s="49">
        <v>2</v>
      </c>
      <c r="J479" s="50" t="s">
        <v>479</v>
      </c>
      <c r="K479" s="38">
        <v>9539.0692991494834</v>
      </c>
      <c r="L479" s="38">
        <v>147835</v>
      </c>
      <c r="M479" s="45">
        <v>6.4525107715693059E-2</v>
      </c>
      <c r="N479" s="51">
        <v>108715</v>
      </c>
      <c r="O479" s="107" t="e">
        <f>(VLOOKUP(J479,'Rates per SqFt.'!$A$3:$E$12,4,FALSE))*K479</f>
        <v>#N/A</v>
      </c>
      <c r="P479" s="28">
        <v>0</v>
      </c>
      <c r="Q479" s="97">
        <v>0</v>
      </c>
      <c r="R479" s="29">
        <v>0</v>
      </c>
      <c r="S479" s="111" t="e">
        <f>(VLOOKUP(A479,#REF!,9,FALSE))*M479</f>
        <v>#REF!</v>
      </c>
      <c r="T479" s="30">
        <v>0</v>
      </c>
    </row>
    <row r="480" spans="1:20" ht="15" customHeight="1">
      <c r="A480" s="32">
        <v>452</v>
      </c>
      <c r="B480" s="32">
        <v>452</v>
      </c>
      <c r="C480" s="46" t="s">
        <v>478</v>
      </c>
      <c r="D480" s="47" t="s">
        <v>15</v>
      </c>
      <c r="E480" s="47"/>
      <c r="F480" s="48" t="s">
        <v>23</v>
      </c>
      <c r="G480" s="23" t="s">
        <v>30</v>
      </c>
      <c r="H480" s="43" t="s">
        <v>31</v>
      </c>
      <c r="I480" s="49">
        <v>2</v>
      </c>
      <c r="J480" s="50" t="s">
        <v>479</v>
      </c>
      <c r="K480" s="38">
        <v>1048.7022376649975</v>
      </c>
      <c r="L480" s="38">
        <v>147835</v>
      </c>
      <c r="M480" s="45">
        <v>7.0937344855074745E-3</v>
      </c>
      <c r="N480" s="51">
        <v>108715</v>
      </c>
      <c r="O480" s="107" t="e">
        <f>(VLOOKUP(J480,'Rates per SqFt.'!$A$3:$E$12,4,FALSE))*K480</f>
        <v>#N/A</v>
      </c>
      <c r="P480" s="28">
        <v>0</v>
      </c>
      <c r="Q480" s="97">
        <v>0</v>
      </c>
      <c r="R480" s="29">
        <v>0</v>
      </c>
      <c r="S480" s="111" t="e">
        <f>(VLOOKUP(A480,#REF!,9,FALSE))*M480</f>
        <v>#REF!</v>
      </c>
      <c r="T480" s="30">
        <v>0</v>
      </c>
    </row>
    <row r="481" spans="1:20" ht="15" customHeight="1">
      <c r="A481" s="32">
        <v>452</v>
      </c>
      <c r="B481" s="32">
        <v>452</v>
      </c>
      <c r="C481" s="46" t="s">
        <v>478</v>
      </c>
      <c r="D481" s="47" t="s">
        <v>15</v>
      </c>
      <c r="E481" s="47"/>
      <c r="F481" s="48" t="s">
        <v>23</v>
      </c>
      <c r="G481" s="23" t="s">
        <v>30</v>
      </c>
      <c r="H481" s="43" t="s">
        <v>31</v>
      </c>
      <c r="I481" s="49">
        <v>3</v>
      </c>
      <c r="J481" s="50" t="s">
        <v>479</v>
      </c>
      <c r="K481" s="38">
        <v>18822.37493001268</v>
      </c>
      <c r="L481" s="38">
        <v>147835</v>
      </c>
      <c r="M481" s="45">
        <v>0.1273201537525801</v>
      </c>
      <c r="N481" s="51">
        <v>108715</v>
      </c>
      <c r="O481" s="107" t="e">
        <f>(VLOOKUP(J481,'Rates per SqFt.'!$A$3:$E$12,4,FALSE))*K481</f>
        <v>#N/A</v>
      </c>
      <c r="P481" s="28">
        <v>0</v>
      </c>
      <c r="Q481" s="97">
        <v>0</v>
      </c>
      <c r="R481" s="29">
        <v>0</v>
      </c>
      <c r="S481" s="111" t="e">
        <f>(VLOOKUP(A481,#REF!,9,FALSE))*M481</f>
        <v>#REF!</v>
      </c>
      <c r="T481" s="30">
        <v>0</v>
      </c>
    </row>
    <row r="482" spans="1:20" ht="15" customHeight="1">
      <c r="A482" s="49">
        <v>455</v>
      </c>
      <c r="B482" s="20" t="s">
        <v>480</v>
      </c>
      <c r="C482" s="21" t="s">
        <v>481</v>
      </c>
      <c r="D482" s="21" t="s">
        <v>15</v>
      </c>
      <c r="E482" s="21"/>
      <c r="F482" s="22" t="s">
        <v>23</v>
      </c>
      <c r="G482" s="23" t="s">
        <v>135</v>
      </c>
      <c r="H482" s="43" t="s">
        <v>136</v>
      </c>
      <c r="I482" s="20" t="s">
        <v>18</v>
      </c>
      <c r="J482" s="24" t="s">
        <v>41</v>
      </c>
      <c r="K482" s="25">
        <v>180.2703795104382</v>
      </c>
      <c r="L482" s="25">
        <v>21672.999999999996</v>
      </c>
      <c r="M482" s="26">
        <v>8.3177400226289964E-3</v>
      </c>
      <c r="N482" s="21" t="s">
        <v>484</v>
      </c>
      <c r="O482" s="107" t="e">
        <f>(VLOOKUP(J482,'Rates per SqFt.'!$A$3:$E$12,4,FALSE))*K482</f>
        <v>#N/A</v>
      </c>
      <c r="P482" s="28">
        <v>0</v>
      </c>
      <c r="Q482" s="109">
        <f>(VLOOKUP(F482,'Rates per SqFt.'!$A$16:$E$18,3))*K482</f>
        <v>297143980.00197095</v>
      </c>
      <c r="R482" s="29">
        <v>0</v>
      </c>
      <c r="S482" s="111" t="e">
        <f>(VLOOKUP(A482,#REF!,9,FALSE))*M482</f>
        <v>#REF!</v>
      </c>
      <c r="T482" s="30">
        <v>0</v>
      </c>
    </row>
    <row r="483" spans="1:20" ht="15" customHeight="1">
      <c r="A483" s="49">
        <v>455</v>
      </c>
      <c r="B483" s="20" t="s">
        <v>480</v>
      </c>
      <c r="C483" s="21" t="s">
        <v>481</v>
      </c>
      <c r="D483" s="21" t="s">
        <v>15</v>
      </c>
      <c r="E483" s="21"/>
      <c r="F483" s="22" t="s">
        <v>23</v>
      </c>
      <c r="G483" s="23" t="s">
        <v>305</v>
      </c>
      <c r="H483" s="24" t="s">
        <v>482</v>
      </c>
      <c r="I483" s="20" t="s">
        <v>34</v>
      </c>
      <c r="J483" s="24" t="s">
        <v>41</v>
      </c>
      <c r="K483" s="25">
        <v>2912.6172873848523</v>
      </c>
      <c r="L483" s="25">
        <v>21672.999999999996</v>
      </c>
      <c r="M483" s="26">
        <v>0.13438920718796904</v>
      </c>
      <c r="N483" s="21" t="s">
        <v>483</v>
      </c>
      <c r="O483" s="107" t="e">
        <f>(VLOOKUP(J483,'Rates per SqFt.'!$A$3:$E$12,4,FALSE))*K483</f>
        <v>#N/A</v>
      </c>
      <c r="P483" s="28"/>
      <c r="Q483" s="109">
        <f>(VLOOKUP(F483,'Rates per SqFt.'!$A$16:$E$18,3))*K483</f>
        <v>4800936767.018712</v>
      </c>
      <c r="R483" s="29">
        <v>0</v>
      </c>
      <c r="S483" s="111" t="e">
        <f>(VLOOKUP(A483,#REF!,9,FALSE))*M483</f>
        <v>#REF!</v>
      </c>
      <c r="T483" s="30">
        <v>0</v>
      </c>
    </row>
    <row r="484" spans="1:20" ht="15" customHeight="1">
      <c r="A484" s="49">
        <v>455</v>
      </c>
      <c r="B484" s="20" t="s">
        <v>480</v>
      </c>
      <c r="C484" s="21" t="s">
        <v>481</v>
      </c>
      <c r="D484" s="21" t="s">
        <v>15</v>
      </c>
      <c r="E484" s="21"/>
      <c r="F484" s="22" t="s">
        <v>23</v>
      </c>
      <c r="G484" s="23" t="s">
        <v>305</v>
      </c>
      <c r="H484" s="24" t="s">
        <v>400</v>
      </c>
      <c r="I484" s="20" t="s">
        <v>18</v>
      </c>
      <c r="J484" s="24" t="s">
        <v>41</v>
      </c>
      <c r="K484" s="25">
        <v>5376</v>
      </c>
      <c r="L484" s="25">
        <v>21672.999999999996</v>
      </c>
      <c r="M484" s="26">
        <v>0.24805056983343335</v>
      </c>
      <c r="N484" s="21" t="s">
        <v>401</v>
      </c>
      <c r="O484" s="107" t="e">
        <f>(VLOOKUP(J484,'Rates per SqFt.'!$A$3:$E$12,4,FALSE))*K484</f>
        <v>#N/A</v>
      </c>
      <c r="P484" s="28"/>
      <c r="Q484" s="109">
        <f>(VLOOKUP(F484,'Rates per SqFt.'!$A$16:$E$18,3))*K484</f>
        <v>8861389435.29599</v>
      </c>
      <c r="R484" s="29">
        <v>0</v>
      </c>
      <c r="S484" s="111" t="e">
        <f>(VLOOKUP(A484,#REF!,9,FALSE))*M484</f>
        <v>#REF!</v>
      </c>
      <c r="T484" s="30">
        <v>0</v>
      </c>
    </row>
    <row r="485" spans="1:20" ht="15" customHeight="1">
      <c r="A485" s="49">
        <v>455</v>
      </c>
      <c r="B485" s="20" t="s">
        <v>480</v>
      </c>
      <c r="C485" s="21" t="s">
        <v>481</v>
      </c>
      <c r="D485" s="21" t="s">
        <v>15</v>
      </c>
      <c r="E485" s="21"/>
      <c r="F485" s="22" t="s">
        <v>23</v>
      </c>
      <c r="G485" s="23" t="s">
        <v>305</v>
      </c>
      <c r="H485" s="24" t="s">
        <v>422</v>
      </c>
      <c r="I485" s="20" t="s">
        <v>18</v>
      </c>
      <c r="J485" s="24" t="s">
        <v>41</v>
      </c>
      <c r="K485" s="25">
        <v>2869</v>
      </c>
      <c r="L485" s="25">
        <v>21672.999999999996</v>
      </c>
      <c r="M485" s="26">
        <v>0.13237668989064738</v>
      </c>
      <c r="N485" s="21" t="s">
        <v>423</v>
      </c>
      <c r="O485" s="107" t="e">
        <f>(VLOOKUP(J485,'Rates per SqFt.'!$A$3:$E$12,4,FALSE))*K485</f>
        <v>#N/A</v>
      </c>
      <c r="P485" s="28"/>
      <c r="Q485" s="109">
        <f>(VLOOKUP(F485,'Rates per SqFt.'!$A$16:$E$18,3))*K485</f>
        <v>4729041348.5610485</v>
      </c>
      <c r="R485" s="29">
        <v>0</v>
      </c>
      <c r="S485" s="111" t="e">
        <f>(VLOOKUP(A485,#REF!,9,FALSE))*M485</f>
        <v>#REF!</v>
      </c>
      <c r="T485" s="30">
        <v>0</v>
      </c>
    </row>
    <row r="486" spans="1:20" ht="15" customHeight="1">
      <c r="A486" s="49">
        <v>455</v>
      </c>
      <c r="B486" s="20" t="s">
        <v>480</v>
      </c>
      <c r="C486" s="21" t="s">
        <v>481</v>
      </c>
      <c r="D486" s="21" t="s">
        <v>15</v>
      </c>
      <c r="E486" s="21"/>
      <c r="F486" s="22" t="s">
        <v>23</v>
      </c>
      <c r="G486" s="23" t="s">
        <v>305</v>
      </c>
      <c r="H486" s="24" t="s">
        <v>485</v>
      </c>
      <c r="I486" s="20" t="s">
        <v>18</v>
      </c>
      <c r="J486" s="24" t="s">
        <v>41</v>
      </c>
      <c r="K486" s="25">
        <v>362</v>
      </c>
      <c r="L486" s="25">
        <v>21672.999999999996</v>
      </c>
      <c r="M486" s="26">
        <v>1.6702809947861396E-2</v>
      </c>
      <c r="N486" s="21" t="s">
        <v>486</v>
      </c>
      <c r="O486" s="107" t="e">
        <f>(VLOOKUP(J486,'Rates per SqFt.'!$A$3:$E$12,4,FALSE))*K486</f>
        <v>#N/A</v>
      </c>
      <c r="P486" s="28"/>
      <c r="Q486" s="109">
        <f>(VLOOKUP(F486,'Rates per SqFt.'!$A$16:$E$18,3))*K486</f>
        <v>596693261.82610655</v>
      </c>
      <c r="R486" s="29">
        <v>0</v>
      </c>
      <c r="S486" s="111" t="e">
        <f>(VLOOKUP(A486,#REF!,9,FALSE))*M486</f>
        <v>#REF!</v>
      </c>
      <c r="T486" s="30">
        <v>0</v>
      </c>
    </row>
    <row r="487" spans="1:20" ht="15" customHeight="1">
      <c r="A487" s="49">
        <v>455</v>
      </c>
      <c r="B487" s="20" t="s">
        <v>480</v>
      </c>
      <c r="C487" s="21" t="s">
        <v>481</v>
      </c>
      <c r="D487" s="21" t="s">
        <v>15</v>
      </c>
      <c r="E487" s="21"/>
      <c r="F487" s="22" t="s">
        <v>23</v>
      </c>
      <c r="G487" s="23" t="s">
        <v>305</v>
      </c>
      <c r="H487" s="24" t="s">
        <v>409</v>
      </c>
      <c r="I487" s="20" t="s">
        <v>18</v>
      </c>
      <c r="J487" s="24" t="s">
        <v>41</v>
      </c>
      <c r="K487" s="25">
        <v>308</v>
      </c>
      <c r="L487" s="25">
        <v>21672.999999999996</v>
      </c>
      <c r="M487" s="26">
        <v>1.4211230563373785E-2</v>
      </c>
      <c r="N487" s="21" t="s">
        <v>410</v>
      </c>
      <c r="O487" s="107" t="e">
        <f>(VLOOKUP(J487,'Rates per SqFt.'!$A$3:$E$12,4,FALSE))*K487</f>
        <v>#N/A</v>
      </c>
      <c r="P487" s="28"/>
      <c r="Q487" s="109">
        <f>(VLOOKUP(F487,'Rates per SqFt.'!$A$16:$E$18,3))*K487</f>
        <v>507683769.73049945</v>
      </c>
      <c r="R487" s="29">
        <v>0</v>
      </c>
      <c r="S487" s="111" t="e">
        <f>(VLOOKUP(A487,#REF!,9,FALSE))*M487</f>
        <v>#REF!</v>
      </c>
      <c r="T487" s="30">
        <v>0</v>
      </c>
    </row>
    <row r="488" spans="1:20" ht="15" customHeight="1">
      <c r="A488" s="49">
        <v>459</v>
      </c>
      <c r="B488" s="20" t="s">
        <v>487</v>
      </c>
      <c r="C488" s="21" t="s">
        <v>488</v>
      </c>
      <c r="D488" s="21" t="s">
        <v>15</v>
      </c>
      <c r="E488" s="21"/>
      <c r="F488" s="22" t="s">
        <v>16</v>
      </c>
      <c r="G488" s="23" t="s">
        <v>305</v>
      </c>
      <c r="H488" s="24" t="s">
        <v>392</v>
      </c>
      <c r="I488" s="20" t="s">
        <v>18</v>
      </c>
      <c r="J488" s="24" t="s">
        <v>19</v>
      </c>
      <c r="K488" s="25">
        <v>713</v>
      </c>
      <c r="L488" s="25">
        <v>713</v>
      </c>
      <c r="M488" s="26">
        <v>1</v>
      </c>
      <c r="N488" s="21" t="s">
        <v>436</v>
      </c>
      <c r="O488" s="107" t="e">
        <f>(VLOOKUP(J488,'Rates per SqFt.'!$A$3:$E$12,4,FALSE))*K488</f>
        <v>#N/A</v>
      </c>
      <c r="P488" s="28"/>
      <c r="Q488" s="97">
        <v>0</v>
      </c>
      <c r="R488" s="29">
        <v>0</v>
      </c>
      <c r="S488" s="111">
        <v>0</v>
      </c>
      <c r="T488" s="30">
        <v>0</v>
      </c>
    </row>
    <row r="489" spans="1:20" ht="15" customHeight="1">
      <c r="A489" s="49">
        <v>461</v>
      </c>
      <c r="B489" s="20" t="s">
        <v>489</v>
      </c>
      <c r="C489" s="21" t="s">
        <v>490</v>
      </c>
      <c r="D489" s="21" t="s">
        <v>22</v>
      </c>
      <c r="E489" s="21"/>
      <c r="F489" s="22" t="s">
        <v>29</v>
      </c>
      <c r="G489" s="23" t="s">
        <v>63</v>
      </c>
      <c r="H489" s="43" t="s">
        <v>64</v>
      </c>
      <c r="I489" s="20" t="s">
        <v>18</v>
      </c>
      <c r="J489" s="24" t="s">
        <v>65</v>
      </c>
      <c r="K489" s="25">
        <v>309</v>
      </c>
      <c r="L489" s="25">
        <v>1281</v>
      </c>
      <c r="M489" s="26">
        <v>0.24121779859484777</v>
      </c>
      <c r="N489" s="21" t="s">
        <v>192</v>
      </c>
      <c r="O489" s="27"/>
      <c r="P489" s="28">
        <v>0</v>
      </c>
      <c r="Q489" s="97"/>
      <c r="R489" s="29">
        <v>0</v>
      </c>
      <c r="S489" s="111" t="e">
        <f>(VLOOKUP(A489,#REF!,9,FALSE))*M489</f>
        <v>#REF!</v>
      </c>
      <c r="T489" s="30">
        <v>0</v>
      </c>
    </row>
    <row r="490" spans="1:20" ht="15" customHeight="1">
      <c r="A490" s="49">
        <v>461</v>
      </c>
      <c r="B490" s="20" t="s">
        <v>489</v>
      </c>
      <c r="C490" s="21" t="s">
        <v>490</v>
      </c>
      <c r="D490" s="21" t="s">
        <v>22</v>
      </c>
      <c r="E490" s="21"/>
      <c r="F490" s="22" t="s">
        <v>29</v>
      </c>
      <c r="G490" s="23" t="s">
        <v>63</v>
      </c>
      <c r="H490" s="43" t="s">
        <v>64</v>
      </c>
      <c r="I490" s="20" t="s">
        <v>18</v>
      </c>
      <c r="J490" s="24" t="s">
        <v>41</v>
      </c>
      <c r="K490" s="25">
        <v>972</v>
      </c>
      <c r="L490" s="25">
        <v>1281</v>
      </c>
      <c r="M490" s="26">
        <v>0.75878220140515218</v>
      </c>
      <c r="N490" s="21" t="s">
        <v>192</v>
      </c>
      <c r="O490" s="27"/>
      <c r="P490" s="28">
        <v>0</v>
      </c>
      <c r="Q490" s="97"/>
      <c r="R490" s="29">
        <v>0</v>
      </c>
      <c r="S490" s="111" t="e">
        <f>(VLOOKUP(A490,#REF!,9,FALSE))*M490</f>
        <v>#REF!</v>
      </c>
      <c r="T490" s="30">
        <v>0</v>
      </c>
    </row>
    <row r="491" spans="1:20" ht="15" customHeight="1">
      <c r="A491" s="49">
        <v>464</v>
      </c>
      <c r="B491" s="20" t="s">
        <v>491</v>
      </c>
      <c r="C491" s="21" t="s">
        <v>492</v>
      </c>
      <c r="D491" s="21" t="s">
        <v>15</v>
      </c>
      <c r="E491" s="21"/>
      <c r="F491" s="22" t="s">
        <v>16</v>
      </c>
      <c r="G491" s="23" t="s">
        <v>305</v>
      </c>
      <c r="H491" s="24" t="s">
        <v>392</v>
      </c>
      <c r="I491" s="20" t="s">
        <v>18</v>
      </c>
      <c r="J491" s="24" t="s">
        <v>19</v>
      </c>
      <c r="K491" s="25">
        <v>2314</v>
      </c>
      <c r="L491" s="25">
        <v>2314</v>
      </c>
      <c r="M491" s="26">
        <v>1</v>
      </c>
      <c r="N491" s="21" t="s">
        <v>426</v>
      </c>
      <c r="O491" s="107" t="e">
        <f>(VLOOKUP(J491,'Rates per SqFt.'!$A$3:$E$12,4,FALSE))*K491</f>
        <v>#N/A</v>
      </c>
      <c r="P491" s="28"/>
      <c r="Q491" s="97">
        <v>0</v>
      </c>
      <c r="R491" s="29">
        <v>0</v>
      </c>
      <c r="S491" s="111">
        <v>0</v>
      </c>
      <c r="T491" s="30">
        <v>0</v>
      </c>
    </row>
    <row r="492" spans="1:20" ht="15" customHeight="1">
      <c r="A492" s="49">
        <v>466</v>
      </c>
      <c r="B492" s="20" t="s">
        <v>493</v>
      </c>
      <c r="C492" s="21" t="s">
        <v>494</v>
      </c>
      <c r="D492" s="21" t="s">
        <v>15</v>
      </c>
      <c r="E492" s="21"/>
      <c r="F492" s="22" t="s">
        <v>16</v>
      </c>
      <c r="G492" s="23" t="s">
        <v>305</v>
      </c>
      <c r="H492" s="24" t="s">
        <v>392</v>
      </c>
      <c r="I492" s="20" t="s">
        <v>18</v>
      </c>
      <c r="J492" s="24" t="s">
        <v>19</v>
      </c>
      <c r="K492" s="25">
        <v>2122</v>
      </c>
      <c r="L492" s="25">
        <v>2122</v>
      </c>
      <c r="M492" s="26">
        <v>1</v>
      </c>
      <c r="N492" s="21" t="s">
        <v>393</v>
      </c>
      <c r="O492" s="107" t="e">
        <f>(VLOOKUP(J492,'Rates per SqFt.'!$A$3:$E$12,4,FALSE))*K492</f>
        <v>#N/A</v>
      </c>
      <c r="P492" s="28"/>
      <c r="Q492" s="97">
        <v>0</v>
      </c>
      <c r="R492" s="29">
        <v>0</v>
      </c>
      <c r="S492" s="111">
        <v>0</v>
      </c>
      <c r="T492" s="30">
        <v>0</v>
      </c>
    </row>
    <row r="493" spans="1:20" ht="15" customHeight="1">
      <c r="A493" s="49">
        <v>467</v>
      </c>
      <c r="B493" s="20" t="s">
        <v>495</v>
      </c>
      <c r="C493" s="21" t="s">
        <v>496</v>
      </c>
      <c r="D493" s="21" t="s">
        <v>15</v>
      </c>
      <c r="E493" s="21"/>
      <c r="F493" s="22" t="s">
        <v>16</v>
      </c>
      <c r="G493" s="23" t="s">
        <v>305</v>
      </c>
      <c r="H493" s="24" t="s">
        <v>392</v>
      </c>
      <c r="I493" s="20" t="s">
        <v>18</v>
      </c>
      <c r="J493" s="24" t="s">
        <v>19</v>
      </c>
      <c r="K493" s="25">
        <v>264</v>
      </c>
      <c r="L493" s="25">
        <v>264</v>
      </c>
      <c r="M493" s="26">
        <v>1</v>
      </c>
      <c r="N493" s="21" t="s">
        <v>393</v>
      </c>
      <c r="O493" s="107" t="e">
        <f>(VLOOKUP(J493,'Rates per SqFt.'!$A$3:$E$12,4,FALSE))*K493</f>
        <v>#N/A</v>
      </c>
      <c r="P493" s="28"/>
      <c r="Q493" s="97">
        <v>0</v>
      </c>
      <c r="R493" s="29">
        <v>0</v>
      </c>
      <c r="S493" s="111">
        <v>0</v>
      </c>
      <c r="T493" s="30">
        <v>0</v>
      </c>
    </row>
    <row r="494" spans="1:20" ht="15" customHeight="1">
      <c r="A494" s="49">
        <v>469</v>
      </c>
      <c r="B494" s="20" t="s">
        <v>497</v>
      </c>
      <c r="C494" s="21" t="s">
        <v>498</v>
      </c>
      <c r="D494" s="21" t="s">
        <v>22</v>
      </c>
      <c r="E494" s="21"/>
      <c r="F494" s="22" t="s">
        <v>23</v>
      </c>
      <c r="G494" s="23" t="s">
        <v>305</v>
      </c>
      <c r="H494" s="24" t="s">
        <v>465</v>
      </c>
      <c r="I494" s="20" t="s">
        <v>18</v>
      </c>
      <c r="J494" s="24" t="s">
        <v>41</v>
      </c>
      <c r="K494" s="25">
        <v>111</v>
      </c>
      <c r="L494" s="25">
        <v>444</v>
      </c>
      <c r="M494" s="26">
        <v>0.25</v>
      </c>
      <c r="N494" s="21" t="s">
        <v>466</v>
      </c>
      <c r="O494" s="27"/>
      <c r="P494" s="28"/>
      <c r="Q494" s="97"/>
      <c r="R494" s="29">
        <v>0</v>
      </c>
      <c r="S494" s="111">
        <v>0</v>
      </c>
      <c r="T494" s="30">
        <v>0</v>
      </c>
    </row>
    <row r="495" spans="1:20" ht="15" customHeight="1">
      <c r="A495" s="49">
        <v>469</v>
      </c>
      <c r="B495" s="20" t="s">
        <v>497</v>
      </c>
      <c r="C495" s="21" t="s">
        <v>498</v>
      </c>
      <c r="D495" s="21" t="s">
        <v>22</v>
      </c>
      <c r="E495" s="21"/>
      <c r="F495" s="22" t="s">
        <v>23</v>
      </c>
      <c r="G495" s="23" t="s">
        <v>305</v>
      </c>
      <c r="H495" s="24" t="s">
        <v>467</v>
      </c>
      <c r="I495" s="20" t="s">
        <v>18</v>
      </c>
      <c r="J495" s="24" t="s">
        <v>41</v>
      </c>
      <c r="K495" s="25">
        <v>333</v>
      </c>
      <c r="L495" s="25">
        <v>444</v>
      </c>
      <c r="M495" s="26">
        <v>0.75</v>
      </c>
      <c r="N495" s="21" t="s">
        <v>468</v>
      </c>
      <c r="O495" s="27"/>
      <c r="P495" s="28"/>
      <c r="Q495" s="97"/>
      <c r="R495" s="29">
        <v>0</v>
      </c>
      <c r="S495" s="111">
        <v>0</v>
      </c>
      <c r="T495" s="30">
        <v>0</v>
      </c>
    </row>
    <row r="496" spans="1:20" ht="15" customHeight="1">
      <c r="A496" s="49">
        <v>471</v>
      </c>
      <c r="B496" s="20" t="s">
        <v>499</v>
      </c>
      <c r="C496" s="21" t="s">
        <v>500</v>
      </c>
      <c r="D496" s="21" t="s">
        <v>22</v>
      </c>
      <c r="E496" s="21"/>
      <c r="F496" s="22" t="s">
        <v>23</v>
      </c>
      <c r="G496" s="23" t="s">
        <v>305</v>
      </c>
      <c r="H496" s="24" t="s">
        <v>467</v>
      </c>
      <c r="I496" s="20" t="s">
        <v>18</v>
      </c>
      <c r="J496" s="24" t="s">
        <v>41</v>
      </c>
      <c r="K496" s="25">
        <v>846</v>
      </c>
      <c r="L496" s="25">
        <v>846</v>
      </c>
      <c r="M496" s="26">
        <v>1</v>
      </c>
      <c r="N496" s="21" t="s">
        <v>468</v>
      </c>
      <c r="O496" s="27"/>
      <c r="P496" s="28"/>
      <c r="Q496" s="97"/>
      <c r="R496" s="29">
        <v>0</v>
      </c>
      <c r="S496" s="111">
        <v>0</v>
      </c>
      <c r="T496" s="30">
        <v>0</v>
      </c>
    </row>
    <row r="497" spans="1:20" ht="15" customHeight="1">
      <c r="A497" s="49">
        <v>476</v>
      </c>
      <c r="B497" s="20" t="s">
        <v>501</v>
      </c>
      <c r="C497" s="21" t="s">
        <v>502</v>
      </c>
      <c r="D497" s="21" t="s">
        <v>15</v>
      </c>
      <c r="E497" s="21"/>
      <c r="F497" s="22" t="s">
        <v>16</v>
      </c>
      <c r="G497" s="23" t="s">
        <v>305</v>
      </c>
      <c r="H497" s="24" t="s">
        <v>392</v>
      </c>
      <c r="I497" s="20" t="s">
        <v>18</v>
      </c>
      <c r="J497" s="24" t="s">
        <v>19</v>
      </c>
      <c r="K497" s="25">
        <v>2270</v>
      </c>
      <c r="L497" s="25">
        <v>2270</v>
      </c>
      <c r="M497" s="26">
        <v>1</v>
      </c>
      <c r="N497" s="21" t="s">
        <v>436</v>
      </c>
      <c r="O497" s="107" t="e">
        <f>(VLOOKUP(J497,'Rates per SqFt.'!$A$3:$E$12,4,FALSE))*K497</f>
        <v>#N/A</v>
      </c>
      <c r="P497" s="28"/>
      <c r="Q497" s="97">
        <v>0</v>
      </c>
      <c r="R497" s="29">
        <v>0</v>
      </c>
      <c r="S497" s="111">
        <v>0</v>
      </c>
      <c r="T497" s="30">
        <v>0</v>
      </c>
    </row>
    <row r="498" spans="1:20" ht="15" customHeight="1">
      <c r="A498" s="49">
        <v>477</v>
      </c>
      <c r="B498" s="20" t="s">
        <v>503</v>
      </c>
      <c r="C498" s="21" t="s">
        <v>504</v>
      </c>
      <c r="D498" s="21" t="s">
        <v>15</v>
      </c>
      <c r="E498" s="21"/>
      <c r="F498" s="22" t="s">
        <v>16</v>
      </c>
      <c r="G498" s="23" t="s">
        <v>305</v>
      </c>
      <c r="H498" s="24" t="s">
        <v>392</v>
      </c>
      <c r="I498" s="20" t="s">
        <v>18</v>
      </c>
      <c r="J498" s="24" t="s">
        <v>19</v>
      </c>
      <c r="K498" s="25">
        <v>537</v>
      </c>
      <c r="L498" s="25">
        <v>537</v>
      </c>
      <c r="M498" s="26">
        <v>1</v>
      </c>
      <c r="N498" s="21" t="s">
        <v>393</v>
      </c>
      <c r="O498" s="107" t="e">
        <f>(VLOOKUP(J498,'Rates per SqFt.'!$A$3:$E$12,4,FALSE))*K498</f>
        <v>#N/A</v>
      </c>
      <c r="P498" s="28"/>
      <c r="Q498" s="97">
        <v>0</v>
      </c>
      <c r="R498" s="29">
        <v>0</v>
      </c>
      <c r="S498" s="111">
        <v>0</v>
      </c>
      <c r="T498" s="30">
        <v>0</v>
      </c>
    </row>
    <row r="499" spans="1:20" ht="15" customHeight="1">
      <c r="A499" s="49">
        <v>478</v>
      </c>
      <c r="B499" s="20" t="s">
        <v>505</v>
      </c>
      <c r="C499" s="21" t="s">
        <v>506</v>
      </c>
      <c r="D499" s="21" t="s">
        <v>15</v>
      </c>
      <c r="E499" s="21"/>
      <c r="F499" s="22" t="s">
        <v>16</v>
      </c>
      <c r="G499" s="23" t="s">
        <v>305</v>
      </c>
      <c r="H499" s="24" t="s">
        <v>392</v>
      </c>
      <c r="I499" s="20" t="s">
        <v>18</v>
      </c>
      <c r="J499" s="24" t="s">
        <v>19</v>
      </c>
      <c r="K499" s="25">
        <v>268</v>
      </c>
      <c r="L499" s="25">
        <v>268</v>
      </c>
      <c r="M499" s="26">
        <v>1</v>
      </c>
      <c r="N499" s="21" t="s">
        <v>426</v>
      </c>
      <c r="O499" s="107" t="e">
        <f>(VLOOKUP(J499,'Rates per SqFt.'!$A$3:$E$12,4,FALSE))*K499</f>
        <v>#N/A</v>
      </c>
      <c r="P499" s="28"/>
      <c r="Q499" s="97">
        <v>0</v>
      </c>
      <c r="R499" s="29">
        <v>0</v>
      </c>
      <c r="S499" s="111">
        <v>0</v>
      </c>
      <c r="T499" s="30">
        <v>0</v>
      </c>
    </row>
    <row r="500" spans="1:20" ht="15" customHeight="1">
      <c r="A500" s="49">
        <v>479</v>
      </c>
      <c r="B500" s="20" t="s">
        <v>507</v>
      </c>
      <c r="C500" s="21" t="s">
        <v>508</v>
      </c>
      <c r="D500" s="21" t="s">
        <v>15</v>
      </c>
      <c r="E500" s="21"/>
      <c r="F500" s="22" t="s">
        <v>16</v>
      </c>
      <c r="G500" s="23" t="s">
        <v>305</v>
      </c>
      <c r="H500" s="24" t="s">
        <v>392</v>
      </c>
      <c r="I500" s="20" t="s">
        <v>18</v>
      </c>
      <c r="J500" s="24" t="s">
        <v>19</v>
      </c>
      <c r="K500" s="25">
        <v>2268</v>
      </c>
      <c r="L500" s="25">
        <v>2268</v>
      </c>
      <c r="M500" s="26">
        <v>1</v>
      </c>
      <c r="N500" s="21" t="s">
        <v>426</v>
      </c>
      <c r="O500" s="107" t="e">
        <f>(VLOOKUP(J500,'Rates per SqFt.'!$A$3:$E$12,4,FALSE))*K500</f>
        <v>#N/A</v>
      </c>
      <c r="P500" s="28"/>
      <c r="Q500" s="97">
        <v>0</v>
      </c>
      <c r="R500" s="29">
        <v>0</v>
      </c>
      <c r="S500" s="111">
        <v>0</v>
      </c>
      <c r="T500" s="30">
        <v>0</v>
      </c>
    </row>
    <row r="501" spans="1:20" ht="15" customHeight="1">
      <c r="A501" s="49">
        <v>481</v>
      </c>
      <c r="B501" s="20" t="s">
        <v>509</v>
      </c>
      <c r="C501" s="21" t="s">
        <v>510</v>
      </c>
      <c r="D501" s="21" t="s">
        <v>15</v>
      </c>
      <c r="E501" s="21"/>
      <c r="F501" s="22" t="s">
        <v>29</v>
      </c>
      <c r="G501" s="23" t="s">
        <v>47</v>
      </c>
      <c r="H501" s="24" t="s">
        <v>511</v>
      </c>
      <c r="I501" s="20" t="s">
        <v>18</v>
      </c>
      <c r="J501" s="24" t="s">
        <v>41</v>
      </c>
      <c r="K501" s="25">
        <v>5920.0647538826006</v>
      </c>
      <c r="L501" s="25">
        <v>7696</v>
      </c>
      <c r="M501" s="26">
        <v>0.76923918319680362</v>
      </c>
      <c r="N501" s="21" t="s">
        <v>512</v>
      </c>
      <c r="O501" s="107" t="e">
        <f>(VLOOKUP(J501,'Rates per SqFt.'!$A$3:$E$12,4,FALSE))*K501</f>
        <v>#N/A</v>
      </c>
      <c r="P501" s="28">
        <v>0</v>
      </c>
      <c r="Q501" s="109">
        <f>(VLOOKUP(F501,'Rates per SqFt.'!$A$16:$E$18,3))*K501</f>
        <v>8588741121.1302376</v>
      </c>
      <c r="R501" s="29">
        <v>0</v>
      </c>
      <c r="S501" s="111" t="e">
        <f>(VLOOKUP(A501,#REF!,9,FALSE))*M501</f>
        <v>#REF!</v>
      </c>
      <c r="T501" s="30">
        <v>0</v>
      </c>
    </row>
    <row r="502" spans="1:20" ht="15" customHeight="1">
      <c r="A502" s="49">
        <v>481</v>
      </c>
      <c r="B502" s="20" t="s">
        <v>509</v>
      </c>
      <c r="C502" s="21" t="s">
        <v>510</v>
      </c>
      <c r="D502" s="21" t="s">
        <v>15</v>
      </c>
      <c r="E502" s="21"/>
      <c r="F502" s="22" t="s">
        <v>29</v>
      </c>
      <c r="G502" s="23" t="s">
        <v>47</v>
      </c>
      <c r="H502" s="24" t="s">
        <v>511</v>
      </c>
      <c r="I502" s="20" t="s">
        <v>40</v>
      </c>
      <c r="J502" s="24" t="s">
        <v>41</v>
      </c>
      <c r="K502" s="25">
        <v>1775.9352461173994</v>
      </c>
      <c r="L502" s="25">
        <v>7696</v>
      </c>
      <c r="M502" s="26">
        <v>0.23076081680319638</v>
      </c>
      <c r="N502" s="21" t="s">
        <v>512</v>
      </c>
      <c r="O502" s="107" t="e">
        <f>(VLOOKUP(J502,'Rates per SqFt.'!$A$3:$E$12,4,FALSE))*K502</f>
        <v>#N/A</v>
      </c>
      <c r="P502" s="28">
        <v>0</v>
      </c>
      <c r="Q502" s="109">
        <f>(VLOOKUP(F502,'Rates per SqFt.'!$A$16:$E$18,3))*K502</f>
        <v>2576500209.1893563</v>
      </c>
      <c r="R502" s="29">
        <v>0</v>
      </c>
      <c r="S502" s="111" t="e">
        <f>(VLOOKUP(A502,#REF!,9,FALSE))*M502</f>
        <v>#REF!</v>
      </c>
      <c r="T502" s="30">
        <v>0</v>
      </c>
    </row>
    <row r="503" spans="1:20" ht="15" customHeight="1">
      <c r="A503" s="49">
        <v>488</v>
      </c>
      <c r="B503" s="20" t="s">
        <v>513</v>
      </c>
      <c r="C503" s="21" t="s">
        <v>514</v>
      </c>
      <c r="D503" s="21" t="s">
        <v>15</v>
      </c>
      <c r="E503" s="21"/>
      <c r="F503" s="22" t="s">
        <v>23</v>
      </c>
      <c r="G503" s="23" t="s">
        <v>43</v>
      </c>
      <c r="H503" s="24" t="s">
        <v>515</v>
      </c>
      <c r="I503" s="20" t="s">
        <v>35</v>
      </c>
      <c r="J503" s="24" t="s">
        <v>41</v>
      </c>
      <c r="K503" s="25">
        <v>4895.0297607991743</v>
      </c>
      <c r="L503" s="25">
        <v>38821</v>
      </c>
      <c r="M503" s="26">
        <v>0.12609231500474419</v>
      </c>
      <c r="N503" s="21" t="s">
        <v>516</v>
      </c>
      <c r="O503" s="107" t="e">
        <f>(VLOOKUP(J503,'Rates per SqFt.'!$A$3:$E$12,4,FALSE))*K503</f>
        <v>#N/A</v>
      </c>
      <c r="P503" s="28">
        <v>0</v>
      </c>
      <c r="Q503" s="109">
        <f>(VLOOKUP(F503,'Rates per SqFt.'!$A$16:$E$18,3))*K503</f>
        <v>8068594681.5113955</v>
      </c>
      <c r="R503" s="29">
        <v>0</v>
      </c>
      <c r="S503" s="111" t="e">
        <f>(VLOOKUP(A503,#REF!,9,FALSE))*M503</f>
        <v>#REF!</v>
      </c>
      <c r="T503" s="30">
        <v>0</v>
      </c>
    </row>
    <row r="504" spans="1:20" ht="15" customHeight="1">
      <c r="A504" s="49">
        <v>488</v>
      </c>
      <c r="B504" s="20" t="s">
        <v>513</v>
      </c>
      <c r="C504" s="21" t="s">
        <v>514</v>
      </c>
      <c r="D504" s="21" t="s">
        <v>15</v>
      </c>
      <c r="E504" s="21"/>
      <c r="F504" s="22" t="s">
        <v>23</v>
      </c>
      <c r="G504" s="23" t="s">
        <v>43</v>
      </c>
      <c r="H504" s="24" t="s">
        <v>55</v>
      </c>
      <c r="I504" s="20" t="s">
        <v>35</v>
      </c>
      <c r="J504" s="24" t="s">
        <v>41</v>
      </c>
      <c r="K504" s="25">
        <v>3722.2087093310261</v>
      </c>
      <c r="L504" s="25">
        <v>38821</v>
      </c>
      <c r="M504" s="26">
        <v>9.5881319629350759E-2</v>
      </c>
      <c r="N504" s="21" t="s">
        <v>56</v>
      </c>
      <c r="O504" s="107" t="e">
        <f>(VLOOKUP(J504,'Rates per SqFt.'!$A$3:$E$12,4,FALSE))*K504</f>
        <v>#N/A</v>
      </c>
      <c r="P504" s="28">
        <v>0</v>
      </c>
      <c r="Q504" s="109">
        <f>(VLOOKUP(F504,'Rates per SqFt.'!$A$16:$E$18,3))*K504</f>
        <v>6135405679.4703646</v>
      </c>
      <c r="R504" s="29">
        <v>0</v>
      </c>
      <c r="S504" s="111" t="e">
        <f>(VLOOKUP(A504,#REF!,9,FALSE))*M504</f>
        <v>#REF!</v>
      </c>
      <c r="T504" s="30">
        <v>0</v>
      </c>
    </row>
    <row r="505" spans="1:20" ht="15" customHeight="1">
      <c r="A505" s="49">
        <v>488</v>
      </c>
      <c r="B505" s="20" t="s">
        <v>513</v>
      </c>
      <c r="C505" s="21" t="s">
        <v>514</v>
      </c>
      <c r="D505" s="21" t="s">
        <v>15</v>
      </c>
      <c r="E505" s="21"/>
      <c r="F505" s="22" t="s">
        <v>23</v>
      </c>
      <c r="G505" s="23" t="s">
        <v>17</v>
      </c>
      <c r="H505" s="24" t="s">
        <v>51</v>
      </c>
      <c r="I505" s="20" t="s">
        <v>40</v>
      </c>
      <c r="J505" s="24" t="s">
        <v>41</v>
      </c>
      <c r="K505" s="25">
        <v>3957.3404482390606</v>
      </c>
      <c r="L505" s="25">
        <v>38821</v>
      </c>
      <c r="M505" s="26">
        <v>0.10193813781816699</v>
      </c>
      <c r="N505" s="21">
        <v>709000</v>
      </c>
      <c r="O505" s="107" t="e">
        <f>(VLOOKUP(J505,'Rates per SqFt.'!$A$3:$E$12,4,FALSE))*K505</f>
        <v>#N/A</v>
      </c>
      <c r="P505" s="28">
        <v>2979.7654846324472</v>
      </c>
      <c r="Q505" s="109">
        <f>(VLOOKUP(F505,'Rates per SqFt.'!$A$16:$E$18,3))*K505</f>
        <v>6522978950.8733473</v>
      </c>
      <c r="R505" s="29">
        <v>0</v>
      </c>
      <c r="S505" s="111" t="e">
        <f>(VLOOKUP(A505,#REF!,9,FALSE))*M505</f>
        <v>#REF!</v>
      </c>
      <c r="T505" s="44">
        <v>0</v>
      </c>
    </row>
    <row r="506" spans="1:20" ht="15" customHeight="1">
      <c r="A506" s="49">
        <v>488</v>
      </c>
      <c r="B506" s="20" t="s">
        <v>513</v>
      </c>
      <c r="C506" s="21" t="s">
        <v>514</v>
      </c>
      <c r="D506" s="21" t="s">
        <v>15</v>
      </c>
      <c r="E506" s="21"/>
      <c r="F506" s="22" t="s">
        <v>23</v>
      </c>
      <c r="G506" s="23" t="s">
        <v>24</v>
      </c>
      <c r="H506" s="43" t="s">
        <v>25</v>
      </c>
      <c r="I506" s="20" t="s">
        <v>18</v>
      </c>
      <c r="J506" s="24" t="s">
        <v>41</v>
      </c>
      <c r="K506" s="25">
        <v>732.42016341759563</v>
      </c>
      <c r="L506" s="25">
        <v>38821</v>
      </c>
      <c r="M506" s="26">
        <v>1.8866597032987188E-2</v>
      </c>
      <c r="N506" s="21" t="s">
        <v>50</v>
      </c>
      <c r="O506" s="107" t="e">
        <f>(VLOOKUP(J506,'Rates per SqFt.'!$A$3:$E$12,4,FALSE))*K506</f>
        <v>#N/A</v>
      </c>
      <c r="P506" s="28">
        <v>0</v>
      </c>
      <c r="Q506" s="109">
        <f>(VLOOKUP(F506,'Rates per SqFt.'!$A$16:$E$18,3))*K506</f>
        <v>1207265680.4885499</v>
      </c>
      <c r="R506" s="29">
        <v>0</v>
      </c>
      <c r="S506" s="111" t="e">
        <f>(VLOOKUP(A506,#REF!,9,FALSE))*M506</f>
        <v>#REF!</v>
      </c>
      <c r="T506" s="30">
        <v>0</v>
      </c>
    </row>
    <row r="507" spans="1:20" ht="15" customHeight="1">
      <c r="A507" s="49">
        <v>488</v>
      </c>
      <c r="B507" s="20" t="s">
        <v>513</v>
      </c>
      <c r="C507" s="21" t="s">
        <v>514</v>
      </c>
      <c r="D507" s="21" t="s">
        <v>15</v>
      </c>
      <c r="E507" s="21"/>
      <c r="F507" s="22" t="s">
        <v>23</v>
      </c>
      <c r="G507" s="23" t="s">
        <v>30</v>
      </c>
      <c r="H507" s="43" t="s">
        <v>31</v>
      </c>
      <c r="I507" s="20" t="s">
        <v>18</v>
      </c>
      <c r="J507" s="24" t="s">
        <v>41</v>
      </c>
      <c r="K507" s="25">
        <v>9701.0534224948915</v>
      </c>
      <c r="L507" s="25">
        <v>38821</v>
      </c>
      <c r="M507" s="26">
        <v>0.24989189929406486</v>
      </c>
      <c r="N507" s="21" t="s">
        <v>33</v>
      </c>
      <c r="O507" s="107" t="e">
        <f>(VLOOKUP(J507,'Rates per SqFt.'!$A$3:$E$12,4,FALSE))*K507</f>
        <v>#N/A</v>
      </c>
      <c r="P507" s="28">
        <v>0</v>
      </c>
      <c r="Q507" s="109">
        <f>(VLOOKUP(F507,'Rates per SqFt.'!$A$16:$E$18,3))*K507</f>
        <v>15990478480.159643</v>
      </c>
      <c r="R507" s="29">
        <v>0</v>
      </c>
      <c r="S507" s="111" t="e">
        <f>(VLOOKUP(A507,#REF!,9,FALSE))*M507</f>
        <v>#REF!</v>
      </c>
      <c r="T507" s="30">
        <v>0</v>
      </c>
    </row>
    <row r="508" spans="1:20" ht="15" customHeight="1">
      <c r="A508" s="49">
        <v>488</v>
      </c>
      <c r="B508" s="20" t="s">
        <v>513</v>
      </c>
      <c r="C508" s="21" t="s">
        <v>514</v>
      </c>
      <c r="D508" s="21" t="s">
        <v>15</v>
      </c>
      <c r="E508" s="21"/>
      <c r="F508" s="22" t="s">
        <v>23</v>
      </c>
      <c r="G508" s="23" t="s">
        <v>30</v>
      </c>
      <c r="H508" s="43" t="s">
        <v>31</v>
      </c>
      <c r="I508" s="20" t="s">
        <v>34</v>
      </c>
      <c r="J508" s="24" t="s">
        <v>41</v>
      </c>
      <c r="K508" s="25">
        <v>11847.613838491639</v>
      </c>
      <c r="L508" s="25">
        <v>38821</v>
      </c>
      <c r="M508" s="26">
        <v>0.30518569430183767</v>
      </c>
      <c r="N508" s="21" t="s">
        <v>33</v>
      </c>
      <c r="O508" s="107" t="e">
        <f>(VLOOKUP(J508,'Rates per SqFt.'!$A$3:$E$12,4,FALSE))*K508</f>
        <v>#N/A</v>
      </c>
      <c r="P508" s="28">
        <v>0</v>
      </c>
      <c r="Q508" s="109">
        <f>(VLOOKUP(F508,'Rates per SqFt.'!$A$16:$E$18,3))*K508</f>
        <v>19528705376.093079</v>
      </c>
      <c r="R508" s="29">
        <v>0</v>
      </c>
      <c r="S508" s="111" t="e">
        <f>(VLOOKUP(A508,#REF!,9,FALSE))*M508</f>
        <v>#REF!</v>
      </c>
      <c r="T508" s="30">
        <v>0</v>
      </c>
    </row>
    <row r="509" spans="1:20" ht="15" customHeight="1">
      <c r="A509" s="49">
        <v>488</v>
      </c>
      <c r="B509" s="20" t="s">
        <v>513</v>
      </c>
      <c r="C509" s="21" t="s">
        <v>514</v>
      </c>
      <c r="D509" s="21" t="s">
        <v>15</v>
      </c>
      <c r="E509" s="21"/>
      <c r="F509" s="22" t="s">
        <v>23</v>
      </c>
      <c r="G509" s="23" t="s">
        <v>30</v>
      </c>
      <c r="H509" s="43" t="s">
        <v>31</v>
      </c>
      <c r="I509" s="20" t="s">
        <v>35</v>
      </c>
      <c r="J509" s="24" t="s">
        <v>41</v>
      </c>
      <c r="K509" s="25">
        <v>3965.3336572266126</v>
      </c>
      <c r="L509" s="25">
        <v>38821</v>
      </c>
      <c r="M509" s="26">
        <v>0.10214403691884837</v>
      </c>
      <c r="N509" s="21" t="s">
        <v>33</v>
      </c>
      <c r="O509" s="107" t="e">
        <f>(VLOOKUP(J509,'Rates per SqFt.'!$A$3:$E$12,4,FALSE))*K509</f>
        <v>#N/A</v>
      </c>
      <c r="P509" s="28">
        <v>0</v>
      </c>
      <c r="Q509" s="109">
        <f>(VLOOKUP(F509,'Rates per SqFt.'!$A$16:$E$18,3))*K509</f>
        <v>6536154348.5066071</v>
      </c>
      <c r="R509" s="29">
        <v>0</v>
      </c>
      <c r="S509" s="111" t="e">
        <f>(VLOOKUP(A509,#REF!,9,FALSE))*M509</f>
        <v>#REF!</v>
      </c>
      <c r="T509" s="30">
        <v>0</v>
      </c>
    </row>
    <row r="510" spans="1:20" ht="15" customHeight="1">
      <c r="A510" s="49">
        <v>490</v>
      </c>
      <c r="B510" s="20" t="s">
        <v>517</v>
      </c>
      <c r="C510" s="21" t="s">
        <v>518</v>
      </c>
      <c r="D510" s="21" t="s">
        <v>22</v>
      </c>
      <c r="E510" s="21"/>
      <c r="F510" s="22" t="s">
        <v>16</v>
      </c>
      <c r="G510" s="23" t="s">
        <v>24</v>
      </c>
      <c r="H510" s="43" t="s">
        <v>25</v>
      </c>
      <c r="I510" s="20" t="s">
        <v>18</v>
      </c>
      <c r="J510" s="24" t="s">
        <v>41</v>
      </c>
      <c r="K510" s="25">
        <v>2695.8349623141921</v>
      </c>
      <c r="L510" s="25">
        <v>17388</v>
      </c>
      <c r="M510" s="26">
        <v>0.15503996792697217</v>
      </c>
      <c r="N510" s="21" t="s">
        <v>257</v>
      </c>
      <c r="O510" s="27"/>
      <c r="P510" s="28">
        <f>10000*M510</f>
        <v>1550.3996792697217</v>
      </c>
      <c r="Q510" s="97"/>
      <c r="R510" s="29">
        <v>0</v>
      </c>
      <c r="S510" s="111" t="e">
        <f>(VLOOKUP(A510,#REF!,9,FALSE))*M510</f>
        <v>#REF!</v>
      </c>
      <c r="T510" s="31">
        <f>185550*M510</f>
        <v>28767.666048849685</v>
      </c>
    </row>
    <row r="511" spans="1:20" ht="15" customHeight="1">
      <c r="A511" s="49">
        <v>490</v>
      </c>
      <c r="B511" s="20" t="s">
        <v>517</v>
      </c>
      <c r="C511" s="21" t="s">
        <v>518</v>
      </c>
      <c r="D511" s="21" t="s">
        <v>22</v>
      </c>
      <c r="E511" s="21"/>
      <c r="F511" s="22" t="s">
        <v>16</v>
      </c>
      <c r="G511" s="23" t="s">
        <v>24</v>
      </c>
      <c r="H511" s="43" t="s">
        <v>25</v>
      </c>
      <c r="I511" s="20" t="s">
        <v>18</v>
      </c>
      <c r="J511" s="24" t="s">
        <v>42</v>
      </c>
      <c r="K511" s="25">
        <v>6183.7408887929432</v>
      </c>
      <c r="L511" s="25">
        <v>17388</v>
      </c>
      <c r="M511" s="26">
        <v>0.35563267131314374</v>
      </c>
      <c r="N511" s="21" t="s">
        <v>257</v>
      </c>
      <c r="O511" s="27"/>
      <c r="P511" s="28">
        <f>10000*M511</f>
        <v>3556.3267131314374</v>
      </c>
      <c r="Q511" s="97"/>
      <c r="R511" s="29">
        <v>0</v>
      </c>
      <c r="S511" s="111" t="e">
        <f>(VLOOKUP(A511,#REF!,9,FALSE))*M511</f>
        <v>#REF!</v>
      </c>
      <c r="T511" s="31">
        <f>185550*M511</f>
        <v>65987.642162153817</v>
      </c>
    </row>
    <row r="512" spans="1:20" ht="15" customHeight="1">
      <c r="A512" s="49">
        <v>490</v>
      </c>
      <c r="B512" s="20" t="s">
        <v>517</v>
      </c>
      <c r="C512" s="21" t="s">
        <v>518</v>
      </c>
      <c r="D512" s="21" t="s">
        <v>22</v>
      </c>
      <c r="E512" s="21"/>
      <c r="F512" s="22" t="s">
        <v>16</v>
      </c>
      <c r="G512" s="23" t="s">
        <v>24</v>
      </c>
      <c r="H512" s="43" t="s">
        <v>25</v>
      </c>
      <c r="I512" s="20" t="s">
        <v>18</v>
      </c>
      <c r="J512" s="24" t="s">
        <v>41</v>
      </c>
      <c r="K512" s="25">
        <v>2617.1948285943377</v>
      </c>
      <c r="L512" s="25">
        <v>17388</v>
      </c>
      <c r="M512" s="26">
        <v>0.15051730093135138</v>
      </c>
      <c r="N512" s="21" t="s">
        <v>519</v>
      </c>
      <c r="O512" s="27"/>
      <c r="P512" s="28">
        <f>10000*M512</f>
        <v>1505.1730093135138</v>
      </c>
      <c r="Q512" s="97"/>
      <c r="R512" s="29">
        <v>0</v>
      </c>
      <c r="S512" s="111" t="e">
        <f>(VLOOKUP(A512,#REF!,9,FALSE))*M512</f>
        <v>#REF!</v>
      </c>
      <c r="T512" s="31">
        <f>185550*M512</f>
        <v>27928.48518781225</v>
      </c>
    </row>
    <row r="513" spans="1:20" ht="15" customHeight="1">
      <c r="A513" s="49">
        <v>490</v>
      </c>
      <c r="B513" s="20" t="s">
        <v>517</v>
      </c>
      <c r="C513" s="21" t="s">
        <v>518</v>
      </c>
      <c r="D513" s="21" t="s">
        <v>22</v>
      </c>
      <c r="E513" s="21"/>
      <c r="F513" s="22" t="s">
        <v>16</v>
      </c>
      <c r="G513" s="23" t="s">
        <v>24</v>
      </c>
      <c r="H513" s="43" t="s">
        <v>25</v>
      </c>
      <c r="I513" s="20" t="s">
        <v>18</v>
      </c>
      <c r="J513" s="24" t="s">
        <v>42</v>
      </c>
      <c r="K513" s="25">
        <v>5891.2293202985265</v>
      </c>
      <c r="L513" s="25">
        <v>17388</v>
      </c>
      <c r="M513" s="26">
        <v>0.33881005982853268</v>
      </c>
      <c r="N513" s="21" t="s">
        <v>519</v>
      </c>
      <c r="O513" s="27"/>
      <c r="P513" s="28">
        <f>10000*M513</f>
        <v>3388.1005982853267</v>
      </c>
      <c r="Q513" s="97"/>
      <c r="R513" s="29">
        <v>0</v>
      </c>
      <c r="S513" s="111" t="e">
        <f>(VLOOKUP(A513,#REF!,9,FALSE))*M513</f>
        <v>#REF!</v>
      </c>
      <c r="T513" s="31">
        <f>185550*M513</f>
        <v>62866.20660118424</v>
      </c>
    </row>
    <row r="514" spans="1:20" ht="15" customHeight="1">
      <c r="A514" s="49">
        <v>491</v>
      </c>
      <c r="B514" s="20" t="s">
        <v>520</v>
      </c>
      <c r="C514" s="21" t="s">
        <v>521</v>
      </c>
      <c r="D514" s="21" t="s">
        <v>15</v>
      </c>
      <c r="E514" s="21"/>
      <c r="F514" s="22" t="s">
        <v>29</v>
      </c>
      <c r="G514" s="23" t="s">
        <v>17</v>
      </c>
      <c r="H514" s="24" t="s">
        <v>200</v>
      </c>
      <c r="I514" s="20" t="s">
        <v>18</v>
      </c>
      <c r="J514" s="24" t="s">
        <v>19</v>
      </c>
      <c r="K514" s="25">
        <v>173</v>
      </c>
      <c r="L514" s="25">
        <v>173</v>
      </c>
      <c r="M514" s="26">
        <v>1</v>
      </c>
      <c r="N514" s="21" t="s">
        <v>201</v>
      </c>
      <c r="O514" s="107" t="e">
        <f>(VLOOKUP(J514,'Rates per SqFt.'!$A$3:$E$12,4,FALSE))*K514</f>
        <v>#N/A</v>
      </c>
      <c r="P514" s="28">
        <v>0</v>
      </c>
      <c r="Q514" s="97">
        <v>0</v>
      </c>
      <c r="R514" s="29">
        <v>0</v>
      </c>
      <c r="S514" s="111">
        <v>0</v>
      </c>
      <c r="T514" s="44">
        <v>0</v>
      </c>
    </row>
    <row r="515" spans="1:20" ht="15" customHeight="1">
      <c r="A515" s="49">
        <v>492</v>
      </c>
      <c r="B515" s="20" t="s">
        <v>522</v>
      </c>
      <c r="C515" s="21" t="s">
        <v>523</v>
      </c>
      <c r="D515" s="21" t="s">
        <v>15</v>
      </c>
      <c r="E515" s="21"/>
      <c r="F515" s="22" t="s">
        <v>29</v>
      </c>
      <c r="G515" s="23" t="s">
        <v>17</v>
      </c>
      <c r="H515" s="24" t="s">
        <v>200</v>
      </c>
      <c r="I515" s="20" t="s">
        <v>18</v>
      </c>
      <c r="J515" s="24" t="s">
        <v>19</v>
      </c>
      <c r="K515" s="25">
        <v>556</v>
      </c>
      <c r="L515" s="25">
        <v>556</v>
      </c>
      <c r="M515" s="26">
        <v>1</v>
      </c>
      <c r="N515" s="21" t="s">
        <v>201</v>
      </c>
      <c r="O515" s="107" t="e">
        <f>(VLOOKUP(J515,'Rates per SqFt.'!$A$3:$E$12,4,FALSE))*K515</f>
        <v>#N/A</v>
      </c>
      <c r="P515" s="28">
        <v>0</v>
      </c>
      <c r="Q515" s="97">
        <v>0</v>
      </c>
      <c r="R515" s="29">
        <v>0</v>
      </c>
      <c r="S515" s="111">
        <v>0</v>
      </c>
      <c r="T515" s="44">
        <v>0</v>
      </c>
    </row>
    <row r="516" spans="1:20" ht="15" customHeight="1">
      <c r="A516" s="49">
        <v>493</v>
      </c>
      <c r="B516" s="20" t="s">
        <v>524</v>
      </c>
      <c r="C516" s="21" t="s">
        <v>525</v>
      </c>
      <c r="D516" s="21" t="s">
        <v>15</v>
      </c>
      <c r="E516" s="21"/>
      <c r="F516" s="22" t="s">
        <v>16</v>
      </c>
      <c r="G516" s="23" t="s">
        <v>24</v>
      </c>
      <c r="H516" s="43" t="s">
        <v>25</v>
      </c>
      <c r="I516" s="20" t="s">
        <v>18</v>
      </c>
      <c r="J516" s="24" t="s">
        <v>42</v>
      </c>
      <c r="K516" s="25">
        <v>433</v>
      </c>
      <c r="L516" s="25">
        <v>433</v>
      </c>
      <c r="M516" s="26">
        <v>1</v>
      </c>
      <c r="N516" s="21" t="s">
        <v>229</v>
      </c>
      <c r="O516" s="107" t="e">
        <f>(VLOOKUP(J516,'Rates per SqFt.'!$A$3:$E$12,4,FALSE))*K516</f>
        <v>#N/A</v>
      </c>
      <c r="P516" s="28">
        <v>0</v>
      </c>
      <c r="Q516" s="97">
        <v>0</v>
      </c>
      <c r="R516" s="29">
        <v>0</v>
      </c>
      <c r="S516" s="111">
        <v>0</v>
      </c>
      <c r="T516" s="30">
        <v>0</v>
      </c>
    </row>
    <row r="517" spans="1:20" ht="15" customHeight="1">
      <c r="A517" s="49">
        <v>494</v>
      </c>
      <c r="B517" s="20" t="s">
        <v>526</v>
      </c>
      <c r="C517" s="21" t="s">
        <v>527</v>
      </c>
      <c r="D517" s="21" t="s">
        <v>15</v>
      </c>
      <c r="E517" s="21"/>
      <c r="F517" s="22" t="s">
        <v>16</v>
      </c>
      <c r="G517" s="23" t="s">
        <v>24</v>
      </c>
      <c r="H517" s="43" t="s">
        <v>25</v>
      </c>
      <c r="I517" s="20" t="s">
        <v>18</v>
      </c>
      <c r="J517" s="24" t="s">
        <v>42</v>
      </c>
      <c r="K517" s="25">
        <v>480</v>
      </c>
      <c r="L517" s="25">
        <v>480</v>
      </c>
      <c r="M517" s="26">
        <v>1</v>
      </c>
      <c r="N517" s="21" t="s">
        <v>229</v>
      </c>
      <c r="O517" s="107" t="e">
        <f>(VLOOKUP(J517,'Rates per SqFt.'!$A$3:$E$12,4,FALSE))*K517</f>
        <v>#N/A</v>
      </c>
      <c r="P517" s="28">
        <v>0</v>
      </c>
      <c r="Q517" s="97">
        <v>0</v>
      </c>
      <c r="R517" s="29">
        <v>0</v>
      </c>
      <c r="S517" s="111">
        <v>0</v>
      </c>
      <c r="T517" s="30">
        <v>0</v>
      </c>
    </row>
    <row r="518" spans="1:20" ht="15" customHeight="1">
      <c r="A518" s="49">
        <v>495</v>
      </c>
      <c r="B518" s="20" t="s">
        <v>528</v>
      </c>
      <c r="C518" s="21" t="s">
        <v>529</v>
      </c>
      <c r="D518" s="21" t="s">
        <v>15</v>
      </c>
      <c r="E518" s="21"/>
      <c r="F518" s="22" t="s">
        <v>23</v>
      </c>
      <c r="G518" s="23" t="s">
        <v>24</v>
      </c>
      <c r="H518" s="43" t="s">
        <v>25</v>
      </c>
      <c r="I518" s="20" t="s">
        <v>18</v>
      </c>
      <c r="J518" s="24" t="s">
        <v>42</v>
      </c>
      <c r="K518" s="25">
        <v>650</v>
      </c>
      <c r="L518" s="25">
        <v>919</v>
      </c>
      <c r="M518" s="26">
        <v>0.70729053318824808</v>
      </c>
      <c r="N518" s="21" t="s">
        <v>229</v>
      </c>
      <c r="O518" s="107" t="e">
        <f>(VLOOKUP(J518,'Rates per SqFt.'!$A$3:$E$12,4,FALSE))*K518</f>
        <v>#N/A</v>
      </c>
      <c r="P518" s="28">
        <v>0</v>
      </c>
      <c r="Q518" s="97">
        <v>0</v>
      </c>
      <c r="R518" s="29">
        <v>0</v>
      </c>
      <c r="S518" s="111">
        <v>0</v>
      </c>
      <c r="T518" s="30">
        <v>0</v>
      </c>
    </row>
    <row r="519" spans="1:20" ht="15" customHeight="1">
      <c r="A519" s="49">
        <v>495</v>
      </c>
      <c r="B519" s="20" t="s">
        <v>528</v>
      </c>
      <c r="C519" s="21" t="s">
        <v>529</v>
      </c>
      <c r="D519" s="21" t="s">
        <v>15</v>
      </c>
      <c r="E519" s="21"/>
      <c r="F519" s="22" t="s">
        <v>23</v>
      </c>
      <c r="G519" s="23" t="s">
        <v>24</v>
      </c>
      <c r="H519" s="43" t="s">
        <v>25</v>
      </c>
      <c r="I519" s="20" t="s">
        <v>134</v>
      </c>
      <c r="J519" s="24" t="s">
        <v>42</v>
      </c>
      <c r="K519" s="25">
        <v>269</v>
      </c>
      <c r="L519" s="25">
        <v>919</v>
      </c>
      <c r="M519" s="26">
        <v>0.29270946681175192</v>
      </c>
      <c r="N519" s="21" t="s">
        <v>229</v>
      </c>
      <c r="O519" s="107" t="e">
        <f>(VLOOKUP(J519,'Rates per SqFt.'!$A$3:$E$12,4,FALSE))*K519</f>
        <v>#N/A</v>
      </c>
      <c r="P519" s="28">
        <v>0</v>
      </c>
      <c r="Q519" s="97">
        <v>0</v>
      </c>
      <c r="R519" s="29">
        <v>0</v>
      </c>
      <c r="S519" s="111">
        <v>0</v>
      </c>
      <c r="T519" s="30">
        <v>0</v>
      </c>
    </row>
    <row r="520" spans="1:20" ht="15" customHeight="1">
      <c r="A520" s="49">
        <v>496</v>
      </c>
      <c r="B520" s="20" t="s">
        <v>530</v>
      </c>
      <c r="C520" s="21" t="s">
        <v>531</v>
      </c>
      <c r="D520" s="21" t="s">
        <v>15</v>
      </c>
      <c r="E520" s="21"/>
      <c r="F520" s="22" t="s">
        <v>23</v>
      </c>
      <c r="G520" s="23" t="s">
        <v>24</v>
      </c>
      <c r="H520" s="43" t="s">
        <v>25</v>
      </c>
      <c r="I520" s="20" t="s">
        <v>18</v>
      </c>
      <c r="J520" s="24" t="s">
        <v>42</v>
      </c>
      <c r="K520" s="25">
        <v>799</v>
      </c>
      <c r="L520" s="25">
        <v>799</v>
      </c>
      <c r="M520" s="26">
        <v>1</v>
      </c>
      <c r="N520" s="21" t="s">
        <v>229</v>
      </c>
      <c r="O520" s="107" t="e">
        <f>(VLOOKUP(J520,'Rates per SqFt.'!$A$3:$E$12,4,FALSE))*K520</f>
        <v>#N/A</v>
      </c>
      <c r="P520" s="28">
        <v>0</v>
      </c>
      <c r="Q520" s="97">
        <v>0</v>
      </c>
      <c r="R520" s="29">
        <v>0</v>
      </c>
      <c r="S520" s="111">
        <v>0</v>
      </c>
      <c r="T520" s="30">
        <v>0</v>
      </c>
    </row>
    <row r="521" spans="1:20" ht="15" customHeight="1">
      <c r="A521" s="49">
        <v>497</v>
      </c>
      <c r="B521" s="20" t="s">
        <v>532</v>
      </c>
      <c r="C521" s="21" t="s">
        <v>533</v>
      </c>
      <c r="D521" s="21" t="s">
        <v>15</v>
      </c>
      <c r="E521" s="21"/>
      <c r="F521" s="22" t="s">
        <v>29</v>
      </c>
      <c r="G521" s="23" t="s">
        <v>24</v>
      </c>
      <c r="H521" s="43" t="s">
        <v>25</v>
      </c>
      <c r="I521" s="20" t="s">
        <v>18</v>
      </c>
      <c r="J521" s="24" t="s">
        <v>42</v>
      </c>
      <c r="K521" s="25">
        <v>328</v>
      </c>
      <c r="L521" s="25">
        <v>328</v>
      </c>
      <c r="M521" s="26">
        <v>1</v>
      </c>
      <c r="N521" s="21" t="s">
        <v>229</v>
      </c>
      <c r="O521" s="107" t="e">
        <f>(VLOOKUP(J521,'Rates per SqFt.'!$A$3:$E$12,4,FALSE))*K521</f>
        <v>#N/A</v>
      </c>
      <c r="P521" s="28">
        <v>0</v>
      </c>
      <c r="Q521" s="97">
        <v>0</v>
      </c>
      <c r="R521" s="29">
        <v>0</v>
      </c>
      <c r="S521" s="111">
        <v>0</v>
      </c>
      <c r="T521" s="30">
        <v>0</v>
      </c>
    </row>
    <row r="522" spans="1:20" ht="15" customHeight="1">
      <c r="A522" s="49">
        <v>498</v>
      </c>
      <c r="B522" s="20" t="s">
        <v>534</v>
      </c>
      <c r="C522" s="21" t="s">
        <v>535</v>
      </c>
      <c r="D522" s="21" t="s">
        <v>22</v>
      </c>
      <c r="E522" s="21"/>
      <c r="F522" s="22" t="s">
        <v>23</v>
      </c>
      <c r="G522" s="23" t="s">
        <v>24</v>
      </c>
      <c r="H522" s="43" t="s">
        <v>25</v>
      </c>
      <c r="I522" s="20" t="s">
        <v>18</v>
      </c>
      <c r="J522" s="24" t="s">
        <v>42</v>
      </c>
      <c r="K522" s="25">
        <v>818</v>
      </c>
      <c r="L522" s="25">
        <v>818</v>
      </c>
      <c r="M522" s="26">
        <v>1</v>
      </c>
      <c r="N522" s="21" t="s">
        <v>229</v>
      </c>
      <c r="O522" s="107" t="e">
        <f>(VLOOKUP(J522,'Rates per SqFt.'!$A$3:$E$12,4,FALSE))*K522</f>
        <v>#N/A</v>
      </c>
      <c r="P522" s="28">
        <v>0</v>
      </c>
      <c r="Q522" s="97"/>
      <c r="R522" s="29">
        <v>0</v>
      </c>
      <c r="S522" s="111">
        <v>0</v>
      </c>
      <c r="T522" s="30">
        <v>0</v>
      </c>
    </row>
    <row r="523" spans="1:20" ht="15" customHeight="1">
      <c r="A523" s="49">
        <v>499</v>
      </c>
      <c r="B523" s="20" t="s">
        <v>536</v>
      </c>
      <c r="C523" s="21" t="s">
        <v>537</v>
      </c>
      <c r="D523" s="21" t="s">
        <v>22</v>
      </c>
      <c r="E523" s="21"/>
      <c r="F523" s="22" t="s">
        <v>23</v>
      </c>
      <c r="G523" s="23" t="s">
        <v>24</v>
      </c>
      <c r="H523" s="43" t="s">
        <v>25</v>
      </c>
      <c r="I523" s="20" t="s">
        <v>18</v>
      </c>
      <c r="J523" s="24" t="s">
        <v>41</v>
      </c>
      <c r="K523" s="25">
        <v>507</v>
      </c>
      <c r="L523" s="25">
        <v>507</v>
      </c>
      <c r="M523" s="26">
        <v>1</v>
      </c>
      <c r="N523" s="21" t="s">
        <v>229</v>
      </c>
      <c r="O523" s="27"/>
      <c r="P523" s="28">
        <v>0</v>
      </c>
      <c r="Q523" s="97"/>
      <c r="R523" s="29">
        <v>0</v>
      </c>
      <c r="S523" s="111">
        <v>0</v>
      </c>
      <c r="T523" s="30">
        <v>0</v>
      </c>
    </row>
    <row r="524" spans="1:20" ht="15" customHeight="1">
      <c r="A524" s="49">
        <v>503</v>
      </c>
      <c r="B524" s="20" t="s">
        <v>538</v>
      </c>
      <c r="C524" s="21" t="s">
        <v>539</v>
      </c>
      <c r="D524" s="21" t="s">
        <v>15</v>
      </c>
      <c r="E524" s="21"/>
      <c r="F524" s="22" t="s">
        <v>23</v>
      </c>
      <c r="G524" s="23" t="s">
        <v>43</v>
      </c>
      <c r="H524" s="43" t="s">
        <v>548</v>
      </c>
      <c r="I524" s="20"/>
      <c r="J524" s="24" t="s">
        <v>41</v>
      </c>
      <c r="K524" s="25"/>
      <c r="L524" s="25"/>
      <c r="M524" s="26"/>
      <c r="N524" s="21">
        <v>150000</v>
      </c>
      <c r="O524" s="107" t="e">
        <f>(VLOOKUP(J524,'Rates per SqFt.'!$A$3:$E$12,3,FALSE))*K524</f>
        <v>#N/A</v>
      </c>
      <c r="P524" s="28">
        <f t="shared" ref="P524:P555" si="21">128000*M524</f>
        <v>0</v>
      </c>
      <c r="Q524" s="97">
        <v>0</v>
      </c>
      <c r="R524" s="29">
        <f t="shared" ref="R524:R555" si="22">2800000*M524</f>
        <v>0</v>
      </c>
      <c r="S524" s="111" t="e">
        <f>(VLOOKUP(A524,#REF!,9,FALSE))*M524</f>
        <v>#REF!</v>
      </c>
      <c r="T524" s="31">
        <f t="shared" ref="T524:T555" si="23">3636*M524</f>
        <v>0</v>
      </c>
    </row>
    <row r="525" spans="1:20" ht="15" customHeight="1">
      <c r="A525" s="49">
        <v>503</v>
      </c>
      <c r="B525" s="20" t="s">
        <v>538</v>
      </c>
      <c r="C525" s="21" t="s">
        <v>539</v>
      </c>
      <c r="D525" s="21" t="s">
        <v>15</v>
      </c>
      <c r="E525" s="21"/>
      <c r="F525" s="22" t="s">
        <v>23</v>
      </c>
      <c r="G525" s="23" t="s">
        <v>17</v>
      </c>
      <c r="H525" s="43" t="s">
        <v>566</v>
      </c>
      <c r="I525" s="20" t="s">
        <v>36</v>
      </c>
      <c r="J525" s="24" t="s">
        <v>41</v>
      </c>
      <c r="K525" s="25">
        <v>5604.5066781029709</v>
      </c>
      <c r="L525" s="25">
        <v>201111</v>
      </c>
      <c r="M525" s="120">
        <v>2.7867728160582816E-2</v>
      </c>
      <c r="N525" s="21" t="s">
        <v>567</v>
      </c>
      <c r="O525" s="107" t="e">
        <f>(VLOOKUP(J525,'Rates per SqFt.'!$A$3:$E$12,4,FALSE))*K525</f>
        <v>#N/A</v>
      </c>
      <c r="P525" s="28">
        <f t="shared" si="21"/>
        <v>3567.0692045546002</v>
      </c>
      <c r="Q525" s="109">
        <f>(VLOOKUP(F525,'Rates per SqFt.'!$A$16:$E$18,3))*K525</f>
        <v>9238042460.4515438</v>
      </c>
      <c r="R525" s="29">
        <f t="shared" si="22"/>
        <v>78029.638849631883</v>
      </c>
      <c r="S525" s="111" t="e">
        <f>(VLOOKUP(A525,#REF!,9,FALSE))*M525</f>
        <v>#REF!</v>
      </c>
      <c r="T525" s="31">
        <f t="shared" si="23"/>
        <v>101.32705959187912</v>
      </c>
    </row>
    <row r="526" spans="1:20" ht="15" customHeight="1">
      <c r="A526" s="49">
        <v>503</v>
      </c>
      <c r="B526" s="20" t="s">
        <v>538</v>
      </c>
      <c r="C526" s="21" t="s">
        <v>539</v>
      </c>
      <c r="D526" s="21" t="s">
        <v>15</v>
      </c>
      <c r="E526" s="21"/>
      <c r="F526" s="22" t="s">
        <v>23</v>
      </c>
      <c r="G526" s="23" t="s">
        <v>17</v>
      </c>
      <c r="H526" s="43" t="s">
        <v>566</v>
      </c>
      <c r="I526" s="20" t="s">
        <v>36</v>
      </c>
      <c r="J526" s="24" t="s">
        <v>41</v>
      </c>
      <c r="K526" s="25">
        <v>2261.9152554636253</v>
      </c>
      <c r="L526" s="25">
        <v>201111</v>
      </c>
      <c r="M526" s="120">
        <v>1.1247098644348769E-2</v>
      </c>
      <c r="N526" s="121">
        <v>704050</v>
      </c>
      <c r="O526" s="107" t="e">
        <f>(VLOOKUP(J526,'Rates per SqFt.'!$A$3:$E$12,4,FALSE))*K526</f>
        <v>#N/A</v>
      </c>
      <c r="P526" s="28">
        <f t="shared" si="21"/>
        <v>1439.6286264766425</v>
      </c>
      <c r="Q526" s="109">
        <f>(VLOOKUP(F526,'Rates per SqFt.'!$A$16:$E$18,3))*K526</f>
        <v>3728369038.0022697</v>
      </c>
      <c r="R526" s="29">
        <f t="shared" si="22"/>
        <v>31491.876204176555</v>
      </c>
      <c r="S526" s="111" t="e">
        <f>(VLOOKUP(A526,#REF!,9,FALSE))*M526</f>
        <v>#REF!</v>
      </c>
      <c r="T526" s="31">
        <f t="shared" si="23"/>
        <v>40.894450670852123</v>
      </c>
    </row>
    <row r="527" spans="1:20" ht="15" customHeight="1">
      <c r="A527" s="49">
        <v>503</v>
      </c>
      <c r="B527" s="20" t="s">
        <v>538</v>
      </c>
      <c r="C527" s="21" t="s">
        <v>539</v>
      </c>
      <c r="D527" s="21" t="s">
        <v>15</v>
      </c>
      <c r="E527" s="21"/>
      <c r="F527" s="22" t="s">
        <v>23</v>
      </c>
      <c r="G527" s="23" t="s">
        <v>17</v>
      </c>
      <c r="H527" s="43" t="s">
        <v>566</v>
      </c>
      <c r="I527" s="20" t="s">
        <v>36</v>
      </c>
      <c r="J527" s="24" t="s">
        <v>41</v>
      </c>
      <c r="K527" s="25">
        <v>2101.3147695083449</v>
      </c>
      <c r="L527" s="25">
        <v>201111</v>
      </c>
      <c r="M527" s="120">
        <v>1.0448532250888041E-2</v>
      </c>
      <c r="N527" s="121">
        <v>704050</v>
      </c>
      <c r="O527" s="107" t="e">
        <f>(VLOOKUP(J527,'Rates per SqFt.'!$A$3:$E$12,4,FALSE))*K527</f>
        <v>#N/A</v>
      </c>
      <c r="P527" s="28">
        <f t="shared" si="21"/>
        <v>1337.4121281136693</v>
      </c>
      <c r="Q527" s="109">
        <f>(VLOOKUP(F527,'Rates per SqFt.'!$A$16:$E$18,3))*K527</f>
        <v>3463647414.202507</v>
      </c>
      <c r="R527" s="29">
        <f t="shared" si="22"/>
        <v>29255.890302486514</v>
      </c>
      <c r="S527" s="111" t="e">
        <f>(VLOOKUP(A527,#REF!,9,FALSE))*M527</f>
        <v>#REF!</v>
      </c>
      <c r="T527" s="31">
        <f t="shared" si="23"/>
        <v>37.990863264228921</v>
      </c>
    </row>
    <row r="528" spans="1:20" ht="15" customHeight="1">
      <c r="A528" s="49">
        <v>503</v>
      </c>
      <c r="B528" s="20" t="s">
        <v>538</v>
      </c>
      <c r="C528" s="21" t="s">
        <v>539</v>
      </c>
      <c r="D528" s="21" t="s">
        <v>15</v>
      </c>
      <c r="E528" s="21"/>
      <c r="F528" s="22" t="s">
        <v>23</v>
      </c>
      <c r="G528" s="23" t="s">
        <v>17</v>
      </c>
      <c r="H528" s="24" t="s">
        <v>566</v>
      </c>
      <c r="I528" s="20" t="s">
        <v>36</v>
      </c>
      <c r="J528" s="24" t="s">
        <v>41</v>
      </c>
      <c r="K528" s="25">
        <v>15596.25840711515</v>
      </c>
      <c r="L528" s="25">
        <v>201111</v>
      </c>
      <c r="M528" s="120">
        <v>7.7550499013555457E-2</v>
      </c>
      <c r="N528" s="21">
        <v>709000</v>
      </c>
      <c r="O528" s="107" t="e">
        <f>(VLOOKUP(J528,'Rates per SqFt.'!$A$3:$E$12,4,FALSE))*K528</f>
        <v>#N/A</v>
      </c>
      <c r="P528" s="28">
        <f t="shared" si="21"/>
        <v>9926.4638737350979</v>
      </c>
      <c r="Q528" s="109">
        <f>(VLOOKUP(F528,'Rates per SqFt.'!$A$16:$E$18,3))*K528</f>
        <v>25707685914.984463</v>
      </c>
      <c r="R528" s="29">
        <f t="shared" si="22"/>
        <v>217141.39723795527</v>
      </c>
      <c r="S528" s="111" t="e">
        <f>(VLOOKUP(A528,#REF!,9,FALSE))*M528</f>
        <v>#REF!</v>
      </c>
      <c r="T528" s="31">
        <f t="shared" si="23"/>
        <v>281.97361441328763</v>
      </c>
    </row>
    <row r="529" spans="1:20" ht="15" customHeight="1">
      <c r="A529" s="49">
        <v>503</v>
      </c>
      <c r="B529" s="20" t="s">
        <v>538</v>
      </c>
      <c r="C529" s="21" t="s">
        <v>539</v>
      </c>
      <c r="D529" s="21" t="s">
        <v>15</v>
      </c>
      <c r="E529" s="21"/>
      <c r="F529" s="22" t="s">
        <v>23</v>
      </c>
      <c r="G529" s="23" t="s">
        <v>17</v>
      </c>
      <c r="H529" s="24" t="s">
        <v>575</v>
      </c>
      <c r="I529" s="20" t="s">
        <v>36</v>
      </c>
      <c r="J529" s="24" t="s">
        <v>41</v>
      </c>
      <c r="K529" s="25">
        <v>238.64932025130489</v>
      </c>
      <c r="L529" s="25">
        <v>201111</v>
      </c>
      <c r="M529" s="120">
        <v>1.186654734207999E-3</v>
      </c>
      <c r="N529" s="21" t="s">
        <v>483</v>
      </c>
      <c r="O529" s="107" t="e">
        <f>(VLOOKUP(J529,'Rates per SqFt.'!$A$3:$E$12,4,FALSE))*K529</f>
        <v>#N/A</v>
      </c>
      <c r="P529" s="28">
        <f t="shared" si="21"/>
        <v>151.89180597862386</v>
      </c>
      <c r="Q529" s="109">
        <f>(VLOOKUP(F529,'Rates per SqFt.'!$A$16:$E$18,3))*K529</f>
        <v>393371384.89871329</v>
      </c>
      <c r="R529" s="29">
        <f t="shared" si="22"/>
        <v>3322.6332557823971</v>
      </c>
      <c r="S529" s="111" t="e">
        <f>(VLOOKUP(A529,#REF!,9,FALSE))*M529</f>
        <v>#REF!</v>
      </c>
      <c r="T529" s="31">
        <f t="shared" si="23"/>
        <v>4.3146766135802839</v>
      </c>
    </row>
    <row r="530" spans="1:20" ht="15" customHeight="1">
      <c r="A530" s="49">
        <v>503</v>
      </c>
      <c r="B530" s="20" t="s">
        <v>538</v>
      </c>
      <c r="C530" s="21" t="s">
        <v>539</v>
      </c>
      <c r="D530" s="21" t="s">
        <v>15</v>
      </c>
      <c r="E530" s="21"/>
      <c r="F530" s="22" t="s">
        <v>23</v>
      </c>
      <c r="G530" s="23" t="s">
        <v>17</v>
      </c>
      <c r="H530" s="24" t="s">
        <v>51</v>
      </c>
      <c r="I530" s="20" t="s">
        <v>35</v>
      </c>
      <c r="J530" s="24" t="s">
        <v>41</v>
      </c>
      <c r="K530" s="25">
        <v>3909.0089842002953</v>
      </c>
      <c r="L530" s="25">
        <v>201111</v>
      </c>
      <c r="M530" s="120">
        <v>1.9437071986118586E-2</v>
      </c>
      <c r="N530" s="21">
        <v>709000</v>
      </c>
      <c r="O530" s="107" t="e">
        <f>(VLOOKUP(J530,'Rates per SqFt.'!$A$3:$E$12,4,FALSE))*K530</f>
        <v>#N/A</v>
      </c>
      <c r="P530" s="28">
        <f t="shared" si="21"/>
        <v>2487.9452142231789</v>
      </c>
      <c r="Q530" s="109">
        <f>(VLOOKUP(F530,'Rates per SqFt.'!$A$16:$E$18,3))*K530</f>
        <v>6443313042.2376509</v>
      </c>
      <c r="R530" s="29">
        <f t="shared" si="22"/>
        <v>54423.801561132044</v>
      </c>
      <c r="S530" s="111" t="e">
        <f>(VLOOKUP(A530,#REF!,9,FALSE))*M530</f>
        <v>#REF!</v>
      </c>
      <c r="T530" s="31">
        <f t="shared" si="23"/>
        <v>70.673193741527186</v>
      </c>
    </row>
    <row r="531" spans="1:20" ht="15" customHeight="1">
      <c r="A531" s="49">
        <v>503</v>
      </c>
      <c r="B531" s="20" t="s">
        <v>538</v>
      </c>
      <c r="C531" s="21" t="s">
        <v>539</v>
      </c>
      <c r="D531" s="21" t="s">
        <v>15</v>
      </c>
      <c r="E531" s="21"/>
      <c r="F531" s="22" t="s">
        <v>23</v>
      </c>
      <c r="G531" s="23" t="s">
        <v>17</v>
      </c>
      <c r="H531" s="24" t="s">
        <v>51</v>
      </c>
      <c r="I531" s="20" t="s">
        <v>40</v>
      </c>
      <c r="J531" s="24" t="s">
        <v>42</v>
      </c>
      <c r="K531" s="25">
        <v>5991.6236427109698</v>
      </c>
      <c r="L531" s="25">
        <v>201111</v>
      </c>
      <c r="M531" s="120">
        <v>2.9792620208297756E-2</v>
      </c>
      <c r="N531" s="21">
        <v>709000</v>
      </c>
      <c r="O531" s="107" t="e">
        <f>(VLOOKUP(J531,'Rates per SqFt.'!$A$3:$E$12,4,FALSE))*K531</f>
        <v>#N/A</v>
      </c>
      <c r="P531" s="28">
        <f t="shared" si="21"/>
        <v>3813.4553866621127</v>
      </c>
      <c r="Q531" s="109">
        <f>(VLOOKUP(F531,'Rates per SqFt.'!$A$16:$E$18,3))*K531</f>
        <v>9876136616.0321178</v>
      </c>
      <c r="R531" s="29">
        <f t="shared" si="22"/>
        <v>83419.336583233715</v>
      </c>
      <c r="S531" s="111" t="e">
        <f>(VLOOKUP(A531,#REF!,9,FALSE))*M531</f>
        <v>#REF!</v>
      </c>
      <c r="T531" s="31">
        <f t="shared" si="23"/>
        <v>108.32596707737065</v>
      </c>
    </row>
    <row r="532" spans="1:20" ht="15" customHeight="1">
      <c r="A532" s="49">
        <v>503</v>
      </c>
      <c r="B532" s="20" t="s">
        <v>538</v>
      </c>
      <c r="C532" s="21" t="s">
        <v>539</v>
      </c>
      <c r="D532" s="21" t="s">
        <v>15</v>
      </c>
      <c r="E532" s="21"/>
      <c r="F532" s="22" t="s">
        <v>23</v>
      </c>
      <c r="G532" s="23" t="s">
        <v>47</v>
      </c>
      <c r="H532" s="24" t="s">
        <v>549</v>
      </c>
      <c r="I532" s="20" t="s">
        <v>34</v>
      </c>
      <c r="J532" s="24" t="s">
        <v>41</v>
      </c>
      <c r="K532" s="25">
        <v>704.93728575723401</v>
      </c>
      <c r="L532" s="25">
        <v>201111</v>
      </c>
      <c r="M532" s="120">
        <v>3.5052149596851191E-3</v>
      </c>
      <c r="N532" s="21" t="s">
        <v>550</v>
      </c>
      <c r="O532" s="107" t="e">
        <f>(VLOOKUP(J532,'Rates per SqFt.'!$A$3:$E$12,4,FALSE))*K532</f>
        <v>#N/A</v>
      </c>
      <c r="P532" s="28">
        <f t="shared" si="21"/>
        <v>448.66751483969523</v>
      </c>
      <c r="Q532" s="109">
        <f>(VLOOKUP(F532,'Rates per SqFt.'!$A$16:$E$18,3))*K532</f>
        <v>1161964995.6390224</v>
      </c>
      <c r="R532" s="29">
        <f t="shared" si="22"/>
        <v>9814.6018871183333</v>
      </c>
      <c r="S532" s="111" t="e">
        <f>(VLOOKUP(A532,#REF!,9,FALSE))*M532</f>
        <v>#REF!</v>
      </c>
      <c r="T532" s="31">
        <f t="shared" si="23"/>
        <v>12.744961593415093</v>
      </c>
    </row>
    <row r="533" spans="1:20" ht="15" customHeight="1">
      <c r="A533" s="49">
        <v>503</v>
      </c>
      <c r="B533" s="20" t="s">
        <v>538</v>
      </c>
      <c r="C533" s="21" t="s">
        <v>539</v>
      </c>
      <c r="D533" s="21" t="s">
        <v>15</v>
      </c>
      <c r="E533" s="21"/>
      <c r="F533" s="22" t="s">
        <v>23</v>
      </c>
      <c r="G533" s="23" t="s">
        <v>47</v>
      </c>
      <c r="H533" s="24" t="s">
        <v>551</v>
      </c>
      <c r="I533" s="20" t="s">
        <v>34</v>
      </c>
      <c r="J533" s="24" t="s">
        <v>41</v>
      </c>
      <c r="K533" s="25">
        <v>21541.481367531833</v>
      </c>
      <c r="L533" s="25">
        <v>201111</v>
      </c>
      <c r="M533" s="120">
        <v>0.1071123974697149</v>
      </c>
      <c r="N533" s="21" t="s">
        <v>552</v>
      </c>
      <c r="O533" s="107" t="e">
        <f>(VLOOKUP(J533,'Rates per SqFt.'!$A$3:$E$12,4,FALSE))*K533</f>
        <v>#N/A</v>
      </c>
      <c r="P533" s="28">
        <f t="shared" si="21"/>
        <v>13710.386876123508</v>
      </c>
      <c r="Q533" s="109">
        <f>(VLOOKUP(F533,'Rates per SqFt.'!$A$16:$E$18,3))*K533</f>
        <v>35507339176.129471</v>
      </c>
      <c r="R533" s="29">
        <f t="shared" si="22"/>
        <v>299914.71291520173</v>
      </c>
      <c r="S533" s="111" t="e">
        <f>(VLOOKUP(A533,#REF!,9,FALSE))*M533</f>
        <v>#REF!</v>
      </c>
      <c r="T533" s="31">
        <f t="shared" si="23"/>
        <v>389.46067719988338</v>
      </c>
    </row>
    <row r="534" spans="1:20" ht="15" customHeight="1">
      <c r="A534" s="49">
        <v>503</v>
      </c>
      <c r="B534" s="20" t="s">
        <v>538</v>
      </c>
      <c r="C534" s="21" t="s">
        <v>539</v>
      </c>
      <c r="D534" s="21" t="s">
        <v>15</v>
      </c>
      <c r="E534" s="21"/>
      <c r="F534" s="22" t="s">
        <v>23</v>
      </c>
      <c r="G534" s="23" t="s">
        <v>47</v>
      </c>
      <c r="H534" s="24" t="s">
        <v>551</v>
      </c>
      <c r="I534" s="20" t="s">
        <v>35</v>
      </c>
      <c r="J534" s="24" t="s">
        <v>41</v>
      </c>
      <c r="K534" s="25">
        <v>2306.9774044915061</v>
      </c>
      <c r="L534" s="25">
        <v>201111</v>
      </c>
      <c r="M534" s="120">
        <v>1.1471164702534949E-2</v>
      </c>
      <c r="N534" s="21" t="s">
        <v>552</v>
      </c>
      <c r="O534" s="107" t="e">
        <f>(VLOOKUP(J534,'Rates per SqFt.'!$A$3:$E$12,4,FALSE))*K534</f>
        <v>#N/A</v>
      </c>
      <c r="P534" s="28">
        <f t="shared" si="21"/>
        <v>1468.3090819244735</v>
      </c>
      <c r="Q534" s="109">
        <f>(VLOOKUP(F534,'Rates per SqFt.'!$A$16:$E$18,3))*K534</f>
        <v>3802646056.4783478</v>
      </c>
      <c r="R534" s="29">
        <f t="shared" si="22"/>
        <v>32119.261167097859</v>
      </c>
      <c r="S534" s="111" t="e">
        <f>(VLOOKUP(A534,#REF!,9,FALSE))*M534</f>
        <v>#REF!</v>
      </c>
      <c r="T534" s="31">
        <f t="shared" si="23"/>
        <v>41.709154858417072</v>
      </c>
    </row>
    <row r="535" spans="1:20" ht="15" customHeight="1">
      <c r="A535" s="49">
        <v>503</v>
      </c>
      <c r="B535" s="20" t="s">
        <v>538</v>
      </c>
      <c r="C535" s="21" t="s">
        <v>539</v>
      </c>
      <c r="D535" s="21" t="s">
        <v>15</v>
      </c>
      <c r="E535" s="21"/>
      <c r="F535" s="22" t="s">
        <v>23</v>
      </c>
      <c r="G535" s="23" t="s">
        <v>135</v>
      </c>
      <c r="H535" s="43" t="s">
        <v>562</v>
      </c>
      <c r="I535" s="20" t="s">
        <v>36</v>
      </c>
      <c r="J535" s="24" t="s">
        <v>41</v>
      </c>
      <c r="K535" s="25">
        <v>298.68688509440045</v>
      </c>
      <c r="L535" s="25">
        <v>201111</v>
      </c>
      <c r="M535" s="120">
        <v>1.4851842270905144E-3</v>
      </c>
      <c r="N535" s="21" t="s">
        <v>563</v>
      </c>
      <c r="O535" s="107" t="e">
        <f>(VLOOKUP(J535,'Rates per SqFt.'!$A$3:$E$12,4,FALSE))*K535</f>
        <v>#N/A</v>
      </c>
      <c r="P535" s="28">
        <f t="shared" si="21"/>
        <v>190.10358106758585</v>
      </c>
      <c r="Q535" s="109">
        <f>(VLOOKUP(F535,'Rates per SqFt.'!$A$16:$E$18,3))*K535</f>
        <v>492332739.59021348</v>
      </c>
      <c r="R535" s="29">
        <f t="shared" si="22"/>
        <v>4158.51583585344</v>
      </c>
      <c r="S535" s="111" t="e">
        <f>(VLOOKUP(A535,#REF!,9,FALSE))*M535</f>
        <v>#REF!</v>
      </c>
      <c r="T535" s="31">
        <f t="shared" si="23"/>
        <v>5.4001298497011101</v>
      </c>
    </row>
    <row r="536" spans="1:20" ht="15" customHeight="1">
      <c r="A536" s="49">
        <v>503</v>
      </c>
      <c r="B536" s="20" t="s">
        <v>538</v>
      </c>
      <c r="C536" s="21" t="s">
        <v>539</v>
      </c>
      <c r="D536" s="21" t="s">
        <v>15</v>
      </c>
      <c r="E536" s="21"/>
      <c r="F536" s="22" t="s">
        <v>23</v>
      </c>
      <c r="G536" s="23" t="s">
        <v>135</v>
      </c>
      <c r="H536" s="43" t="s">
        <v>136</v>
      </c>
      <c r="I536" s="20" t="s">
        <v>37</v>
      </c>
      <c r="J536" s="24" t="s">
        <v>41</v>
      </c>
      <c r="K536" s="25">
        <v>2289.6771047576049</v>
      </c>
      <c r="L536" s="25">
        <v>201111</v>
      </c>
      <c r="M536" s="120">
        <v>1.1385141065171E-2</v>
      </c>
      <c r="N536" s="21" t="s">
        <v>563</v>
      </c>
      <c r="O536" s="107" t="e">
        <f>(VLOOKUP(J536,'Rates per SqFt.'!$A$3:$E$12,4,FALSE))*K536</f>
        <v>#N/A</v>
      </c>
      <c r="P536" s="28">
        <f t="shared" si="21"/>
        <v>1457.298056341888</v>
      </c>
      <c r="Q536" s="109">
        <f>(VLOOKUP(F536,'Rates per SqFt.'!$A$16:$E$18,3))*K536</f>
        <v>3774129558.4706383</v>
      </c>
      <c r="R536" s="29">
        <f t="shared" si="22"/>
        <v>31878.3949824788</v>
      </c>
      <c r="S536" s="111" t="e">
        <f>(VLOOKUP(A536,#REF!,9,FALSE))*M536</f>
        <v>#REF!</v>
      </c>
      <c r="T536" s="31">
        <f t="shared" si="23"/>
        <v>41.396372912961759</v>
      </c>
    </row>
    <row r="537" spans="1:20" ht="15" customHeight="1">
      <c r="A537" s="49">
        <v>503</v>
      </c>
      <c r="B537" s="20" t="s">
        <v>538</v>
      </c>
      <c r="C537" s="21" t="s">
        <v>539</v>
      </c>
      <c r="D537" s="21" t="s">
        <v>15</v>
      </c>
      <c r="E537" s="21"/>
      <c r="F537" s="22" t="s">
        <v>23</v>
      </c>
      <c r="G537" s="23" t="s">
        <v>135</v>
      </c>
      <c r="H537" s="43" t="s">
        <v>564</v>
      </c>
      <c r="I537" s="20" t="s">
        <v>36</v>
      </c>
      <c r="J537" s="24" t="s">
        <v>41</v>
      </c>
      <c r="K537" s="25">
        <v>240.15025937238227</v>
      </c>
      <c r="L537" s="25">
        <v>201111</v>
      </c>
      <c r="M537" s="120">
        <v>1.1941179715300619E-3</v>
      </c>
      <c r="N537" s="21" t="s">
        <v>565</v>
      </c>
      <c r="O537" s="107" t="e">
        <f>(VLOOKUP(J537,'Rates per SqFt.'!$A$3:$E$12,4,FALSE))*K537</f>
        <v>#N/A</v>
      </c>
      <c r="P537" s="28">
        <f t="shared" si="21"/>
        <v>152.84710035584791</v>
      </c>
      <c r="Q537" s="109">
        <f>(VLOOKUP(F537,'Rates per SqFt.'!$A$16:$E$18,3))*K537</f>
        <v>395845418.76600081</v>
      </c>
      <c r="R537" s="29">
        <f t="shared" si="22"/>
        <v>3343.5303202841733</v>
      </c>
      <c r="S537" s="111" t="e">
        <f>(VLOOKUP(A537,#REF!,9,FALSE))*M537</f>
        <v>#REF!</v>
      </c>
      <c r="T537" s="31">
        <f t="shared" si="23"/>
        <v>4.3418129444833049</v>
      </c>
    </row>
    <row r="538" spans="1:20" ht="15" customHeight="1">
      <c r="A538" s="49">
        <v>503</v>
      </c>
      <c r="B538" s="20" t="s">
        <v>538</v>
      </c>
      <c r="C538" s="21" t="s">
        <v>539</v>
      </c>
      <c r="D538" s="21" t="s">
        <v>15</v>
      </c>
      <c r="E538" s="21"/>
      <c r="F538" s="22" t="s">
        <v>23</v>
      </c>
      <c r="G538" s="23" t="s">
        <v>135</v>
      </c>
      <c r="H538" s="43" t="s">
        <v>136</v>
      </c>
      <c r="I538" s="20" t="s">
        <v>37</v>
      </c>
      <c r="J538" s="24" t="s">
        <v>41</v>
      </c>
      <c r="K538" s="25">
        <v>182.50414951913862</v>
      </c>
      <c r="L538" s="25">
        <v>201111</v>
      </c>
      <c r="M538" s="120">
        <v>9.0747969787400304E-4</v>
      </c>
      <c r="N538" s="21" t="s">
        <v>568</v>
      </c>
      <c r="O538" s="107" t="e">
        <f>(VLOOKUP(J538,'Rates per SqFt.'!$A$3:$E$12,4,FALSE))*K538</f>
        <v>#N/A</v>
      </c>
      <c r="P538" s="28">
        <f t="shared" si="21"/>
        <v>116.15740132787239</v>
      </c>
      <c r="Q538" s="109">
        <f>(VLOOKUP(F538,'Rates per SqFt.'!$A$16:$E$18,3))*K538</f>
        <v>300825956.55628252</v>
      </c>
      <c r="R538" s="29">
        <f t="shared" si="22"/>
        <v>2540.9431540472087</v>
      </c>
      <c r="S538" s="111" t="e">
        <f>(VLOOKUP(A538,#REF!,9,FALSE))*M538</f>
        <v>#REF!</v>
      </c>
      <c r="T538" s="31">
        <f t="shared" si="23"/>
        <v>3.2995961814698749</v>
      </c>
    </row>
    <row r="539" spans="1:20" ht="15" customHeight="1">
      <c r="A539" s="49">
        <v>503</v>
      </c>
      <c r="B539" s="20" t="s">
        <v>538</v>
      </c>
      <c r="C539" s="21" t="s">
        <v>539</v>
      </c>
      <c r="D539" s="21" t="s">
        <v>15</v>
      </c>
      <c r="E539" s="21"/>
      <c r="F539" s="22" t="s">
        <v>23</v>
      </c>
      <c r="G539" s="23" t="s">
        <v>135</v>
      </c>
      <c r="H539" s="43" t="s">
        <v>136</v>
      </c>
      <c r="I539" s="20" t="s">
        <v>37</v>
      </c>
      <c r="J539" s="24" t="s">
        <v>41</v>
      </c>
      <c r="K539" s="25">
        <v>2920.5066650520189</v>
      </c>
      <c r="L539" s="25">
        <v>201111</v>
      </c>
      <c r="M539" s="120">
        <v>1.452186436869201E-2</v>
      </c>
      <c r="N539" s="121" t="s">
        <v>567</v>
      </c>
      <c r="O539" s="107" t="e">
        <f>(VLOOKUP(J539,'Rates per SqFt.'!$A$3:$E$12,4,FALSE))*K539</f>
        <v>#N/A</v>
      </c>
      <c r="P539" s="28">
        <f t="shared" si="21"/>
        <v>1858.7986391925772</v>
      </c>
      <c r="Q539" s="109">
        <f>(VLOOKUP(F539,'Rates per SqFt.'!$A$16:$E$18,3))*K539</f>
        <v>4813941017.0021372</v>
      </c>
      <c r="R539" s="29">
        <f t="shared" si="22"/>
        <v>40661.220232337626</v>
      </c>
      <c r="S539" s="111" t="e">
        <f>(VLOOKUP(A539,#REF!,9,FALSE))*M539</f>
        <v>#REF!</v>
      </c>
      <c r="T539" s="31">
        <f t="shared" si="23"/>
        <v>52.801498844564151</v>
      </c>
    </row>
    <row r="540" spans="1:20" ht="15" customHeight="1">
      <c r="A540" s="49">
        <v>503</v>
      </c>
      <c r="B540" s="20" t="s">
        <v>538</v>
      </c>
      <c r="C540" s="21" t="s">
        <v>539</v>
      </c>
      <c r="D540" s="21" t="s">
        <v>15</v>
      </c>
      <c r="E540" s="21"/>
      <c r="F540" s="22" t="s">
        <v>23</v>
      </c>
      <c r="G540" s="23" t="s">
        <v>135</v>
      </c>
      <c r="H540" s="43" t="s">
        <v>569</v>
      </c>
      <c r="I540" s="20" t="s">
        <v>36</v>
      </c>
      <c r="J540" s="24" t="s">
        <v>41</v>
      </c>
      <c r="K540" s="25">
        <v>207.12959870867971</v>
      </c>
      <c r="L540" s="25">
        <v>201111</v>
      </c>
      <c r="M540" s="120">
        <v>1.0299267504446784E-3</v>
      </c>
      <c r="N540" s="21" t="s">
        <v>570</v>
      </c>
      <c r="O540" s="107" t="e">
        <f>(VLOOKUP(J540,'Rates per SqFt.'!$A$3:$E$12,4,FALSE))*K540</f>
        <v>#N/A</v>
      </c>
      <c r="P540" s="28">
        <f t="shared" si="21"/>
        <v>131.83062405691885</v>
      </c>
      <c r="Q540" s="109">
        <f>(VLOOKUP(F540,'Rates per SqFt.'!$A$16:$E$18,3))*K540</f>
        <v>341416673.68567568</v>
      </c>
      <c r="R540" s="29">
        <f t="shared" si="22"/>
        <v>2883.7949012450995</v>
      </c>
      <c r="S540" s="111" t="e">
        <f>(VLOOKUP(A540,#REF!,9,FALSE))*M540</f>
        <v>#REF!</v>
      </c>
      <c r="T540" s="31">
        <f t="shared" si="23"/>
        <v>3.7448136646168506</v>
      </c>
    </row>
    <row r="541" spans="1:20" ht="15" customHeight="1">
      <c r="A541" s="49">
        <v>503</v>
      </c>
      <c r="B541" s="20" t="s">
        <v>538</v>
      </c>
      <c r="C541" s="21" t="s">
        <v>539</v>
      </c>
      <c r="D541" s="21" t="s">
        <v>15</v>
      </c>
      <c r="E541" s="21"/>
      <c r="F541" s="22" t="s">
        <v>23</v>
      </c>
      <c r="G541" s="23" t="s">
        <v>135</v>
      </c>
      <c r="H541" s="43" t="s">
        <v>136</v>
      </c>
      <c r="I541" s="20" t="s">
        <v>35</v>
      </c>
      <c r="J541" s="24" t="s">
        <v>41</v>
      </c>
      <c r="K541" s="25">
        <v>8278.894152190398</v>
      </c>
      <c r="L541" s="25">
        <v>201111</v>
      </c>
      <c r="M541" s="120">
        <v>4.116579477099909E-2</v>
      </c>
      <c r="N541" s="21" t="s">
        <v>571</v>
      </c>
      <c r="O541" s="107" t="e">
        <f>(VLOOKUP(J541,'Rates per SqFt.'!$A$3:$E$12,4,FALSE))*K541</f>
        <v>#N/A</v>
      </c>
      <c r="P541" s="28">
        <f t="shared" si="21"/>
        <v>5269.2217306878838</v>
      </c>
      <c r="Q541" s="109">
        <f>(VLOOKUP(F541,'Rates per SqFt.'!$A$16:$E$18,3))*K541</f>
        <v>13646299325.921457</v>
      </c>
      <c r="R541" s="29">
        <f t="shared" si="22"/>
        <v>115264.22535879746</v>
      </c>
      <c r="S541" s="111" t="e">
        <f>(VLOOKUP(A541,#REF!,9,FALSE))*M541</f>
        <v>#REF!</v>
      </c>
      <c r="T541" s="31">
        <f t="shared" si="23"/>
        <v>149.6788297873527</v>
      </c>
    </row>
    <row r="542" spans="1:20" ht="15" customHeight="1">
      <c r="A542" s="49">
        <v>503</v>
      </c>
      <c r="B542" s="20" t="s">
        <v>538</v>
      </c>
      <c r="C542" s="21" t="s">
        <v>539</v>
      </c>
      <c r="D542" s="21" t="s">
        <v>15</v>
      </c>
      <c r="E542" s="21"/>
      <c r="F542" s="22" t="s">
        <v>23</v>
      </c>
      <c r="G542" s="23" t="s">
        <v>135</v>
      </c>
      <c r="H542" s="43" t="s">
        <v>569</v>
      </c>
      <c r="I542" s="20" t="s">
        <v>36</v>
      </c>
      <c r="J542" s="24" t="s">
        <v>41</v>
      </c>
      <c r="K542" s="25">
        <v>277.67373739931702</v>
      </c>
      <c r="L542" s="25">
        <v>201111</v>
      </c>
      <c r="M542" s="120">
        <v>1.3806989045816341E-3</v>
      </c>
      <c r="N542" s="21" t="s">
        <v>484</v>
      </c>
      <c r="O542" s="107" t="e">
        <f>(VLOOKUP(J542,'Rates per SqFt.'!$A$3:$E$12,4,FALSE))*K542</f>
        <v>#N/A</v>
      </c>
      <c r="P542" s="28">
        <f t="shared" si="21"/>
        <v>176.72945978644915</v>
      </c>
      <c r="Q542" s="109">
        <f>(VLOOKUP(F542,'Rates per SqFt.'!$A$16:$E$18,3))*K542</f>
        <v>457696265.44818842</v>
      </c>
      <c r="R542" s="29">
        <f t="shared" si="22"/>
        <v>3865.9569328285752</v>
      </c>
      <c r="S542" s="111" t="e">
        <f>(VLOOKUP(A542,#REF!,9,FALSE))*M542</f>
        <v>#REF!</v>
      </c>
      <c r="T542" s="31">
        <f t="shared" si="23"/>
        <v>5.0202212170588218</v>
      </c>
    </row>
    <row r="543" spans="1:20" ht="15" customHeight="1">
      <c r="A543" s="49">
        <v>503</v>
      </c>
      <c r="B543" s="20" t="s">
        <v>538</v>
      </c>
      <c r="C543" s="21" t="s">
        <v>539</v>
      </c>
      <c r="D543" s="21" t="s">
        <v>15</v>
      </c>
      <c r="E543" s="21"/>
      <c r="F543" s="22" t="s">
        <v>23</v>
      </c>
      <c r="G543" s="23" t="s">
        <v>135</v>
      </c>
      <c r="H543" s="43" t="s">
        <v>136</v>
      </c>
      <c r="I543" s="20" t="s">
        <v>35</v>
      </c>
      <c r="J543" s="24" t="s">
        <v>41</v>
      </c>
      <c r="K543" s="25">
        <v>3937.5703251675509</v>
      </c>
      <c r="L543" s="25">
        <v>201111</v>
      </c>
      <c r="M543" s="120">
        <v>1.95790897820982E-2</v>
      </c>
      <c r="N543" s="21" t="s">
        <v>572</v>
      </c>
      <c r="O543" s="107" t="e">
        <f>(VLOOKUP(J543,'Rates per SqFt.'!$A$3:$E$12,4,FALSE))*K543</f>
        <v>#N/A</v>
      </c>
      <c r="P543" s="28">
        <f t="shared" si="21"/>
        <v>2506.1234921085697</v>
      </c>
      <c r="Q543" s="109">
        <f>(VLOOKUP(F543,'Rates per SqFt.'!$A$16:$E$18,3))*K543</f>
        <v>6490391383.9610739</v>
      </c>
      <c r="R543" s="29">
        <f t="shared" si="22"/>
        <v>54821.451389874957</v>
      </c>
      <c r="S543" s="111" t="e">
        <f>(VLOOKUP(A543,#REF!,9,FALSE))*M543</f>
        <v>#REF!</v>
      </c>
      <c r="T543" s="31">
        <f t="shared" si="23"/>
        <v>71.189570447709059</v>
      </c>
    </row>
    <row r="544" spans="1:20" ht="15" customHeight="1">
      <c r="A544" s="49">
        <v>503</v>
      </c>
      <c r="B544" s="20" t="s">
        <v>538</v>
      </c>
      <c r="C544" s="21" t="s">
        <v>539</v>
      </c>
      <c r="D544" s="21" t="s">
        <v>15</v>
      </c>
      <c r="E544" s="21"/>
      <c r="F544" s="22" t="s">
        <v>23</v>
      </c>
      <c r="G544" s="23" t="s">
        <v>135</v>
      </c>
      <c r="H544" s="43" t="s">
        <v>136</v>
      </c>
      <c r="I544" s="20" t="s">
        <v>40</v>
      </c>
      <c r="J544" s="24" t="s">
        <v>42</v>
      </c>
      <c r="K544" s="25">
        <v>2924.6398731138675</v>
      </c>
      <c r="L544" s="25">
        <v>201111</v>
      </c>
      <c r="M544" s="120">
        <v>1.4542416243337597E-2</v>
      </c>
      <c r="N544" s="21" t="s">
        <v>137</v>
      </c>
      <c r="O544" s="107" t="e">
        <f>(VLOOKUP(J544,'Rates per SqFt.'!$A$3:$E$12,4,FALSE))*K544</f>
        <v>#N/A</v>
      </c>
      <c r="P544" s="28">
        <f t="shared" si="21"/>
        <v>1861.4292791472124</v>
      </c>
      <c r="Q544" s="109">
        <f>(VLOOKUP(F544,'Rates per SqFt.'!$A$16:$E$18,3))*K544</f>
        <v>4820753882.7486296</v>
      </c>
      <c r="R544" s="29">
        <f t="shared" si="22"/>
        <v>40718.765481345275</v>
      </c>
      <c r="S544" s="111" t="e">
        <f>(VLOOKUP(A544,#REF!,9,FALSE))*M544</f>
        <v>#REF!</v>
      </c>
      <c r="T544" s="31">
        <f t="shared" si="23"/>
        <v>52.876225460775501</v>
      </c>
    </row>
    <row r="545" spans="1:20" ht="15" customHeight="1">
      <c r="A545" s="49">
        <v>503</v>
      </c>
      <c r="B545" s="20" t="s">
        <v>538</v>
      </c>
      <c r="C545" s="21" t="s">
        <v>539</v>
      </c>
      <c r="D545" s="21" t="s">
        <v>15</v>
      </c>
      <c r="E545" s="21"/>
      <c r="F545" s="22" t="s">
        <v>23</v>
      </c>
      <c r="G545" s="23" t="s">
        <v>135</v>
      </c>
      <c r="H545" s="43" t="s">
        <v>136</v>
      </c>
      <c r="I545" s="20" t="s">
        <v>40</v>
      </c>
      <c r="J545" s="24" t="s">
        <v>42</v>
      </c>
      <c r="K545" s="25">
        <v>3233.0516488275425</v>
      </c>
      <c r="L545" s="25">
        <v>201111</v>
      </c>
      <c r="M545" s="120">
        <v>1.6075956306853142E-2</v>
      </c>
      <c r="N545" s="21" t="s">
        <v>570</v>
      </c>
      <c r="O545" s="107" t="e">
        <f>(VLOOKUP(J545,'Rates per SqFt.'!$A$3:$E$12,4,FALSE))*K545</f>
        <v>#N/A</v>
      </c>
      <c r="P545" s="28">
        <f t="shared" si="21"/>
        <v>2057.7224072772024</v>
      </c>
      <c r="Q545" s="109">
        <f>(VLOOKUP(F545,'Rates per SqFt.'!$A$16:$E$18,3))*K545</f>
        <v>5329116392.2408237</v>
      </c>
      <c r="R545" s="29">
        <f t="shared" si="22"/>
        <v>45012.677659188797</v>
      </c>
      <c r="S545" s="111" t="e">
        <f>(VLOOKUP(A545,#REF!,9,FALSE))*M545</f>
        <v>#REF!</v>
      </c>
      <c r="T545" s="31">
        <f t="shared" si="23"/>
        <v>58.452177131718024</v>
      </c>
    </row>
    <row r="546" spans="1:20" ht="15" customHeight="1">
      <c r="A546" s="49">
        <v>503</v>
      </c>
      <c r="B546" s="20" t="s">
        <v>538</v>
      </c>
      <c r="C546" s="21" t="s">
        <v>539</v>
      </c>
      <c r="D546" s="21" t="s">
        <v>15</v>
      </c>
      <c r="E546" s="21"/>
      <c r="F546" s="22" t="s">
        <v>23</v>
      </c>
      <c r="G546" s="23" t="s">
        <v>135</v>
      </c>
      <c r="H546" s="43" t="s">
        <v>136</v>
      </c>
      <c r="I546" s="20" t="s">
        <v>18</v>
      </c>
      <c r="J546" s="24" t="s">
        <v>41</v>
      </c>
      <c r="K546" s="25">
        <v>15131.66096553832</v>
      </c>
      <c r="L546" s="25">
        <v>201111</v>
      </c>
      <c r="M546" s="120">
        <v>7.5240344712811935E-2</v>
      </c>
      <c r="N546" s="21" t="s">
        <v>573</v>
      </c>
      <c r="O546" s="107" t="e">
        <f>(VLOOKUP(J546,'Rates per SqFt.'!$A$3:$E$12,4,FALSE))*K546</f>
        <v>#N/A</v>
      </c>
      <c r="P546" s="28">
        <f t="shared" si="21"/>
        <v>9630.7641232399274</v>
      </c>
      <c r="Q546" s="109">
        <f>(VLOOKUP(F546,'Rates per SqFt.'!$A$16:$E$18,3))*K546</f>
        <v>24941878835.286831</v>
      </c>
      <c r="R546" s="29">
        <f t="shared" si="22"/>
        <v>210672.96519587343</v>
      </c>
      <c r="S546" s="111" t="e">
        <f>(VLOOKUP(A546,#REF!,9,FALSE))*M546</f>
        <v>#REF!</v>
      </c>
      <c r="T546" s="31">
        <f t="shared" si="23"/>
        <v>273.57389337578422</v>
      </c>
    </row>
    <row r="547" spans="1:20" ht="15" customHeight="1">
      <c r="A547" s="49">
        <v>503</v>
      </c>
      <c r="B547" s="20" t="s">
        <v>538</v>
      </c>
      <c r="C547" s="21" t="s">
        <v>539</v>
      </c>
      <c r="D547" s="21" t="s">
        <v>15</v>
      </c>
      <c r="E547" s="21"/>
      <c r="F547" s="22" t="s">
        <v>23</v>
      </c>
      <c r="G547" s="23" t="s">
        <v>135</v>
      </c>
      <c r="H547" s="43" t="s">
        <v>136</v>
      </c>
      <c r="I547" s="20" t="s">
        <v>34</v>
      </c>
      <c r="J547" s="24" t="s">
        <v>41</v>
      </c>
      <c r="K547" s="25">
        <v>17849.323649864109</v>
      </c>
      <c r="L547" s="25">
        <v>201111</v>
      </c>
      <c r="M547" s="120">
        <v>8.8753592045507756E-2</v>
      </c>
      <c r="N547" s="21" t="s">
        <v>573</v>
      </c>
      <c r="O547" s="107" t="e">
        <f>(VLOOKUP(J547,'Rates per SqFt.'!$A$3:$E$12,4,FALSE))*K547</f>
        <v>#N/A</v>
      </c>
      <c r="P547" s="28">
        <f t="shared" si="21"/>
        <v>11360.459781824993</v>
      </c>
      <c r="Q547" s="109">
        <f>(VLOOKUP(F547,'Rates per SqFt.'!$A$16:$E$18,3))*K547</f>
        <v>29421467265.26873</v>
      </c>
      <c r="R547" s="29">
        <f t="shared" si="22"/>
        <v>248510.05772742172</v>
      </c>
      <c r="S547" s="111" t="e">
        <f>(VLOOKUP(A547,#REF!,9,FALSE))*M547</f>
        <v>#REF!</v>
      </c>
      <c r="T547" s="31">
        <f t="shared" si="23"/>
        <v>322.70806067746622</v>
      </c>
    </row>
    <row r="548" spans="1:20" ht="15" customHeight="1">
      <c r="A548" s="49">
        <v>503</v>
      </c>
      <c r="B548" s="20" t="s">
        <v>538</v>
      </c>
      <c r="C548" s="21" t="s">
        <v>539</v>
      </c>
      <c r="D548" s="21" t="s">
        <v>15</v>
      </c>
      <c r="E548" s="21"/>
      <c r="F548" s="22" t="s">
        <v>23</v>
      </c>
      <c r="G548" s="23" t="s">
        <v>135</v>
      </c>
      <c r="H548" s="43" t="s">
        <v>136</v>
      </c>
      <c r="I548" s="20" t="s">
        <v>37</v>
      </c>
      <c r="J548" s="24" t="s">
        <v>41</v>
      </c>
      <c r="K548" s="25">
        <v>1572.8854450520025</v>
      </c>
      <c r="L548" s="25">
        <v>201111</v>
      </c>
      <c r="M548" s="120">
        <v>7.8209816720716547E-3</v>
      </c>
      <c r="N548" s="21" t="s">
        <v>484</v>
      </c>
      <c r="O548" s="107" t="e">
        <f>(VLOOKUP(J548,'Rates per SqFt.'!$A$3:$E$12,4,FALSE))*K548</f>
        <v>#N/A</v>
      </c>
      <c r="P548" s="28">
        <f t="shared" si="21"/>
        <v>1001.0856540251718</v>
      </c>
      <c r="Q548" s="109">
        <f>(VLOOKUP(F548,'Rates per SqFt.'!$A$16:$E$18,3))*K548</f>
        <v>2592624714.6046591</v>
      </c>
      <c r="R548" s="29">
        <f t="shared" si="22"/>
        <v>21898.748681800633</v>
      </c>
      <c r="S548" s="111" t="e">
        <f>(VLOOKUP(A548,#REF!,9,FALSE))*M548</f>
        <v>#REF!</v>
      </c>
      <c r="T548" s="31">
        <f t="shared" si="23"/>
        <v>28.437089359652536</v>
      </c>
    </row>
    <row r="549" spans="1:20" ht="15" customHeight="1">
      <c r="A549" s="49">
        <v>503</v>
      </c>
      <c r="B549" s="20" t="s">
        <v>538</v>
      </c>
      <c r="C549" s="21" t="s">
        <v>539</v>
      </c>
      <c r="D549" s="21" t="s">
        <v>15</v>
      </c>
      <c r="E549" s="21"/>
      <c r="F549" s="22" t="s">
        <v>23</v>
      </c>
      <c r="G549" s="23" t="s">
        <v>135</v>
      </c>
      <c r="H549" s="24" t="s">
        <v>136</v>
      </c>
      <c r="I549" s="20" t="s">
        <v>18</v>
      </c>
      <c r="J549" s="24" t="s">
        <v>41</v>
      </c>
      <c r="K549" s="25">
        <v>7405.7316903951705</v>
      </c>
      <c r="L549" s="25">
        <v>201111</v>
      </c>
      <c r="M549" s="120">
        <v>3.6824100573291219E-2</v>
      </c>
      <c r="N549" s="21" t="s">
        <v>77</v>
      </c>
      <c r="O549" s="107" t="e">
        <f>(VLOOKUP(J549,'Rates per SqFt.'!$A$3:$E$12,4,FALSE))*K549</f>
        <v>#N/A</v>
      </c>
      <c r="P549" s="28">
        <f t="shared" si="21"/>
        <v>4713.484873381276</v>
      </c>
      <c r="Q549" s="109">
        <f>(VLOOKUP(F549,'Rates per SqFt.'!$A$16:$E$18,3))*K549</f>
        <v>12207044747.378067</v>
      </c>
      <c r="R549" s="29">
        <f t="shared" si="22"/>
        <v>103107.48160521541</v>
      </c>
      <c r="S549" s="111" t="e">
        <f>(VLOOKUP(A549,#REF!,9,FALSE))*M549</f>
        <v>#REF!</v>
      </c>
      <c r="T549" s="31">
        <f t="shared" si="23"/>
        <v>133.89242968448687</v>
      </c>
    </row>
    <row r="550" spans="1:20" ht="15" customHeight="1">
      <c r="A550" s="49">
        <v>503</v>
      </c>
      <c r="B550" s="20" t="s">
        <v>538</v>
      </c>
      <c r="C550" s="21" t="s">
        <v>539</v>
      </c>
      <c r="D550" s="21" t="s">
        <v>15</v>
      </c>
      <c r="E550" s="21"/>
      <c r="F550" s="22" t="s">
        <v>23</v>
      </c>
      <c r="G550" s="23" t="s">
        <v>24</v>
      </c>
      <c r="H550" s="43" t="s">
        <v>25</v>
      </c>
      <c r="I550" s="20" t="s">
        <v>35</v>
      </c>
      <c r="J550" s="24" t="s">
        <v>41</v>
      </c>
      <c r="K550" s="25">
        <v>9011.1030751691305</v>
      </c>
      <c r="L550" s="25">
        <v>201111</v>
      </c>
      <c r="M550" s="120">
        <v>4.4806614631567293E-2</v>
      </c>
      <c r="N550" s="21" t="s">
        <v>256</v>
      </c>
      <c r="O550" s="107" t="e">
        <f>(VLOOKUP(J550,'Rates per SqFt.'!$A$3:$E$12,4,FALSE))*K550</f>
        <v>#N/A</v>
      </c>
      <c r="P550" s="28">
        <f t="shared" si="21"/>
        <v>5735.2466728406134</v>
      </c>
      <c r="Q550" s="109">
        <f>(VLOOKUP(F550,'Rates per SqFt.'!$A$16:$E$18,3))*K550</f>
        <v>14853216813.740131</v>
      </c>
      <c r="R550" s="29">
        <f t="shared" si="22"/>
        <v>125458.52096838842</v>
      </c>
      <c r="S550" s="111" t="e">
        <f>(VLOOKUP(A550,#REF!,9,FALSE))*M550</f>
        <v>#REF!</v>
      </c>
      <c r="T550" s="31">
        <f t="shared" si="23"/>
        <v>162.91685080037868</v>
      </c>
    </row>
    <row r="551" spans="1:20" ht="15" customHeight="1">
      <c r="A551" s="49">
        <v>503</v>
      </c>
      <c r="B551" s="20" t="s">
        <v>538</v>
      </c>
      <c r="C551" s="21" t="s">
        <v>539</v>
      </c>
      <c r="D551" s="21" t="s">
        <v>15</v>
      </c>
      <c r="E551" s="21"/>
      <c r="F551" s="22" t="s">
        <v>23</v>
      </c>
      <c r="G551" s="23" t="s">
        <v>24</v>
      </c>
      <c r="H551" s="43" t="s">
        <v>25</v>
      </c>
      <c r="I551" s="20" t="s">
        <v>35</v>
      </c>
      <c r="J551" s="24" t="s">
        <v>41</v>
      </c>
      <c r="K551" s="25">
        <v>2426.4157394454842</v>
      </c>
      <c r="L551" s="25">
        <v>201111</v>
      </c>
      <c r="M551" s="120">
        <v>1.2065057303904232E-2</v>
      </c>
      <c r="N551" s="21" t="s">
        <v>553</v>
      </c>
      <c r="O551" s="107" t="e">
        <f>(VLOOKUP(J551,'Rates per SqFt.'!$A$3:$E$12,4,FALSE))*K551</f>
        <v>#N/A</v>
      </c>
      <c r="P551" s="28">
        <f t="shared" si="21"/>
        <v>1544.3273348997418</v>
      </c>
      <c r="Q551" s="109">
        <f>(VLOOKUP(F551,'Rates per SqFt.'!$A$16:$E$18,3))*K551</f>
        <v>3999519121.8672104</v>
      </c>
      <c r="R551" s="29">
        <f t="shared" si="22"/>
        <v>33782.160450931849</v>
      </c>
      <c r="S551" s="111" t="e">
        <f>(VLOOKUP(A551,#REF!,9,FALSE))*M551</f>
        <v>#REF!</v>
      </c>
      <c r="T551" s="31">
        <f t="shared" si="23"/>
        <v>43.868548356995788</v>
      </c>
    </row>
    <row r="552" spans="1:20" ht="15" customHeight="1">
      <c r="A552" s="49">
        <v>503</v>
      </c>
      <c r="B552" s="20" t="s">
        <v>538</v>
      </c>
      <c r="C552" s="21" t="s">
        <v>539</v>
      </c>
      <c r="D552" s="21" t="s">
        <v>15</v>
      </c>
      <c r="E552" s="21"/>
      <c r="F552" s="22" t="s">
        <v>23</v>
      </c>
      <c r="G552" s="23" t="s">
        <v>24</v>
      </c>
      <c r="H552" s="43" t="s">
        <v>25</v>
      </c>
      <c r="I552" s="20" t="s">
        <v>35</v>
      </c>
      <c r="J552" s="24" t="s">
        <v>41</v>
      </c>
      <c r="K552" s="25">
        <v>1914.9080875773616</v>
      </c>
      <c r="L552" s="25">
        <v>201111</v>
      </c>
      <c r="M552" s="120">
        <v>9.5216476849966508E-3</v>
      </c>
      <c r="N552" s="21" t="s">
        <v>554</v>
      </c>
      <c r="O552" s="107" t="e">
        <f>(VLOOKUP(J552,'Rates per SqFt.'!$A$3:$E$12,4,FALSE))*K552</f>
        <v>#N/A</v>
      </c>
      <c r="P552" s="28">
        <f t="shared" si="21"/>
        <v>1218.7709036795713</v>
      </c>
      <c r="Q552" s="109">
        <f>(VLOOKUP(F552,'Rates per SqFt.'!$A$16:$E$18,3))*K552</f>
        <v>3156388820.0931702</v>
      </c>
      <c r="R552" s="29">
        <f t="shared" si="22"/>
        <v>26660.613517990623</v>
      </c>
      <c r="S552" s="111" t="e">
        <f>(VLOOKUP(A552,#REF!,9,FALSE))*M552</f>
        <v>#REF!</v>
      </c>
      <c r="T552" s="31">
        <f t="shared" si="23"/>
        <v>34.620710982647822</v>
      </c>
    </row>
    <row r="553" spans="1:20" ht="15" customHeight="1">
      <c r="A553" s="49">
        <v>503</v>
      </c>
      <c r="B553" s="20" t="s">
        <v>538</v>
      </c>
      <c r="C553" s="21" t="s">
        <v>539</v>
      </c>
      <c r="D553" s="21" t="s">
        <v>15</v>
      </c>
      <c r="E553" s="21"/>
      <c r="F553" s="22" t="s">
        <v>23</v>
      </c>
      <c r="G553" s="23" t="s">
        <v>24</v>
      </c>
      <c r="H553" s="43" t="s">
        <v>25</v>
      </c>
      <c r="I553" s="20" t="s">
        <v>35</v>
      </c>
      <c r="J553" s="24" t="s">
        <v>41</v>
      </c>
      <c r="K553" s="25">
        <v>2175.8548845963783</v>
      </c>
      <c r="L553" s="25">
        <v>201111</v>
      </c>
      <c r="M553" s="120">
        <v>1.081917391190128E-2</v>
      </c>
      <c r="N553" s="21" t="s">
        <v>555</v>
      </c>
      <c r="O553" s="107" t="e">
        <f>(VLOOKUP(J553,'Rates per SqFt.'!$A$3:$E$12,4,FALSE))*K553</f>
        <v>#N/A</v>
      </c>
      <c r="P553" s="28">
        <f t="shared" si="21"/>
        <v>1384.8542607233637</v>
      </c>
      <c r="Q553" s="109">
        <f>(VLOOKUP(F553,'Rates per SqFt.'!$A$16:$E$18,3))*K553</f>
        <v>3586513669.475358</v>
      </c>
      <c r="R553" s="29">
        <f t="shared" si="22"/>
        <v>30293.686953323584</v>
      </c>
      <c r="S553" s="111" t="e">
        <f>(VLOOKUP(A553,#REF!,9,FALSE))*M553</f>
        <v>#REF!</v>
      </c>
      <c r="T553" s="31">
        <f t="shared" si="23"/>
        <v>39.338516343673056</v>
      </c>
    </row>
    <row r="554" spans="1:20" ht="15" customHeight="1">
      <c r="A554" s="49">
        <v>503</v>
      </c>
      <c r="B554" s="20" t="s">
        <v>538</v>
      </c>
      <c r="C554" s="21" t="s">
        <v>539</v>
      </c>
      <c r="D554" s="21" t="s">
        <v>15</v>
      </c>
      <c r="E554" s="21"/>
      <c r="F554" s="22" t="s">
        <v>23</v>
      </c>
      <c r="G554" s="23" t="s">
        <v>24</v>
      </c>
      <c r="H554" s="43" t="s">
        <v>25</v>
      </c>
      <c r="I554" s="20" t="s">
        <v>35</v>
      </c>
      <c r="J554" s="24" t="s">
        <v>41</v>
      </c>
      <c r="K554" s="25">
        <v>210.31532894070006</v>
      </c>
      <c r="L554" s="25">
        <v>201111</v>
      </c>
      <c r="M554" s="120">
        <v>1.0457674067589544E-3</v>
      </c>
      <c r="N554" s="21" t="s">
        <v>556</v>
      </c>
      <c r="O554" s="107" t="e">
        <f>(VLOOKUP(J554,'Rates per SqFt.'!$A$3:$E$12,4,FALSE))*K554</f>
        <v>#N/A</v>
      </c>
      <c r="P554" s="28">
        <f t="shared" si="21"/>
        <v>133.85822806514616</v>
      </c>
      <c r="Q554" s="109">
        <f>(VLOOKUP(F554,'Rates per SqFt.'!$A$16:$E$18,3))*K554</f>
        <v>346667789.05430073</v>
      </c>
      <c r="R554" s="29">
        <f t="shared" si="22"/>
        <v>2928.1487389250724</v>
      </c>
      <c r="S554" s="111" t="e">
        <f>(VLOOKUP(A554,#REF!,9,FALSE))*M554</f>
        <v>#REF!</v>
      </c>
      <c r="T554" s="31">
        <f t="shared" si="23"/>
        <v>3.8024102909755584</v>
      </c>
    </row>
    <row r="555" spans="1:20" ht="15" customHeight="1">
      <c r="A555" s="49">
        <v>503</v>
      </c>
      <c r="B555" s="20" t="s">
        <v>538</v>
      </c>
      <c r="C555" s="21" t="s">
        <v>539</v>
      </c>
      <c r="D555" s="21" t="s">
        <v>15</v>
      </c>
      <c r="E555" s="21"/>
      <c r="F555" s="22" t="s">
        <v>23</v>
      </c>
      <c r="G555" s="23" t="s">
        <v>24</v>
      </c>
      <c r="H555" s="43" t="s">
        <v>25</v>
      </c>
      <c r="I555" s="20" t="s">
        <v>35</v>
      </c>
      <c r="J555" s="24" t="s">
        <v>41</v>
      </c>
      <c r="K555" s="25">
        <v>299.89408015618341</v>
      </c>
      <c r="L555" s="25">
        <v>201111</v>
      </c>
      <c r="M555" s="120">
        <v>1.4911868577859163E-3</v>
      </c>
      <c r="N555" s="21" t="s">
        <v>557</v>
      </c>
      <c r="O555" s="107" t="e">
        <f>(VLOOKUP(J555,'Rates per SqFt.'!$A$3:$E$12,4,FALSE))*K555</f>
        <v>#N/A</v>
      </c>
      <c r="P555" s="28">
        <f t="shared" si="21"/>
        <v>190.8719177965973</v>
      </c>
      <c r="Q555" s="109">
        <f>(VLOOKUP(F555,'Rates per SqFt.'!$A$16:$E$18,3))*K555</f>
        <v>494322588.09594733</v>
      </c>
      <c r="R555" s="29">
        <f t="shared" si="22"/>
        <v>4175.3232018005656</v>
      </c>
      <c r="S555" s="111" t="e">
        <f>(VLOOKUP(A555,#REF!,9,FALSE))*M555</f>
        <v>#REF!</v>
      </c>
      <c r="T555" s="31">
        <f t="shared" si="23"/>
        <v>5.4219554149095917</v>
      </c>
    </row>
    <row r="556" spans="1:20" ht="15" customHeight="1">
      <c r="A556" s="49">
        <v>503</v>
      </c>
      <c r="B556" s="20" t="s">
        <v>538</v>
      </c>
      <c r="C556" s="21" t="s">
        <v>539</v>
      </c>
      <c r="D556" s="21" t="s">
        <v>15</v>
      </c>
      <c r="E556" s="21"/>
      <c r="F556" s="22" t="s">
        <v>23</v>
      </c>
      <c r="G556" s="23" t="s">
        <v>24</v>
      </c>
      <c r="H556" s="43" t="s">
        <v>25</v>
      </c>
      <c r="I556" s="20" t="s">
        <v>35</v>
      </c>
      <c r="J556" s="24" t="s">
        <v>41</v>
      </c>
      <c r="K556" s="25">
        <v>114.24536386902226</v>
      </c>
      <c r="L556" s="25">
        <v>201111</v>
      </c>
      <c r="M556" s="120">
        <v>5.6807118391844435E-4</v>
      </c>
      <c r="N556" s="21" t="s">
        <v>558</v>
      </c>
      <c r="O556" s="107" t="e">
        <f>(VLOOKUP(J556,'Rates per SqFt.'!$A$3:$E$12,4,FALSE))*K556</f>
        <v>#N/A</v>
      </c>
      <c r="P556" s="28">
        <f t="shared" ref="P556:P576" si="24">128000*M556</f>
        <v>72.713111541560878</v>
      </c>
      <c r="Q556" s="109">
        <f>(VLOOKUP(F556,'Rates per SqFt.'!$A$16:$E$18,3))*K556</f>
        <v>188313366.89369422</v>
      </c>
      <c r="R556" s="29">
        <f t="shared" ref="R556:R576" si="25">2800000*M556</f>
        <v>1590.5993149716442</v>
      </c>
      <c r="S556" s="111" t="e">
        <f>(VLOOKUP(A556,#REF!,9,FALSE))*M556</f>
        <v>#REF!</v>
      </c>
      <c r="T556" s="31">
        <f t="shared" ref="T556:T576" si="26">3636*M556</f>
        <v>2.0655068247274637</v>
      </c>
    </row>
    <row r="557" spans="1:20" ht="15" customHeight="1">
      <c r="A557" s="49">
        <v>503</v>
      </c>
      <c r="B557" s="20" t="s">
        <v>538</v>
      </c>
      <c r="C557" s="21" t="s">
        <v>539</v>
      </c>
      <c r="D557" s="21" t="s">
        <v>15</v>
      </c>
      <c r="E557" s="21"/>
      <c r="F557" s="22" t="s">
        <v>23</v>
      </c>
      <c r="G557" s="23" t="s">
        <v>24</v>
      </c>
      <c r="H557" s="43" t="s">
        <v>25</v>
      </c>
      <c r="I557" s="20" t="s">
        <v>35</v>
      </c>
      <c r="J557" s="24" t="s">
        <v>41</v>
      </c>
      <c r="K557" s="25">
        <v>1106.1028410955337</v>
      </c>
      <c r="L557" s="25">
        <v>201111</v>
      </c>
      <c r="M557" s="120">
        <v>5.4999619170285749E-3</v>
      </c>
      <c r="N557" s="21" t="s">
        <v>559</v>
      </c>
      <c r="O557" s="107" t="e">
        <f>(VLOOKUP(J557,'Rates per SqFt.'!$A$3:$E$12,4,FALSE))*K557</f>
        <v>#N/A</v>
      </c>
      <c r="P557" s="28">
        <f t="shared" si="24"/>
        <v>703.99512537965757</v>
      </c>
      <c r="Q557" s="109">
        <f>(VLOOKUP(F557,'Rates per SqFt.'!$A$16:$E$18,3))*K557</f>
        <v>1823215779.4707668</v>
      </c>
      <c r="R557" s="29">
        <f t="shared" si="25"/>
        <v>15399.89336768001</v>
      </c>
      <c r="S557" s="111" t="e">
        <f>(VLOOKUP(A557,#REF!,9,FALSE))*M557</f>
        <v>#REF!</v>
      </c>
      <c r="T557" s="31">
        <f t="shared" si="26"/>
        <v>19.997861530315898</v>
      </c>
    </row>
    <row r="558" spans="1:20" ht="15" customHeight="1">
      <c r="A558" s="49">
        <v>503</v>
      </c>
      <c r="B558" s="20" t="s">
        <v>538</v>
      </c>
      <c r="C558" s="21" t="s">
        <v>539</v>
      </c>
      <c r="D558" s="21" t="s">
        <v>15</v>
      </c>
      <c r="E558" s="21"/>
      <c r="F558" s="22" t="s">
        <v>23</v>
      </c>
      <c r="G558" s="23" t="s">
        <v>24</v>
      </c>
      <c r="H558" s="43" t="s">
        <v>25</v>
      </c>
      <c r="I558" s="20" t="s">
        <v>35</v>
      </c>
      <c r="J558" s="24" t="s">
        <v>41</v>
      </c>
      <c r="K558" s="25">
        <v>111.64887832654449</v>
      </c>
      <c r="L558" s="25">
        <v>201111</v>
      </c>
      <c r="M558" s="120">
        <v>5.5516047519302519E-4</v>
      </c>
      <c r="N558" s="21" t="s">
        <v>67</v>
      </c>
      <c r="O558" s="107" t="e">
        <f>(VLOOKUP(J558,'Rates per SqFt.'!$A$3:$E$12,4,FALSE))*K558</f>
        <v>#N/A</v>
      </c>
      <c r="P558" s="28">
        <f t="shared" si="24"/>
        <v>71.060540824707218</v>
      </c>
      <c r="Q558" s="109">
        <f>(VLOOKUP(F558,'Rates per SqFt.'!$A$16:$E$18,3))*K558</f>
        <v>184033517.6461103</v>
      </c>
      <c r="R558" s="29">
        <f t="shared" si="25"/>
        <v>1554.4493305404706</v>
      </c>
      <c r="S558" s="111" t="e">
        <f>(VLOOKUP(A558,#REF!,9,FALSE))*M558</f>
        <v>#REF!</v>
      </c>
      <c r="T558" s="31">
        <f t="shared" si="26"/>
        <v>2.0185634878018397</v>
      </c>
    </row>
    <row r="559" spans="1:20" ht="15" customHeight="1">
      <c r="A559" s="49">
        <v>503</v>
      </c>
      <c r="B559" s="20" t="s">
        <v>538</v>
      </c>
      <c r="C559" s="21" t="s">
        <v>539</v>
      </c>
      <c r="D559" s="21" t="s">
        <v>15</v>
      </c>
      <c r="E559" s="21"/>
      <c r="F559" s="22" t="s">
        <v>23</v>
      </c>
      <c r="G559" s="23" t="s">
        <v>24</v>
      </c>
      <c r="H559" s="43" t="s">
        <v>25</v>
      </c>
      <c r="I559" s="20" t="s">
        <v>35</v>
      </c>
      <c r="J559" s="24" t="s">
        <v>41</v>
      </c>
      <c r="K559" s="25">
        <v>602.38464585484462</v>
      </c>
      <c r="L559" s="25">
        <v>201111</v>
      </c>
      <c r="M559" s="120">
        <v>2.9952844242972518E-3</v>
      </c>
      <c r="N559" s="21" t="s">
        <v>26</v>
      </c>
      <c r="O559" s="107" t="e">
        <f>(VLOOKUP(J559,'Rates per SqFt.'!$A$3:$E$12,4,FALSE))*K559</f>
        <v>#N/A</v>
      </c>
      <c r="P559" s="28">
        <f t="shared" si="24"/>
        <v>383.39640631004823</v>
      </c>
      <c r="Q559" s="109">
        <f>(VLOOKUP(F559,'Rates per SqFt.'!$A$16:$E$18,3))*K559</f>
        <v>992925025.43947864</v>
      </c>
      <c r="R559" s="29">
        <f t="shared" si="25"/>
        <v>8386.7963880323059</v>
      </c>
      <c r="S559" s="111" t="e">
        <f>(VLOOKUP(A559,#REF!,9,FALSE))*M559</f>
        <v>#REF!</v>
      </c>
      <c r="T559" s="31">
        <f t="shared" si="26"/>
        <v>10.890854166744807</v>
      </c>
    </row>
    <row r="560" spans="1:20" ht="15" customHeight="1">
      <c r="A560" s="49">
        <v>503</v>
      </c>
      <c r="B560" s="20" t="s">
        <v>538</v>
      </c>
      <c r="C560" s="21" t="s">
        <v>539</v>
      </c>
      <c r="D560" s="21" t="s">
        <v>15</v>
      </c>
      <c r="E560" s="21"/>
      <c r="F560" s="22" t="s">
        <v>23</v>
      </c>
      <c r="G560" s="23" t="s">
        <v>24</v>
      </c>
      <c r="H560" s="43" t="s">
        <v>25</v>
      </c>
      <c r="I560" s="20" t="s">
        <v>35</v>
      </c>
      <c r="J560" s="24" t="s">
        <v>41</v>
      </c>
      <c r="K560" s="25">
        <v>99.964693385394483</v>
      </c>
      <c r="L560" s="25">
        <v>201111</v>
      </c>
      <c r="M560" s="120">
        <v>4.9706228592863878E-4</v>
      </c>
      <c r="N560" s="21" t="s">
        <v>262</v>
      </c>
      <c r="O560" s="107" t="e">
        <f>(VLOOKUP(J560,'Rates per SqFt.'!$A$3:$E$12,4,FALSE))*K560</f>
        <v>#N/A</v>
      </c>
      <c r="P560" s="28">
        <f t="shared" si="24"/>
        <v>63.623972598865763</v>
      </c>
      <c r="Q560" s="109">
        <f>(VLOOKUP(F560,'Rates per SqFt.'!$A$16:$E$18,3))*K560</f>
        <v>164774196.03198245</v>
      </c>
      <c r="R560" s="29">
        <f t="shared" si="25"/>
        <v>1391.7744006001885</v>
      </c>
      <c r="S560" s="111" t="e">
        <f>(VLOOKUP(A560,#REF!,9,FALSE))*M560</f>
        <v>#REF!</v>
      </c>
      <c r="T560" s="31">
        <f t="shared" si="26"/>
        <v>1.8073184716365307</v>
      </c>
    </row>
    <row r="561" spans="1:20" ht="15" customHeight="1">
      <c r="A561" s="49">
        <v>503</v>
      </c>
      <c r="B561" s="20" t="s">
        <v>538</v>
      </c>
      <c r="C561" s="21" t="s">
        <v>539</v>
      </c>
      <c r="D561" s="21" t="s">
        <v>15</v>
      </c>
      <c r="E561" s="21"/>
      <c r="F561" s="22" t="s">
        <v>23</v>
      </c>
      <c r="G561" s="23" t="s">
        <v>24</v>
      </c>
      <c r="H561" s="43" t="s">
        <v>25</v>
      </c>
      <c r="I561" s="20" t="s">
        <v>35</v>
      </c>
      <c r="J561" s="24" t="s">
        <v>41</v>
      </c>
      <c r="K561" s="25">
        <v>275.22746750264457</v>
      </c>
      <c r="L561" s="25">
        <v>201111</v>
      </c>
      <c r="M561" s="120">
        <v>1.3685351248944344E-3</v>
      </c>
      <c r="N561" s="21" t="s">
        <v>265</v>
      </c>
      <c r="O561" s="107" t="e">
        <f>(VLOOKUP(J561,'Rates per SqFt.'!$A$3:$E$12,4,FALSE))*K561</f>
        <v>#N/A</v>
      </c>
      <c r="P561" s="28">
        <f t="shared" si="24"/>
        <v>175.1724959864876</v>
      </c>
      <c r="Q561" s="109">
        <f>(VLOOKUP(F561,'Rates per SqFt.'!$A$16:$E$18,3))*K561</f>
        <v>453664020.24389976</v>
      </c>
      <c r="R561" s="29">
        <f t="shared" si="25"/>
        <v>3831.898349704416</v>
      </c>
      <c r="S561" s="111" t="e">
        <f>(VLOOKUP(A561,#REF!,9,FALSE))*M561</f>
        <v>#REF!</v>
      </c>
      <c r="T561" s="31">
        <f t="shared" si="26"/>
        <v>4.9759937141161634</v>
      </c>
    </row>
    <row r="562" spans="1:20" ht="15" customHeight="1">
      <c r="A562" s="49">
        <v>503</v>
      </c>
      <c r="B562" s="20" t="s">
        <v>538</v>
      </c>
      <c r="C562" s="21" t="s">
        <v>539</v>
      </c>
      <c r="D562" s="21" t="s">
        <v>15</v>
      </c>
      <c r="E562" s="21"/>
      <c r="F562" s="22" t="s">
        <v>23</v>
      </c>
      <c r="G562" s="23" t="s">
        <v>24</v>
      </c>
      <c r="H562" s="43" t="s">
        <v>25</v>
      </c>
      <c r="I562" s="20" t="s">
        <v>35</v>
      </c>
      <c r="J562" s="24" t="s">
        <v>41</v>
      </c>
      <c r="K562" s="25">
        <v>1381.3303085981784</v>
      </c>
      <c r="L562" s="25">
        <v>201111</v>
      </c>
      <c r="M562" s="120">
        <v>6.8684970419230097E-3</v>
      </c>
      <c r="N562" s="21" t="s">
        <v>560</v>
      </c>
      <c r="O562" s="107" t="e">
        <f>(VLOOKUP(J562,'Rates per SqFt.'!$A$3:$E$12,4,FALSE))*K562</f>
        <v>#N/A</v>
      </c>
      <c r="P562" s="28">
        <f t="shared" si="24"/>
        <v>879.16762136614523</v>
      </c>
      <c r="Q562" s="109">
        <f>(VLOOKUP(F562,'Rates per SqFt.'!$A$16:$E$18,3))*K562</f>
        <v>2276879799.7146668</v>
      </c>
      <c r="R562" s="29">
        <f t="shared" si="25"/>
        <v>19231.791717384425</v>
      </c>
      <c r="S562" s="111" t="e">
        <f>(VLOOKUP(A562,#REF!,9,FALSE))*M562</f>
        <v>#REF!</v>
      </c>
      <c r="T562" s="31">
        <f t="shared" si="26"/>
        <v>24.973855244432063</v>
      </c>
    </row>
    <row r="563" spans="1:20" ht="15" customHeight="1">
      <c r="A563" s="49">
        <v>503</v>
      </c>
      <c r="B563" s="20" t="s">
        <v>538</v>
      </c>
      <c r="C563" s="21" t="s">
        <v>539</v>
      </c>
      <c r="D563" s="21" t="s">
        <v>15</v>
      </c>
      <c r="E563" s="21"/>
      <c r="F563" s="22" t="s">
        <v>23</v>
      </c>
      <c r="G563" s="23" t="s">
        <v>24</v>
      </c>
      <c r="H563" s="43" t="s">
        <v>25</v>
      </c>
      <c r="I563" s="20" t="s">
        <v>35</v>
      </c>
      <c r="J563" s="24" t="s">
        <v>41</v>
      </c>
      <c r="K563" s="25">
        <v>1973.3290122831118</v>
      </c>
      <c r="L563" s="25">
        <v>201111</v>
      </c>
      <c r="M563" s="120">
        <v>9.812138631318584E-3</v>
      </c>
      <c r="N563" s="21" t="s">
        <v>561</v>
      </c>
      <c r="O563" s="107" t="e">
        <f>(VLOOKUP(J563,'Rates per SqFt.'!$A$3:$E$12,4,FALSE))*K563</f>
        <v>#N/A</v>
      </c>
      <c r="P563" s="28">
        <f t="shared" si="24"/>
        <v>1255.9537448087788</v>
      </c>
      <c r="Q563" s="109">
        <f>(VLOOKUP(F563,'Rates per SqFt.'!$A$16:$E$18,3))*K563</f>
        <v>3252685428.1638093</v>
      </c>
      <c r="R563" s="29">
        <f t="shared" si="25"/>
        <v>27473.988167692034</v>
      </c>
      <c r="S563" s="111" t="e">
        <f>(VLOOKUP(A563,#REF!,9,FALSE))*M563</f>
        <v>#REF!</v>
      </c>
      <c r="T563" s="31">
        <f t="shared" si="26"/>
        <v>35.676936063474372</v>
      </c>
    </row>
    <row r="564" spans="1:20" ht="15" customHeight="1">
      <c r="A564" s="49">
        <v>503</v>
      </c>
      <c r="B564" s="20" t="s">
        <v>538</v>
      </c>
      <c r="C564" s="21" t="s">
        <v>539</v>
      </c>
      <c r="D564" s="21" t="s">
        <v>15</v>
      </c>
      <c r="E564" s="21"/>
      <c r="F564" s="22" t="s">
        <v>23</v>
      </c>
      <c r="G564" s="23" t="s">
        <v>30</v>
      </c>
      <c r="H564" s="43" t="s">
        <v>31</v>
      </c>
      <c r="I564" s="20" t="s">
        <v>38</v>
      </c>
      <c r="J564" s="24" t="s">
        <v>41</v>
      </c>
      <c r="K564" s="25">
        <v>7073.8114912655637</v>
      </c>
      <c r="L564" s="25">
        <v>201110.99873300001</v>
      </c>
      <c r="M564" s="120">
        <v>3.5173667953670364E-2</v>
      </c>
      <c r="N564" s="21" t="s">
        <v>540</v>
      </c>
      <c r="O564" s="107" t="e">
        <f>(VLOOKUP(J564,'Rates per SqFt.'!$A$3:$E$12,4,FALSE))*K564</f>
        <v>#N/A</v>
      </c>
      <c r="P564" s="28">
        <f t="shared" si="24"/>
        <v>4502.2294980698061</v>
      </c>
      <c r="Q564" s="109">
        <f>(VLOOKUP(F564,'Rates per SqFt.'!$A$16:$E$18,3))*K564</f>
        <v>11659932741.066973</v>
      </c>
      <c r="R564" s="29">
        <f t="shared" si="25"/>
        <v>98486.270270277018</v>
      </c>
      <c r="S564" s="111" t="e">
        <f>(VLOOKUP(A564,#REF!,9,FALSE))*M564</f>
        <v>#REF!</v>
      </c>
      <c r="T564" s="31">
        <f t="shared" si="26"/>
        <v>127.89145667954544</v>
      </c>
    </row>
    <row r="565" spans="1:20" ht="15" customHeight="1">
      <c r="A565" s="49">
        <v>503</v>
      </c>
      <c r="B565" s="20" t="s">
        <v>538</v>
      </c>
      <c r="C565" s="21" t="s">
        <v>539</v>
      </c>
      <c r="D565" s="21" t="s">
        <v>15</v>
      </c>
      <c r="E565" s="21"/>
      <c r="F565" s="22" t="s">
        <v>23</v>
      </c>
      <c r="G565" s="23" t="s">
        <v>30</v>
      </c>
      <c r="H565" s="43" t="s">
        <v>31</v>
      </c>
      <c r="I565" s="20" t="s">
        <v>38</v>
      </c>
      <c r="J565" s="24" t="s">
        <v>41</v>
      </c>
      <c r="K565" s="25">
        <v>4208.9505561350697</v>
      </c>
      <c r="L565" s="25">
        <v>201110.99873300001</v>
      </c>
      <c r="M565" s="120">
        <v>2.0928495122849933E-2</v>
      </c>
      <c r="N565" s="21" t="s">
        <v>541</v>
      </c>
      <c r="O565" s="107" t="e">
        <f>(VLOOKUP(J565,'Rates per SqFt.'!$A$3:$E$12,4,FALSE))*K565</f>
        <v>#N/A</v>
      </c>
      <c r="P565" s="28">
        <f t="shared" si="24"/>
        <v>2678.8473757247916</v>
      </c>
      <c r="Q565" s="109">
        <f>(VLOOKUP(F565,'Rates per SqFt.'!$A$16:$E$18,3))*K565</f>
        <v>6937713912.1686182</v>
      </c>
      <c r="R565" s="29">
        <f t="shared" si="25"/>
        <v>58599.786343979817</v>
      </c>
      <c r="S565" s="111" t="e">
        <f>(VLOOKUP(A565,#REF!,9,FALSE))*M565</f>
        <v>#REF!</v>
      </c>
      <c r="T565" s="31">
        <f t="shared" si="26"/>
        <v>76.096008266682361</v>
      </c>
    </row>
    <row r="566" spans="1:20" ht="15" customHeight="1">
      <c r="A566" s="49">
        <v>503</v>
      </c>
      <c r="B566" s="20" t="s">
        <v>538</v>
      </c>
      <c r="C566" s="21" t="s">
        <v>539</v>
      </c>
      <c r="D566" s="21" t="s">
        <v>15</v>
      </c>
      <c r="E566" s="21"/>
      <c r="F566" s="22" t="s">
        <v>23</v>
      </c>
      <c r="G566" s="23" t="s">
        <v>30</v>
      </c>
      <c r="H566" s="43" t="s">
        <v>31</v>
      </c>
      <c r="I566" s="20" t="s">
        <v>38</v>
      </c>
      <c r="J566" s="24" t="s">
        <v>41</v>
      </c>
      <c r="K566" s="25">
        <v>3387.0534948002369</v>
      </c>
      <c r="L566" s="25">
        <v>201110.99873300001</v>
      </c>
      <c r="M566" s="120">
        <v>1.6841711871248641E-2</v>
      </c>
      <c r="N566" s="21" t="s">
        <v>542</v>
      </c>
      <c r="O566" s="107" t="e">
        <f>(VLOOKUP(J566,'Rates per SqFt.'!$A$3:$E$12,4,FALSE))*K566</f>
        <v>#N/A</v>
      </c>
      <c r="P566" s="28">
        <f t="shared" si="24"/>
        <v>2155.7391195198261</v>
      </c>
      <c r="Q566" s="109">
        <f>(VLOOKUP(F566,'Rates per SqFt.'!$A$16:$E$18,3))*K566</f>
        <v>5582961319.8670359</v>
      </c>
      <c r="R566" s="29">
        <f t="shared" si="25"/>
        <v>47156.793239496197</v>
      </c>
      <c r="S566" s="111" t="e">
        <f>(VLOOKUP(A566,#REF!,9,FALSE))*M566</f>
        <v>#REF!</v>
      </c>
      <c r="T566" s="31">
        <f t="shared" si="26"/>
        <v>61.236464363860058</v>
      </c>
    </row>
    <row r="567" spans="1:20" ht="15" customHeight="1">
      <c r="A567" s="49">
        <v>503</v>
      </c>
      <c r="B567" s="20" t="s">
        <v>538</v>
      </c>
      <c r="C567" s="21" t="s">
        <v>539</v>
      </c>
      <c r="D567" s="21" t="s">
        <v>15</v>
      </c>
      <c r="E567" s="21"/>
      <c r="F567" s="22" t="s">
        <v>23</v>
      </c>
      <c r="G567" s="23" t="s">
        <v>30</v>
      </c>
      <c r="H567" s="43" t="s">
        <v>31</v>
      </c>
      <c r="I567" s="20" t="s">
        <v>18</v>
      </c>
      <c r="J567" s="24" t="s">
        <v>41</v>
      </c>
      <c r="K567" s="25">
        <v>662.98172111718509</v>
      </c>
      <c r="L567" s="25">
        <v>201110.99873300001</v>
      </c>
      <c r="M567" s="120">
        <v>3.2965960354926992E-3</v>
      </c>
      <c r="N567" s="21" t="s">
        <v>543</v>
      </c>
      <c r="O567" s="107" t="e">
        <f>(VLOOKUP(J567,'Rates per SqFt.'!$A$3:$E$12,4,FALSE))*K567</f>
        <v>#N/A</v>
      </c>
      <c r="P567" s="28">
        <f t="shared" si="24"/>
        <v>421.96429254306548</v>
      </c>
      <c r="Q567" s="109">
        <f>(VLOOKUP(F567,'Rates per SqFt.'!$A$16:$E$18,3))*K567</f>
        <v>1092808634.5428157</v>
      </c>
      <c r="R567" s="29">
        <f t="shared" si="25"/>
        <v>9230.4688993795571</v>
      </c>
      <c r="S567" s="111" t="e">
        <f>(VLOOKUP(A567,#REF!,9,FALSE))*M567</f>
        <v>#REF!</v>
      </c>
      <c r="T567" s="31">
        <f t="shared" si="26"/>
        <v>11.986423185051454</v>
      </c>
    </row>
    <row r="568" spans="1:20" ht="15" customHeight="1">
      <c r="A568" s="49">
        <v>503</v>
      </c>
      <c r="B568" s="20" t="s">
        <v>538</v>
      </c>
      <c r="C568" s="21" t="s">
        <v>539</v>
      </c>
      <c r="D568" s="21" t="s">
        <v>15</v>
      </c>
      <c r="E568" s="21"/>
      <c r="F568" s="22" t="s">
        <v>23</v>
      </c>
      <c r="G568" s="23" t="s">
        <v>30</v>
      </c>
      <c r="H568" s="43" t="s">
        <v>31</v>
      </c>
      <c r="I568" s="20" t="s">
        <v>37</v>
      </c>
      <c r="J568" s="24" t="s">
        <v>41</v>
      </c>
      <c r="K568" s="25">
        <v>9962.3460748381967</v>
      </c>
      <c r="L568" s="25">
        <v>201110.99873300001</v>
      </c>
      <c r="M568" s="120">
        <v>4.953655512428963E-2</v>
      </c>
      <c r="N568" s="21" t="s">
        <v>544</v>
      </c>
      <c r="O568" s="107" t="e">
        <f>(VLOOKUP(J568,'Rates per SqFt.'!$A$3:$E$12,4,FALSE))*K568</f>
        <v>#N/A</v>
      </c>
      <c r="P568" s="28">
        <f t="shared" si="24"/>
        <v>6340.6790559090723</v>
      </c>
      <c r="Q568" s="109">
        <f>(VLOOKUP(F568,'Rates per SqFt.'!$A$16:$E$18,3))*K568</f>
        <v>16421173411.148378</v>
      </c>
      <c r="R568" s="29">
        <f t="shared" si="25"/>
        <v>138702.35434801097</v>
      </c>
      <c r="S568" s="111" t="e">
        <f>(VLOOKUP(A568,#REF!,9,FALSE))*M568</f>
        <v>#REF!</v>
      </c>
      <c r="T568" s="31">
        <f t="shared" si="26"/>
        <v>180.1149144319171</v>
      </c>
    </row>
    <row r="569" spans="1:20" ht="15" customHeight="1">
      <c r="A569" s="49">
        <v>503</v>
      </c>
      <c r="B569" s="20" t="s">
        <v>538</v>
      </c>
      <c r="C569" s="21" t="s">
        <v>539</v>
      </c>
      <c r="D569" s="21" t="s">
        <v>15</v>
      </c>
      <c r="E569" s="21"/>
      <c r="F569" s="22" t="s">
        <v>23</v>
      </c>
      <c r="G569" s="23" t="s">
        <v>30</v>
      </c>
      <c r="H569" s="43" t="s">
        <v>31</v>
      </c>
      <c r="I569" s="20" t="s">
        <v>37</v>
      </c>
      <c r="J569" s="24" t="s">
        <v>41</v>
      </c>
      <c r="K569" s="25">
        <v>100.50953161923576</v>
      </c>
      <c r="L569" s="25">
        <v>201110.99873300001</v>
      </c>
      <c r="M569" s="120">
        <v>4.9977143096323004E-4</v>
      </c>
      <c r="N569" s="21" t="s">
        <v>545</v>
      </c>
      <c r="O569" s="107" t="e">
        <f>(VLOOKUP(J569,'Rates per SqFt.'!$A$3:$E$12,4,FALSE))*K569</f>
        <v>#N/A</v>
      </c>
      <c r="P569" s="28">
        <f t="shared" si="24"/>
        <v>63.970743163293442</v>
      </c>
      <c r="Q569" s="109">
        <f>(VLOOKUP(F569,'Rates per SqFt.'!$A$16:$E$18,3))*K569</f>
        <v>165672265.92954689</v>
      </c>
      <c r="R569" s="29">
        <f t="shared" si="25"/>
        <v>1399.3600066970441</v>
      </c>
      <c r="S569" s="111" t="e">
        <f>(VLOOKUP(A569,#REF!,9,FALSE))*M569</f>
        <v>#REF!</v>
      </c>
      <c r="T569" s="31">
        <f t="shared" si="26"/>
        <v>1.8171689229823045</v>
      </c>
    </row>
    <row r="570" spans="1:20" ht="15" customHeight="1">
      <c r="A570" s="49">
        <v>503</v>
      </c>
      <c r="B570" s="20" t="s">
        <v>538</v>
      </c>
      <c r="C570" s="21" t="s">
        <v>539</v>
      </c>
      <c r="D570" s="21" t="s">
        <v>15</v>
      </c>
      <c r="E570" s="21"/>
      <c r="F570" s="22" t="s">
        <v>23</v>
      </c>
      <c r="G570" s="23" t="s">
        <v>30</v>
      </c>
      <c r="H570" s="43" t="s">
        <v>31</v>
      </c>
      <c r="I570" s="20" t="s">
        <v>38</v>
      </c>
      <c r="J570" s="24" t="s">
        <v>41</v>
      </c>
      <c r="K570" s="25">
        <v>229.03182441655386</v>
      </c>
      <c r="L570" s="25">
        <v>201110.99873300001</v>
      </c>
      <c r="M570" s="120">
        <v>1.1388329124685131E-3</v>
      </c>
      <c r="N570" s="21" t="s">
        <v>545</v>
      </c>
      <c r="O570" s="107" t="e">
        <f>(VLOOKUP(J570,'Rates per SqFt.'!$A$3:$E$12,4,FALSE))*K570</f>
        <v>#N/A</v>
      </c>
      <c r="P570" s="28">
        <f t="shared" si="24"/>
        <v>145.77061279596967</v>
      </c>
      <c r="Q570" s="109">
        <f>(VLOOKUP(F570,'Rates per SqFt.'!$A$16:$E$18,3))*K570</f>
        <v>377518636.38977247</v>
      </c>
      <c r="R570" s="29">
        <f t="shared" si="25"/>
        <v>3188.7321549118365</v>
      </c>
      <c r="S570" s="111" t="e">
        <f>(VLOOKUP(A570,#REF!,9,FALSE))*M570</f>
        <v>#REF!</v>
      </c>
      <c r="T570" s="31">
        <f t="shared" si="26"/>
        <v>4.1407964697355135</v>
      </c>
    </row>
    <row r="571" spans="1:20" ht="15" customHeight="1">
      <c r="A571" s="49">
        <v>503</v>
      </c>
      <c r="B571" s="20" t="s">
        <v>538</v>
      </c>
      <c r="C571" s="21" t="s">
        <v>539</v>
      </c>
      <c r="D571" s="21" t="s">
        <v>15</v>
      </c>
      <c r="E571" s="21"/>
      <c r="F571" s="22" t="s">
        <v>23</v>
      </c>
      <c r="G571" s="23" t="s">
        <v>30</v>
      </c>
      <c r="H571" s="43" t="s">
        <v>31</v>
      </c>
      <c r="I571" s="20" t="s">
        <v>38</v>
      </c>
      <c r="J571" s="24" t="s">
        <v>41</v>
      </c>
      <c r="K571" s="25">
        <v>1385.9697260407461</v>
      </c>
      <c r="L571" s="25">
        <v>201110.99873300001</v>
      </c>
      <c r="M571" s="120">
        <v>6.8915660245951749E-3</v>
      </c>
      <c r="N571" s="21" t="s">
        <v>546</v>
      </c>
      <c r="O571" s="107" t="e">
        <f>(VLOOKUP(J571,'Rates per SqFt.'!$A$3:$E$12,4,FALSE))*K571</f>
        <v>#N/A</v>
      </c>
      <c r="P571" s="28">
        <f t="shared" si="24"/>
        <v>882.12045114818238</v>
      </c>
      <c r="Q571" s="109">
        <f>(VLOOKUP(F571,'Rates per SqFt.'!$A$16:$E$18,3))*K571</f>
        <v>2284527062.4958234</v>
      </c>
      <c r="R571" s="29">
        <f t="shared" si="25"/>
        <v>19296.384868866491</v>
      </c>
      <c r="S571" s="111" t="e">
        <f>(VLOOKUP(A571,#REF!,9,FALSE))*M571</f>
        <v>#REF!</v>
      </c>
      <c r="T571" s="31">
        <f t="shared" si="26"/>
        <v>25.057734065428058</v>
      </c>
    </row>
    <row r="572" spans="1:20" ht="15" customHeight="1">
      <c r="A572" s="49">
        <v>503</v>
      </c>
      <c r="B572" s="20" t="s">
        <v>538</v>
      </c>
      <c r="C572" s="21" t="s">
        <v>539</v>
      </c>
      <c r="D572" s="21" t="s">
        <v>15</v>
      </c>
      <c r="E572" s="21"/>
      <c r="F572" s="22" t="s">
        <v>23</v>
      </c>
      <c r="G572" s="23" t="s">
        <v>30</v>
      </c>
      <c r="H572" s="43" t="s">
        <v>31</v>
      </c>
      <c r="I572" s="20" t="s">
        <v>18</v>
      </c>
      <c r="J572" s="24" t="s">
        <v>41</v>
      </c>
      <c r="K572" s="25">
        <v>6043.8954897035583</v>
      </c>
      <c r="L572" s="25">
        <v>201111</v>
      </c>
      <c r="M572" s="120">
        <v>3.0052535613186541E-2</v>
      </c>
      <c r="N572" s="21" t="s">
        <v>547</v>
      </c>
      <c r="O572" s="107" t="e">
        <f>(VLOOKUP(J572,'Rates per SqFt.'!$A$3:$E$12,4,FALSE))*K572</f>
        <v>#N/A</v>
      </c>
      <c r="P572" s="28">
        <f t="shared" si="24"/>
        <v>3846.7245584878774</v>
      </c>
      <c r="Q572" s="109">
        <f>(VLOOKUP(F572,'Rates per SqFt.'!$A$16:$E$18,3))*K572</f>
        <v>9962297552.1748886</v>
      </c>
      <c r="R572" s="29">
        <f t="shared" si="25"/>
        <v>84147.099716922312</v>
      </c>
      <c r="S572" s="111" t="e">
        <f>(VLOOKUP(A572,#REF!,9,FALSE))*M572</f>
        <v>#REF!</v>
      </c>
      <c r="T572" s="31">
        <f t="shared" si="26"/>
        <v>109.27101948954626</v>
      </c>
    </row>
    <row r="573" spans="1:20" ht="15" customHeight="1">
      <c r="A573" s="49">
        <v>503</v>
      </c>
      <c r="B573" s="20" t="s">
        <v>538</v>
      </c>
      <c r="C573" s="21" t="s">
        <v>539</v>
      </c>
      <c r="D573" s="21" t="s">
        <v>15</v>
      </c>
      <c r="E573" s="21"/>
      <c r="F573" s="22" t="s">
        <v>23</v>
      </c>
      <c r="G573" s="23" t="s">
        <v>30</v>
      </c>
      <c r="H573" s="43" t="s">
        <v>31</v>
      </c>
      <c r="I573" s="20" t="s">
        <v>38</v>
      </c>
      <c r="J573" s="24" t="s">
        <v>41</v>
      </c>
      <c r="K573" s="25">
        <v>5329.2433658526134</v>
      </c>
      <c r="L573" s="25">
        <v>201111</v>
      </c>
      <c r="M573" s="120">
        <v>2.6499014802037747E-2</v>
      </c>
      <c r="N573" s="21" t="s">
        <v>547</v>
      </c>
      <c r="O573" s="107" t="e">
        <f>(VLOOKUP(J573,'Rates per SqFt.'!$A$3:$E$12,4,FALSE))*K573</f>
        <v>#N/A</v>
      </c>
      <c r="P573" s="28">
        <f t="shared" si="24"/>
        <v>3391.8738946608314</v>
      </c>
      <c r="Q573" s="109">
        <f>(VLOOKUP(F573,'Rates per SqFt.'!$A$16:$E$18,3))*K573</f>
        <v>8784319356.4523048</v>
      </c>
      <c r="R573" s="29">
        <f t="shared" si="25"/>
        <v>74197.241445705688</v>
      </c>
      <c r="S573" s="111" t="e">
        <f>(VLOOKUP(A573,#REF!,9,FALSE))*M573</f>
        <v>#REF!</v>
      </c>
      <c r="T573" s="31">
        <f t="shared" si="26"/>
        <v>96.350417820209245</v>
      </c>
    </row>
    <row r="574" spans="1:20" ht="15" customHeight="1">
      <c r="A574" s="49">
        <v>503</v>
      </c>
      <c r="B574" s="20" t="s">
        <v>538</v>
      </c>
      <c r="C574" s="21" t="s">
        <v>539</v>
      </c>
      <c r="D574" s="21" t="s">
        <v>15</v>
      </c>
      <c r="E574" s="21"/>
      <c r="F574" s="22" t="s">
        <v>23</v>
      </c>
      <c r="G574" s="23" t="s">
        <v>30</v>
      </c>
      <c r="H574" s="43" t="s">
        <v>31</v>
      </c>
      <c r="I574" s="20" t="s">
        <v>36</v>
      </c>
      <c r="J574" s="24" t="s">
        <v>41</v>
      </c>
      <c r="K574" s="25">
        <v>2032.271569938785</v>
      </c>
      <c r="L574" s="25">
        <v>201111</v>
      </c>
      <c r="M574" s="120">
        <v>1.0105223334073149E-2</v>
      </c>
      <c r="N574" s="21" t="s">
        <v>85</v>
      </c>
      <c r="O574" s="107" t="e">
        <f>(VLOOKUP(J574,'Rates per SqFt.'!$A$3:$E$12,4,FALSE))*K574</f>
        <v>#N/A</v>
      </c>
      <c r="P574" s="28">
        <f t="shared" si="24"/>
        <v>1293.4685867613632</v>
      </c>
      <c r="Q574" s="109">
        <f>(VLOOKUP(F574,'Rates per SqFt.'!$A$16:$E$18,3))*K574</f>
        <v>3349841856.3072815</v>
      </c>
      <c r="R574" s="29">
        <f t="shared" si="25"/>
        <v>28294.625335404817</v>
      </c>
      <c r="S574" s="111" t="e">
        <f>(VLOOKUP(A574,#REF!,9,FALSE))*M574</f>
        <v>#REF!</v>
      </c>
      <c r="T574" s="31">
        <f t="shared" si="26"/>
        <v>36.742592042689971</v>
      </c>
    </row>
    <row r="575" spans="1:20" ht="15" customHeight="1">
      <c r="A575" s="49">
        <v>503</v>
      </c>
      <c r="B575" s="20" t="s">
        <v>538</v>
      </c>
      <c r="C575" s="21" t="s">
        <v>539</v>
      </c>
      <c r="D575" s="21" t="s">
        <v>15</v>
      </c>
      <c r="E575" s="21"/>
      <c r="F575" s="22" t="s">
        <v>23</v>
      </c>
      <c r="G575" s="23" t="s">
        <v>30</v>
      </c>
      <c r="H575" s="43" t="s">
        <v>31</v>
      </c>
      <c r="I575" s="20" t="s">
        <v>38</v>
      </c>
      <c r="J575" s="24" t="s">
        <v>41</v>
      </c>
      <c r="K575" s="25">
        <v>468.53367509215025</v>
      </c>
      <c r="L575" s="25">
        <v>201111</v>
      </c>
      <c r="M575" s="120">
        <v>2.3297267434011578E-3</v>
      </c>
      <c r="N575" s="21" t="s">
        <v>574</v>
      </c>
      <c r="O575" s="107" t="e">
        <f>(VLOOKUP(J575,'Rates per SqFt.'!$A$3:$E$12,4,FALSE))*K575</f>
        <v>#N/A</v>
      </c>
      <c r="P575" s="28">
        <f t="shared" si="24"/>
        <v>298.20502315534821</v>
      </c>
      <c r="Q575" s="109">
        <f>(VLOOKUP(F575,'Rates per SqFt.'!$A$16:$E$18,3))*K575</f>
        <v>772295267.58593464</v>
      </c>
      <c r="R575" s="29">
        <f t="shared" si="25"/>
        <v>6523.2348815232417</v>
      </c>
      <c r="S575" s="111" t="e">
        <f>(VLOOKUP(A575,#REF!,9,FALSE))*M575</f>
        <v>#REF!</v>
      </c>
      <c r="T575" s="31">
        <f t="shared" si="26"/>
        <v>8.470886439006609</v>
      </c>
    </row>
    <row r="576" spans="1:20" ht="15" customHeight="1">
      <c r="A576" s="49">
        <v>503</v>
      </c>
      <c r="B576" s="20" t="s">
        <v>538</v>
      </c>
      <c r="C576" s="21" t="s">
        <v>539</v>
      </c>
      <c r="D576" s="21" t="s">
        <v>15</v>
      </c>
      <c r="E576" s="21"/>
      <c r="F576" s="22" t="s">
        <v>23</v>
      </c>
      <c r="G576" s="23" t="s">
        <v>30</v>
      </c>
      <c r="H576" s="43" t="s">
        <v>31</v>
      </c>
      <c r="I576" s="20" t="s">
        <v>38</v>
      </c>
      <c r="J576" s="24" t="s">
        <v>41</v>
      </c>
      <c r="K576" s="25">
        <v>586.32147050637798</v>
      </c>
      <c r="L576" s="25">
        <v>201111</v>
      </c>
      <c r="M576" s="120">
        <v>2.9154122375522869E-3</v>
      </c>
      <c r="N576" s="21" t="s">
        <v>576</v>
      </c>
      <c r="O576" s="107" t="e">
        <f>(VLOOKUP(J576,'Rates per SqFt.'!$A$3:$E$12,4,FALSE))*K576</f>
        <v>#N/A</v>
      </c>
      <c r="P576" s="28">
        <f t="shared" si="24"/>
        <v>373.17276640669274</v>
      </c>
      <c r="Q576" s="109">
        <f>(VLOOKUP(F576,'Rates per SqFt.'!$A$16:$E$18,3))*K576</f>
        <v>966447709.1578176</v>
      </c>
      <c r="R576" s="29">
        <f t="shared" si="25"/>
        <v>8163.1542651464033</v>
      </c>
      <c r="S576" s="111" t="e">
        <f>(VLOOKUP(A576,#REF!,9,FALSE))*M576</f>
        <v>#REF!</v>
      </c>
      <c r="T576" s="31">
        <f t="shared" si="26"/>
        <v>10.600438895740115</v>
      </c>
    </row>
    <row r="577" spans="1:20" ht="15" customHeight="1">
      <c r="A577" s="32">
        <v>504</v>
      </c>
      <c r="B577" s="32">
        <v>504</v>
      </c>
      <c r="C577" s="33" t="s">
        <v>577</v>
      </c>
      <c r="D577" s="34" t="s">
        <v>15</v>
      </c>
      <c r="E577" s="34"/>
      <c r="F577" s="35" t="s">
        <v>23</v>
      </c>
      <c r="G577" s="23" t="s">
        <v>17</v>
      </c>
      <c r="H577" s="35" t="s">
        <v>579</v>
      </c>
      <c r="I577" s="36">
        <v>2</v>
      </c>
      <c r="J577" s="37" t="s">
        <v>19</v>
      </c>
      <c r="K577" s="38">
        <v>445</v>
      </c>
      <c r="L577" s="25">
        <v>103976</v>
      </c>
      <c r="M577" s="26">
        <v>4.2798338078018005E-3</v>
      </c>
      <c r="N577" s="39">
        <v>709510</v>
      </c>
      <c r="O577" s="107" t="e">
        <f>(VLOOKUP(J577,'Rates per SqFt.'!$A$3:$E$12,4,FALSE))*K577</f>
        <v>#N/A</v>
      </c>
      <c r="P577" s="28">
        <v>0</v>
      </c>
      <c r="Q577" s="97">
        <v>0</v>
      </c>
      <c r="R577" s="29"/>
      <c r="S577" s="111" t="e">
        <f>(VLOOKUP(A577,#REF!,9,FALSE))*M577</f>
        <v>#REF!</v>
      </c>
      <c r="T577" s="44">
        <v>0</v>
      </c>
    </row>
    <row r="578" spans="1:20" ht="15" customHeight="1">
      <c r="A578" s="32">
        <v>504</v>
      </c>
      <c r="B578" s="32">
        <v>504</v>
      </c>
      <c r="C578" s="33" t="s">
        <v>577</v>
      </c>
      <c r="D578" s="34" t="s">
        <v>15</v>
      </c>
      <c r="E578" s="34"/>
      <c r="F578" s="35" t="s">
        <v>23</v>
      </c>
      <c r="G578" s="23" t="s">
        <v>17</v>
      </c>
      <c r="H578" s="35" t="s">
        <v>580</v>
      </c>
      <c r="I578" s="36">
        <v>2</v>
      </c>
      <c r="J578" s="37" t="s">
        <v>19</v>
      </c>
      <c r="K578" s="38">
        <v>445</v>
      </c>
      <c r="L578" s="25">
        <v>103976</v>
      </c>
      <c r="M578" s="26">
        <v>4.2798338078018005E-3</v>
      </c>
      <c r="N578" s="39">
        <v>709525</v>
      </c>
      <c r="O578" s="107" t="e">
        <f>(VLOOKUP(J578,'Rates per SqFt.'!$A$3:$E$12,4,FALSE))*K578</f>
        <v>#N/A</v>
      </c>
      <c r="P578" s="28">
        <v>0</v>
      </c>
      <c r="Q578" s="97">
        <v>0</v>
      </c>
      <c r="R578" s="29">
        <v>0</v>
      </c>
      <c r="S578" s="111" t="e">
        <f>(VLOOKUP(A578,#REF!,9,FALSE))*M578</f>
        <v>#REF!</v>
      </c>
      <c r="T578" s="44">
        <v>0</v>
      </c>
    </row>
    <row r="579" spans="1:20" ht="15" customHeight="1">
      <c r="A579" s="32">
        <v>504</v>
      </c>
      <c r="B579" s="32">
        <v>504</v>
      </c>
      <c r="C579" s="33" t="s">
        <v>577</v>
      </c>
      <c r="D579" s="34" t="s">
        <v>15</v>
      </c>
      <c r="E579" s="34"/>
      <c r="F579" s="35" t="s">
        <v>23</v>
      </c>
      <c r="G579" s="23" t="s">
        <v>17</v>
      </c>
      <c r="H579" s="35" t="s">
        <v>581</v>
      </c>
      <c r="I579" s="36">
        <v>2</v>
      </c>
      <c r="J579" s="37" t="s">
        <v>19</v>
      </c>
      <c r="K579" s="38">
        <v>4450</v>
      </c>
      <c r="L579" s="25">
        <v>103976</v>
      </c>
      <c r="M579" s="26">
        <v>4.2798338078018007E-2</v>
      </c>
      <c r="N579" s="39">
        <v>904150</v>
      </c>
      <c r="O579" s="107" t="e">
        <f>(VLOOKUP(J579,'Rates per SqFt.'!$A$3:$E$12,4,FALSE))*K579</f>
        <v>#N/A</v>
      </c>
      <c r="P579" s="28">
        <v>0</v>
      </c>
      <c r="Q579" s="97">
        <v>0</v>
      </c>
      <c r="R579" s="29">
        <v>0</v>
      </c>
      <c r="S579" s="111" t="e">
        <f>(VLOOKUP(A579,#REF!,9,FALSE))*M579</f>
        <v>#REF!</v>
      </c>
      <c r="T579" s="44">
        <v>0</v>
      </c>
    </row>
    <row r="580" spans="1:20" ht="15" customHeight="1">
      <c r="A580" s="32">
        <v>504</v>
      </c>
      <c r="B580" s="32">
        <v>504</v>
      </c>
      <c r="C580" s="33" t="s">
        <v>577</v>
      </c>
      <c r="D580" s="34" t="s">
        <v>15</v>
      </c>
      <c r="E580" s="34"/>
      <c r="F580" s="35" t="s">
        <v>23</v>
      </c>
      <c r="G580" s="23" t="s">
        <v>17</v>
      </c>
      <c r="H580" s="35" t="s">
        <v>582</v>
      </c>
      <c r="I580" s="36">
        <v>2</v>
      </c>
      <c r="J580" s="37" t="s">
        <v>19</v>
      </c>
      <c r="K580" s="38">
        <v>445</v>
      </c>
      <c r="L580" s="25">
        <v>103976</v>
      </c>
      <c r="M580" s="26">
        <v>4.2798338078018005E-3</v>
      </c>
      <c r="N580" s="39">
        <v>709155</v>
      </c>
      <c r="O580" s="107" t="e">
        <f>(VLOOKUP(J580,'Rates per SqFt.'!$A$3:$E$12,4,FALSE))*K580</f>
        <v>#N/A</v>
      </c>
      <c r="P580" s="28">
        <v>0</v>
      </c>
      <c r="Q580" s="97">
        <v>0</v>
      </c>
      <c r="R580" s="29">
        <v>0</v>
      </c>
      <c r="S580" s="111" t="e">
        <f>(VLOOKUP(A580,#REF!,9,FALSE))*M580</f>
        <v>#REF!</v>
      </c>
      <c r="T580" s="44">
        <v>0</v>
      </c>
    </row>
    <row r="581" spans="1:20" ht="15" customHeight="1">
      <c r="A581" s="32">
        <v>504</v>
      </c>
      <c r="B581" s="32">
        <v>504</v>
      </c>
      <c r="C581" s="33" t="s">
        <v>577</v>
      </c>
      <c r="D581" s="34" t="s">
        <v>15</v>
      </c>
      <c r="E581" s="34"/>
      <c r="F581" s="35" t="s">
        <v>23</v>
      </c>
      <c r="G581" s="23" t="s">
        <v>47</v>
      </c>
      <c r="H581" s="35" t="s">
        <v>549</v>
      </c>
      <c r="I581" s="36">
        <v>2</v>
      </c>
      <c r="J581" s="37" t="s">
        <v>19</v>
      </c>
      <c r="K581" s="38">
        <v>445</v>
      </c>
      <c r="L581" s="25">
        <v>103976</v>
      </c>
      <c r="M581" s="26">
        <v>4.2798338078018005E-3</v>
      </c>
      <c r="N581" s="39">
        <v>503302</v>
      </c>
      <c r="O581" s="107" t="e">
        <f>(VLOOKUP(J581,'Rates per SqFt.'!$A$3:$E$12,4,FALSE))*K581</f>
        <v>#N/A</v>
      </c>
      <c r="P581" s="28">
        <v>0</v>
      </c>
      <c r="Q581" s="97">
        <v>0</v>
      </c>
      <c r="R581" s="29">
        <v>0</v>
      </c>
      <c r="S581" s="111" t="e">
        <f>(VLOOKUP(A581,#REF!,9,FALSE))*M581</f>
        <v>#REF!</v>
      </c>
      <c r="T581" s="30">
        <v>0</v>
      </c>
    </row>
    <row r="582" spans="1:20" ht="15" customHeight="1">
      <c r="A582" s="171">
        <v>504</v>
      </c>
      <c r="B582" s="41">
        <v>504</v>
      </c>
      <c r="C582" s="42" t="s">
        <v>655</v>
      </c>
      <c r="D582" s="42" t="s">
        <v>15</v>
      </c>
      <c r="E582" s="42"/>
      <c r="F582" s="113" t="s">
        <v>23</v>
      </c>
      <c r="G582" s="114" t="s">
        <v>47</v>
      </c>
      <c r="H582" s="116"/>
      <c r="I582" s="41"/>
      <c r="J582" s="117" t="s">
        <v>578</v>
      </c>
      <c r="K582" s="42">
        <v>445</v>
      </c>
      <c r="L582" s="25">
        <v>103976</v>
      </c>
      <c r="M582" s="120">
        <v>4.2798338078018005E-3</v>
      </c>
      <c r="N582" s="41">
        <v>501000</v>
      </c>
      <c r="O582" s="107" t="e">
        <f>(VLOOKUP(J582,'Rates per SqFt.'!$A$3:$E$12,4,FALSE))*K582</f>
        <v>#N/A</v>
      </c>
      <c r="P582" s="42">
        <v>0</v>
      </c>
      <c r="Q582" s="97">
        <v>0</v>
      </c>
      <c r="R582" s="29">
        <v>0</v>
      </c>
      <c r="S582" s="111" t="e">
        <f>(VLOOKUP(A582,#REF!,9,FALSE))*M582</f>
        <v>#REF!</v>
      </c>
      <c r="T582" s="31">
        <v>0</v>
      </c>
    </row>
    <row r="583" spans="1:20" ht="15" customHeight="1">
      <c r="A583" s="32">
        <v>504</v>
      </c>
      <c r="B583" s="32">
        <v>504</v>
      </c>
      <c r="C583" s="33" t="s">
        <v>577</v>
      </c>
      <c r="D583" s="34" t="s">
        <v>15</v>
      </c>
      <c r="E583" s="34"/>
      <c r="F583" s="35" t="s">
        <v>23</v>
      </c>
      <c r="G583" s="23" t="s">
        <v>24</v>
      </c>
      <c r="H583" s="43" t="s">
        <v>25</v>
      </c>
      <c r="I583" s="36">
        <v>5</v>
      </c>
      <c r="J583" s="37" t="s">
        <v>578</v>
      </c>
      <c r="K583" s="38">
        <v>1780</v>
      </c>
      <c r="L583" s="25">
        <v>103976</v>
      </c>
      <c r="M583" s="26">
        <v>1.7119335231207202E-2</v>
      </c>
      <c r="N583" s="39">
        <v>600000</v>
      </c>
      <c r="O583" s="107" t="e">
        <f>(VLOOKUP(J583,'Rates per SqFt.'!$A$3:$E$12,4,FALSE))*K583</f>
        <v>#N/A</v>
      </c>
      <c r="P583" s="28">
        <v>0</v>
      </c>
      <c r="Q583" s="97">
        <v>0</v>
      </c>
      <c r="R583" s="29">
        <v>0</v>
      </c>
      <c r="S583" s="111" t="e">
        <f>(VLOOKUP(A583,#REF!,9,FALSE))*M583</f>
        <v>#REF!</v>
      </c>
      <c r="T583" s="30">
        <v>0</v>
      </c>
    </row>
    <row r="584" spans="1:20" ht="15" customHeight="1">
      <c r="A584" s="32">
        <v>504</v>
      </c>
      <c r="B584" s="32">
        <v>504</v>
      </c>
      <c r="C584" s="33" t="s">
        <v>577</v>
      </c>
      <c r="D584" s="34" t="s">
        <v>15</v>
      </c>
      <c r="E584" s="34"/>
      <c r="F584" s="35" t="s">
        <v>23</v>
      </c>
      <c r="G584" s="23" t="s">
        <v>24</v>
      </c>
      <c r="H584" s="43" t="s">
        <v>25</v>
      </c>
      <c r="I584" s="36">
        <v>5</v>
      </c>
      <c r="J584" s="37" t="s">
        <v>578</v>
      </c>
      <c r="K584" s="38"/>
      <c r="L584" s="25"/>
      <c r="M584" s="26"/>
      <c r="N584" s="39">
        <v>600001</v>
      </c>
      <c r="O584" s="107" t="e">
        <f>(VLOOKUP(J584,'Rates per SqFt.'!$A$3:$E$12,3,FALSE))*K584</f>
        <v>#N/A</v>
      </c>
      <c r="P584" s="28">
        <v>0</v>
      </c>
      <c r="Q584" s="97">
        <v>0</v>
      </c>
      <c r="R584" s="29">
        <v>0</v>
      </c>
      <c r="S584" s="111" t="e">
        <f>(VLOOKUP(A584,#REF!,9,FALSE))*M584</f>
        <v>#REF!</v>
      </c>
      <c r="T584" s="30">
        <v>0</v>
      </c>
    </row>
    <row r="585" spans="1:20" ht="15" customHeight="1">
      <c r="A585" s="32">
        <v>504</v>
      </c>
      <c r="B585" s="32">
        <v>504</v>
      </c>
      <c r="C585" s="33" t="s">
        <v>577</v>
      </c>
      <c r="D585" s="34" t="s">
        <v>15</v>
      </c>
      <c r="E585" s="34"/>
      <c r="F585" s="35" t="s">
        <v>23</v>
      </c>
      <c r="G585" s="23" t="s">
        <v>24</v>
      </c>
      <c r="H585" s="43" t="s">
        <v>25</v>
      </c>
      <c r="I585" s="36">
        <v>5</v>
      </c>
      <c r="J585" s="37" t="s">
        <v>578</v>
      </c>
      <c r="K585" s="38">
        <v>1335</v>
      </c>
      <c r="L585" s="25">
        <v>103976</v>
      </c>
      <c r="M585" s="26">
        <v>1.2839501423405401E-2</v>
      </c>
      <c r="N585" s="39">
        <v>604020</v>
      </c>
      <c r="O585" s="107" t="e">
        <f>(VLOOKUP(J585,'Rates per SqFt.'!$A$3:$E$12,4,FALSE))*K585</f>
        <v>#N/A</v>
      </c>
      <c r="P585" s="28">
        <v>0</v>
      </c>
      <c r="Q585" s="97">
        <v>0</v>
      </c>
      <c r="R585" s="29">
        <v>0</v>
      </c>
      <c r="S585" s="111" t="e">
        <f>(VLOOKUP(A585,#REF!,9,FALSE))*M585</f>
        <v>#REF!</v>
      </c>
      <c r="T585" s="30">
        <v>0</v>
      </c>
    </row>
    <row r="586" spans="1:20" ht="15" customHeight="1">
      <c r="A586" s="32">
        <v>504</v>
      </c>
      <c r="B586" s="32">
        <v>504</v>
      </c>
      <c r="C586" s="33" t="s">
        <v>577</v>
      </c>
      <c r="D586" s="34" t="s">
        <v>15</v>
      </c>
      <c r="E586" s="34"/>
      <c r="F586" s="35" t="s">
        <v>23</v>
      </c>
      <c r="G586" s="23" t="s">
        <v>24</v>
      </c>
      <c r="H586" s="43" t="s">
        <v>25</v>
      </c>
      <c r="I586" s="36">
        <v>5</v>
      </c>
      <c r="J586" s="37" t="s">
        <v>578</v>
      </c>
      <c r="K586" s="38">
        <v>890</v>
      </c>
      <c r="L586" s="25">
        <v>103976</v>
      </c>
      <c r="M586" s="26">
        <v>8.5596676156036011E-3</v>
      </c>
      <c r="N586" s="39">
        <v>601080</v>
      </c>
      <c r="O586" s="107" t="e">
        <f>(VLOOKUP(J586,'Rates per SqFt.'!$A$3:$E$12,4,FALSE))*K586</f>
        <v>#N/A</v>
      </c>
      <c r="P586" s="28">
        <v>0</v>
      </c>
      <c r="Q586" s="97">
        <v>0</v>
      </c>
      <c r="R586" s="29">
        <v>0</v>
      </c>
      <c r="S586" s="111" t="e">
        <f>(VLOOKUP(A586,#REF!,9,FALSE))*M586</f>
        <v>#REF!</v>
      </c>
      <c r="T586" s="30">
        <v>0</v>
      </c>
    </row>
    <row r="587" spans="1:20" ht="15" customHeight="1">
      <c r="A587" s="32">
        <v>504</v>
      </c>
      <c r="B587" s="32">
        <v>504</v>
      </c>
      <c r="C587" s="33" t="s">
        <v>577</v>
      </c>
      <c r="D587" s="34" t="s">
        <v>15</v>
      </c>
      <c r="E587" s="34"/>
      <c r="F587" s="35" t="s">
        <v>23</v>
      </c>
      <c r="G587" s="23" t="s">
        <v>24</v>
      </c>
      <c r="H587" s="43" t="s">
        <v>25</v>
      </c>
      <c r="I587" s="36">
        <v>5</v>
      </c>
      <c r="J587" s="37" t="s">
        <v>578</v>
      </c>
      <c r="K587" s="38">
        <v>445</v>
      </c>
      <c r="L587" s="25">
        <v>103976</v>
      </c>
      <c r="M587" s="26">
        <v>4.2798338078018005E-3</v>
      </c>
      <c r="N587" s="39">
        <v>604020</v>
      </c>
      <c r="O587" s="107" t="e">
        <f>(VLOOKUP(J587,'Rates per SqFt.'!$A$3:$E$12,4,FALSE))*K587</f>
        <v>#N/A</v>
      </c>
      <c r="P587" s="28">
        <v>0</v>
      </c>
      <c r="Q587" s="97">
        <v>0</v>
      </c>
      <c r="R587" s="29">
        <v>0</v>
      </c>
      <c r="S587" s="111" t="e">
        <f>(VLOOKUP(A587,#REF!,9,FALSE))*M587</f>
        <v>#REF!</v>
      </c>
      <c r="T587" s="30">
        <v>0</v>
      </c>
    </row>
    <row r="588" spans="1:20" ht="15" customHeight="1">
      <c r="A588" s="32">
        <v>504</v>
      </c>
      <c r="B588" s="32">
        <v>504</v>
      </c>
      <c r="C588" s="33" t="s">
        <v>577</v>
      </c>
      <c r="D588" s="34" t="s">
        <v>15</v>
      </c>
      <c r="E588" s="34"/>
      <c r="F588" s="35" t="s">
        <v>23</v>
      </c>
      <c r="G588" s="23" t="s">
        <v>24</v>
      </c>
      <c r="H588" s="43" t="s">
        <v>25</v>
      </c>
      <c r="I588" s="36">
        <v>2</v>
      </c>
      <c r="J588" s="37" t="s">
        <v>578</v>
      </c>
      <c r="K588" s="38">
        <v>445</v>
      </c>
      <c r="L588" s="25">
        <v>103976</v>
      </c>
      <c r="M588" s="26">
        <v>4.2798338078018005E-3</v>
      </c>
      <c r="N588" s="39">
        <v>601200</v>
      </c>
      <c r="O588" s="107" t="e">
        <f>(VLOOKUP(J588,'Rates per SqFt.'!$A$3:$E$12,4,FALSE))*K588</f>
        <v>#N/A</v>
      </c>
      <c r="P588" s="28">
        <v>0</v>
      </c>
      <c r="Q588" s="97">
        <v>0</v>
      </c>
      <c r="R588" s="29">
        <v>0</v>
      </c>
      <c r="S588" s="111" t="e">
        <f>(VLOOKUP(A588,#REF!,9,FALSE))*M588</f>
        <v>#REF!</v>
      </c>
      <c r="T588" s="30">
        <v>0</v>
      </c>
    </row>
    <row r="589" spans="1:20" ht="15" customHeight="1">
      <c r="A589" s="32">
        <v>504</v>
      </c>
      <c r="B589" s="32">
        <v>504</v>
      </c>
      <c r="C589" s="33" t="s">
        <v>577</v>
      </c>
      <c r="D589" s="34" t="s">
        <v>15</v>
      </c>
      <c r="E589" s="34"/>
      <c r="F589" s="35" t="s">
        <v>23</v>
      </c>
      <c r="G589" s="23" t="s">
        <v>24</v>
      </c>
      <c r="H589" s="43" t="s">
        <v>25</v>
      </c>
      <c r="I589" s="36">
        <v>2</v>
      </c>
      <c r="J589" s="37" t="s">
        <v>578</v>
      </c>
      <c r="K589" s="38">
        <v>445</v>
      </c>
      <c r="L589" s="25">
        <v>103976</v>
      </c>
      <c r="M589" s="26">
        <v>4.2798338078018005E-3</v>
      </c>
      <c r="N589" s="39">
        <v>601015</v>
      </c>
      <c r="O589" s="107" t="e">
        <f>(VLOOKUP(J589,'Rates per SqFt.'!$A$3:$E$12,4,FALSE))*K589</f>
        <v>#N/A</v>
      </c>
      <c r="P589" s="28">
        <v>0</v>
      </c>
      <c r="Q589" s="97">
        <v>0</v>
      </c>
      <c r="R589" s="29">
        <v>0</v>
      </c>
      <c r="S589" s="111" t="e">
        <f>(VLOOKUP(A589,#REF!,9,FALSE))*M589</f>
        <v>#REF!</v>
      </c>
      <c r="T589" s="30">
        <v>0</v>
      </c>
    </row>
    <row r="590" spans="1:20" ht="15" customHeight="1">
      <c r="A590" s="32">
        <v>504</v>
      </c>
      <c r="B590" s="32">
        <v>504</v>
      </c>
      <c r="C590" s="33" t="s">
        <v>577</v>
      </c>
      <c r="D590" s="34" t="s">
        <v>15</v>
      </c>
      <c r="E590" s="34"/>
      <c r="F590" s="35" t="s">
        <v>23</v>
      </c>
      <c r="G590" s="23" t="s">
        <v>24</v>
      </c>
      <c r="H590" s="43" t="s">
        <v>25</v>
      </c>
      <c r="I590" s="36"/>
      <c r="J590" s="37" t="s">
        <v>578</v>
      </c>
      <c r="K590" s="38"/>
      <c r="L590" s="25"/>
      <c r="M590" s="26"/>
      <c r="N590" s="39">
        <v>601381</v>
      </c>
      <c r="O590" s="107" t="e">
        <f>(VLOOKUP(J590,'Rates per SqFt.'!$A$3:$E$12,3,FALSE))*K590</f>
        <v>#N/A</v>
      </c>
      <c r="P590" s="28">
        <v>0</v>
      </c>
      <c r="Q590" s="97">
        <v>0</v>
      </c>
      <c r="R590" s="29">
        <v>0</v>
      </c>
      <c r="S590" s="111" t="e">
        <f>(VLOOKUP(A590,#REF!,9,FALSE))*M590</f>
        <v>#REF!</v>
      </c>
      <c r="T590" s="30">
        <v>0</v>
      </c>
    </row>
    <row r="591" spans="1:20" ht="15" customHeight="1">
      <c r="A591" s="32">
        <v>504</v>
      </c>
      <c r="B591" s="32">
        <v>504</v>
      </c>
      <c r="C591" s="33" t="s">
        <v>577</v>
      </c>
      <c r="D591" s="34" t="s">
        <v>15</v>
      </c>
      <c r="E591" s="34"/>
      <c r="F591" s="35" t="s">
        <v>23</v>
      </c>
      <c r="G591" s="23" t="s">
        <v>24</v>
      </c>
      <c r="H591" s="43" t="s">
        <v>25</v>
      </c>
      <c r="I591" s="36">
        <v>2</v>
      </c>
      <c r="J591" s="37" t="s">
        <v>578</v>
      </c>
      <c r="K591" s="38">
        <v>445</v>
      </c>
      <c r="L591" s="25">
        <v>103976</v>
      </c>
      <c r="M591" s="26">
        <v>4.2798338078018005E-3</v>
      </c>
      <c r="N591" s="39">
        <v>601752</v>
      </c>
      <c r="O591" s="107" t="e">
        <f>(VLOOKUP(J591,'Rates per SqFt.'!$A$3:$E$12,4,FALSE))*K591</f>
        <v>#N/A</v>
      </c>
      <c r="P591" s="28">
        <v>0</v>
      </c>
      <c r="Q591" s="97">
        <v>0</v>
      </c>
      <c r="R591" s="29">
        <v>0</v>
      </c>
      <c r="S591" s="111" t="e">
        <f>(VLOOKUP(A591,#REF!,9,FALSE))*M591</f>
        <v>#REF!</v>
      </c>
      <c r="T591" s="30">
        <v>0</v>
      </c>
    </row>
    <row r="592" spans="1:20" ht="15" customHeight="1">
      <c r="A592" s="32">
        <v>504</v>
      </c>
      <c r="B592" s="32">
        <v>504</v>
      </c>
      <c r="C592" s="33" t="s">
        <v>577</v>
      </c>
      <c r="D592" s="34" t="s">
        <v>15</v>
      </c>
      <c r="E592" s="34"/>
      <c r="F592" s="35" t="s">
        <v>23</v>
      </c>
      <c r="G592" s="23" t="s">
        <v>24</v>
      </c>
      <c r="H592" s="43" t="s">
        <v>25</v>
      </c>
      <c r="I592" s="36">
        <v>2</v>
      </c>
      <c r="J592" s="37" t="s">
        <v>578</v>
      </c>
      <c r="K592" s="38">
        <v>445</v>
      </c>
      <c r="L592" s="25">
        <v>103976</v>
      </c>
      <c r="M592" s="26">
        <v>4.2798338078018005E-3</v>
      </c>
      <c r="N592" s="39">
        <v>604002</v>
      </c>
      <c r="O592" s="107" t="e">
        <f>(VLOOKUP(J592,'Rates per SqFt.'!$A$3:$E$12,4,FALSE))*K592</f>
        <v>#N/A</v>
      </c>
      <c r="P592" s="28">
        <v>0</v>
      </c>
      <c r="Q592" s="97">
        <v>0</v>
      </c>
      <c r="R592" s="29">
        <v>0</v>
      </c>
      <c r="S592" s="111" t="e">
        <f>(VLOOKUP(A592,#REF!,9,FALSE))*M592</f>
        <v>#REF!</v>
      </c>
      <c r="T592" s="30">
        <v>0</v>
      </c>
    </row>
    <row r="593" spans="1:20" ht="15" customHeight="1">
      <c r="A593" s="32">
        <v>504</v>
      </c>
      <c r="B593" s="32">
        <v>504</v>
      </c>
      <c r="C593" s="33" t="s">
        <v>577</v>
      </c>
      <c r="D593" s="34" t="s">
        <v>15</v>
      </c>
      <c r="E593" s="34"/>
      <c r="F593" s="35" t="s">
        <v>23</v>
      </c>
      <c r="G593" s="23" t="s">
        <v>24</v>
      </c>
      <c r="H593" s="43" t="s">
        <v>25</v>
      </c>
      <c r="I593" s="36">
        <v>2</v>
      </c>
      <c r="J593" s="37" t="s">
        <v>578</v>
      </c>
      <c r="K593" s="38">
        <v>445</v>
      </c>
      <c r="L593" s="25">
        <v>103976</v>
      </c>
      <c r="M593" s="26">
        <v>4.2798338078018005E-3</v>
      </c>
      <c r="N593" s="39">
        <v>601400</v>
      </c>
      <c r="O593" s="107" t="e">
        <f>(VLOOKUP(J593,'Rates per SqFt.'!$A$3:$E$12,4,FALSE))*K593</f>
        <v>#N/A</v>
      </c>
      <c r="P593" s="28">
        <v>0</v>
      </c>
      <c r="Q593" s="97">
        <v>0</v>
      </c>
      <c r="R593" s="29">
        <v>0</v>
      </c>
      <c r="S593" s="111" t="e">
        <f>(VLOOKUP(A593,#REF!,9,FALSE))*M593</f>
        <v>#REF!</v>
      </c>
      <c r="T593" s="30">
        <v>0</v>
      </c>
    </row>
    <row r="594" spans="1:20" ht="15" customHeight="1">
      <c r="A594" s="32">
        <v>504</v>
      </c>
      <c r="B594" s="32">
        <v>504</v>
      </c>
      <c r="C594" s="33" t="s">
        <v>577</v>
      </c>
      <c r="D594" s="34" t="s">
        <v>15</v>
      </c>
      <c r="E594" s="34"/>
      <c r="F594" s="35" t="s">
        <v>23</v>
      </c>
      <c r="G594" s="23" t="s">
        <v>24</v>
      </c>
      <c r="H594" s="43" t="s">
        <v>25</v>
      </c>
      <c r="I594" s="36">
        <v>2</v>
      </c>
      <c r="J594" s="37" t="s">
        <v>578</v>
      </c>
      <c r="K594" s="38">
        <v>445</v>
      </c>
      <c r="L594" s="25">
        <v>103976</v>
      </c>
      <c r="M594" s="26">
        <v>4.2798338078018005E-3</v>
      </c>
      <c r="N594" s="39">
        <v>601400</v>
      </c>
      <c r="O594" s="107" t="e">
        <f>(VLOOKUP(J594,'Rates per SqFt.'!$A$3:$E$12,4,FALSE))*K594</f>
        <v>#N/A</v>
      </c>
      <c r="P594" s="28">
        <v>0</v>
      </c>
      <c r="Q594" s="97">
        <v>0</v>
      </c>
      <c r="R594" s="29">
        <v>0</v>
      </c>
      <c r="S594" s="111" t="e">
        <f>(VLOOKUP(A594,#REF!,9,FALSE))*M594</f>
        <v>#REF!</v>
      </c>
      <c r="T594" s="30">
        <v>0</v>
      </c>
    </row>
    <row r="595" spans="1:20" ht="15" customHeight="1">
      <c r="A595" s="32">
        <v>504</v>
      </c>
      <c r="B595" s="32">
        <v>504</v>
      </c>
      <c r="C595" s="33" t="s">
        <v>577</v>
      </c>
      <c r="D595" s="34" t="s">
        <v>15</v>
      </c>
      <c r="E595" s="34"/>
      <c r="F595" s="35" t="s">
        <v>23</v>
      </c>
      <c r="G595" s="23" t="s">
        <v>30</v>
      </c>
      <c r="H595" s="43" t="s">
        <v>31</v>
      </c>
      <c r="I595" s="36">
        <v>5</v>
      </c>
      <c r="J595" s="37" t="s">
        <v>19</v>
      </c>
      <c r="K595" s="38">
        <v>445</v>
      </c>
      <c r="L595" s="25">
        <v>103976</v>
      </c>
      <c r="M595" s="26">
        <v>4.2798338078018005E-3</v>
      </c>
      <c r="N595" s="39">
        <v>102101</v>
      </c>
      <c r="O595" s="107" t="e">
        <f>(VLOOKUP(J595,'Rates per SqFt.'!$A$3:$E$12,4,FALSE))*K595</f>
        <v>#N/A</v>
      </c>
      <c r="P595" s="28">
        <v>0</v>
      </c>
      <c r="Q595" s="97">
        <v>0</v>
      </c>
      <c r="R595" s="29">
        <v>0</v>
      </c>
      <c r="S595" s="111" t="e">
        <f>(VLOOKUP(A595,#REF!,9,FALSE))*M595</f>
        <v>#REF!</v>
      </c>
      <c r="T595" s="30">
        <v>0</v>
      </c>
    </row>
    <row r="596" spans="1:20" ht="15" customHeight="1">
      <c r="A596" s="32">
        <v>504</v>
      </c>
      <c r="B596" s="32">
        <v>504</v>
      </c>
      <c r="C596" s="33" t="s">
        <v>577</v>
      </c>
      <c r="D596" s="34" t="s">
        <v>15</v>
      </c>
      <c r="E596" s="34"/>
      <c r="F596" s="35" t="s">
        <v>23</v>
      </c>
      <c r="G596" s="23" t="s">
        <v>30</v>
      </c>
      <c r="H596" s="43" t="s">
        <v>31</v>
      </c>
      <c r="I596" s="36">
        <v>2</v>
      </c>
      <c r="J596" s="37" t="s">
        <v>19</v>
      </c>
      <c r="K596" s="38">
        <v>445</v>
      </c>
      <c r="L596" s="25">
        <v>103976</v>
      </c>
      <c r="M596" s="26">
        <v>4.2798338078018005E-3</v>
      </c>
      <c r="N596" s="51">
        <v>102210</v>
      </c>
      <c r="O596" s="107" t="e">
        <f>(VLOOKUP(J596,'Rates per SqFt.'!$A$3:$E$12,4,FALSE))*K596</f>
        <v>#N/A</v>
      </c>
      <c r="P596" s="28">
        <v>0</v>
      </c>
      <c r="Q596" s="97">
        <v>0</v>
      </c>
      <c r="R596" s="29">
        <v>0</v>
      </c>
      <c r="S596" s="111" t="e">
        <f>(VLOOKUP(A596,#REF!,9,FALSE))*M596</f>
        <v>#REF!</v>
      </c>
      <c r="T596" s="30">
        <v>0</v>
      </c>
    </row>
    <row r="597" spans="1:20" ht="15" customHeight="1">
      <c r="A597" s="49">
        <v>509</v>
      </c>
      <c r="B597" s="20" t="s">
        <v>583</v>
      </c>
      <c r="C597" s="21" t="s">
        <v>584</v>
      </c>
      <c r="D597" s="21" t="s">
        <v>15</v>
      </c>
      <c r="E597" s="21"/>
      <c r="F597" s="22" t="s">
        <v>23</v>
      </c>
      <c r="G597" s="23" t="s">
        <v>24</v>
      </c>
      <c r="H597" s="43" t="s">
        <v>25</v>
      </c>
      <c r="I597" s="20" t="s">
        <v>18</v>
      </c>
      <c r="J597" s="24" t="s">
        <v>41</v>
      </c>
      <c r="K597" s="25">
        <v>1775</v>
      </c>
      <c r="L597" s="25">
        <v>2107</v>
      </c>
      <c r="M597" s="26">
        <v>0.84242999525391549</v>
      </c>
      <c r="N597" s="21" t="s">
        <v>585</v>
      </c>
      <c r="O597" s="107" t="e">
        <f>(VLOOKUP(J597,'Rates per SqFt.'!$A$3:$E$12,4,FALSE))*K597</f>
        <v>#N/A</v>
      </c>
      <c r="P597" s="28">
        <v>0</v>
      </c>
      <c r="Q597" s="97">
        <v>0</v>
      </c>
      <c r="R597" s="29">
        <v>0</v>
      </c>
      <c r="S597" s="111">
        <v>0</v>
      </c>
      <c r="T597" s="30">
        <v>0</v>
      </c>
    </row>
    <row r="598" spans="1:20" ht="15" customHeight="1">
      <c r="A598" s="49">
        <v>509</v>
      </c>
      <c r="B598" s="20" t="s">
        <v>583</v>
      </c>
      <c r="C598" s="21" t="s">
        <v>584</v>
      </c>
      <c r="D598" s="21" t="s">
        <v>15</v>
      </c>
      <c r="E598" s="21"/>
      <c r="F598" s="22" t="s">
        <v>23</v>
      </c>
      <c r="G598" s="23" t="s">
        <v>24</v>
      </c>
      <c r="H598" s="43" t="s">
        <v>25</v>
      </c>
      <c r="I598" s="20" t="s">
        <v>134</v>
      </c>
      <c r="J598" s="24" t="s">
        <v>41</v>
      </c>
      <c r="K598" s="25">
        <v>332</v>
      </c>
      <c r="L598" s="25">
        <v>2107</v>
      </c>
      <c r="M598" s="26">
        <v>0.15757000474608449</v>
      </c>
      <c r="N598" s="21" t="s">
        <v>585</v>
      </c>
      <c r="O598" s="107" t="e">
        <f>(VLOOKUP(J598,'Rates per SqFt.'!$A$3:$E$12,4,FALSE))*K598</f>
        <v>#N/A</v>
      </c>
      <c r="P598" s="28">
        <v>0</v>
      </c>
      <c r="Q598" s="97">
        <v>0</v>
      </c>
      <c r="R598" s="29">
        <v>0</v>
      </c>
      <c r="S598" s="111">
        <v>0</v>
      </c>
      <c r="T598" s="30">
        <v>0</v>
      </c>
    </row>
    <row r="599" spans="1:20" ht="15" customHeight="1">
      <c r="A599" s="49">
        <v>525</v>
      </c>
      <c r="B599" s="20" t="s">
        <v>586</v>
      </c>
      <c r="C599" s="21" t="s">
        <v>587</v>
      </c>
      <c r="D599" s="21" t="s">
        <v>22</v>
      </c>
      <c r="E599" s="21"/>
      <c r="F599" s="22" t="s">
        <v>23</v>
      </c>
      <c r="G599" s="23" t="s">
        <v>63</v>
      </c>
      <c r="H599" s="43" t="s">
        <v>64</v>
      </c>
      <c r="I599" s="20" t="s">
        <v>18</v>
      </c>
      <c r="J599" s="24" t="s">
        <v>65</v>
      </c>
      <c r="K599" s="25">
        <v>605</v>
      </c>
      <c r="L599" s="25">
        <v>605</v>
      </c>
      <c r="M599" s="26">
        <v>1</v>
      </c>
      <c r="N599" s="21">
        <v>402600</v>
      </c>
      <c r="O599" s="27"/>
      <c r="P599" s="28">
        <v>32178.871278095194</v>
      </c>
      <c r="Q599" s="97"/>
      <c r="R599" s="29">
        <v>0</v>
      </c>
      <c r="S599" s="111">
        <v>0</v>
      </c>
      <c r="T599" s="30">
        <v>0</v>
      </c>
    </row>
    <row r="600" spans="1:20" ht="15" customHeight="1">
      <c r="A600" s="49">
        <v>601</v>
      </c>
      <c r="B600" s="20" t="s">
        <v>588</v>
      </c>
      <c r="C600" s="21" t="s">
        <v>589</v>
      </c>
      <c r="D600" s="21" t="s">
        <v>15</v>
      </c>
      <c r="E600" s="21"/>
      <c r="F600" s="22" t="s">
        <v>23</v>
      </c>
      <c r="G600" s="23" t="s">
        <v>17</v>
      </c>
      <c r="H600" s="24" t="s">
        <v>51</v>
      </c>
      <c r="I600" s="20" t="s">
        <v>72</v>
      </c>
      <c r="J600" s="24" t="s">
        <v>41</v>
      </c>
      <c r="K600" s="25">
        <v>3679.6500561617386</v>
      </c>
      <c r="L600" s="25">
        <v>106713</v>
      </c>
      <c r="M600" s="26">
        <v>3.4481741270152078E-2</v>
      </c>
      <c r="N600" s="21">
        <v>709000</v>
      </c>
      <c r="O600" s="107" t="e">
        <f>(VLOOKUP(J600,'Rates per SqFt.'!$A$3:$E$12,4,FALSE))*K600</f>
        <v>#N/A</v>
      </c>
      <c r="P600" s="28">
        <f t="shared" ref="P600:P612" si="27">234000*M600</f>
        <v>8068.7274572155866</v>
      </c>
      <c r="Q600" s="109">
        <f>(VLOOKUP(F600,'Rates per SqFt.'!$A$16:$E$18,3))*K600</f>
        <v>6065255233.1208944</v>
      </c>
      <c r="R600" s="29">
        <v>0</v>
      </c>
      <c r="S600" s="111" t="e">
        <f>(VLOOKUP(A600,#REF!,9,FALSE))*M600</f>
        <v>#REF!</v>
      </c>
      <c r="T600" s="44">
        <v>0</v>
      </c>
    </row>
    <row r="601" spans="1:20" ht="15" customHeight="1">
      <c r="A601" s="49">
        <v>601</v>
      </c>
      <c r="B601" s="20" t="s">
        <v>588</v>
      </c>
      <c r="C601" s="21" t="s">
        <v>589</v>
      </c>
      <c r="D601" s="21" t="s">
        <v>15</v>
      </c>
      <c r="E601" s="21"/>
      <c r="F601" s="22" t="s">
        <v>23</v>
      </c>
      <c r="G601" s="23" t="s">
        <v>207</v>
      </c>
      <c r="H601" s="24" t="s">
        <v>208</v>
      </c>
      <c r="I601" s="20" t="s">
        <v>18</v>
      </c>
      <c r="J601" s="24" t="s">
        <v>41</v>
      </c>
      <c r="K601" s="25">
        <v>6400.568069248613</v>
      </c>
      <c r="L601" s="25">
        <v>106713</v>
      </c>
      <c r="M601" s="26">
        <v>5.9979272152864346E-2</v>
      </c>
      <c r="N601" s="21" t="s">
        <v>590</v>
      </c>
      <c r="O601" s="107" t="e">
        <f>(VLOOKUP(J601,'Rates per SqFt.'!$A$3:$E$12,4,FALSE))*K601</f>
        <v>#N/A</v>
      </c>
      <c r="P601" s="28">
        <f t="shared" si="27"/>
        <v>14035.149683770256</v>
      </c>
      <c r="Q601" s="109">
        <f>(VLOOKUP(F601,'Rates per SqFt.'!$A$16:$E$18,3))*K601</f>
        <v>10550209499.39221</v>
      </c>
      <c r="R601" s="29">
        <v>0</v>
      </c>
      <c r="S601" s="111" t="e">
        <f>(VLOOKUP(A601,#REF!,9,FALSE))*M601</f>
        <v>#REF!</v>
      </c>
      <c r="T601" s="30">
        <v>0</v>
      </c>
    </row>
    <row r="602" spans="1:20" ht="15" customHeight="1">
      <c r="A602" s="49">
        <v>601</v>
      </c>
      <c r="B602" s="20" t="s">
        <v>588</v>
      </c>
      <c r="C602" s="21" t="s">
        <v>589</v>
      </c>
      <c r="D602" s="21" t="s">
        <v>15</v>
      </c>
      <c r="E602" s="21"/>
      <c r="F602" s="22" t="s">
        <v>23</v>
      </c>
      <c r="G602" s="23" t="s">
        <v>207</v>
      </c>
      <c r="H602" s="24" t="s">
        <v>208</v>
      </c>
      <c r="I602" s="20" t="s">
        <v>18</v>
      </c>
      <c r="J602" s="24" t="s">
        <v>591</v>
      </c>
      <c r="K602" s="25">
        <v>14740.426321640833</v>
      </c>
      <c r="L602" s="25">
        <v>106713</v>
      </c>
      <c r="M602" s="26">
        <v>0.13813149589685261</v>
      </c>
      <c r="N602" s="21" t="s">
        <v>590</v>
      </c>
      <c r="O602" s="107" t="e">
        <f>(VLOOKUP(J602,'Rates per SqFt.'!$A$3:$E$12,4,FALSE))*K602</f>
        <v>#N/A</v>
      </c>
      <c r="P602" s="28">
        <f t="shared" si="27"/>
        <v>32322.77003986351</v>
      </c>
      <c r="Q602" s="109">
        <f>(VLOOKUP(F602,'Rates per SqFt.'!$A$16:$E$18,3))*K602</f>
        <v>24296997410.406811</v>
      </c>
      <c r="R602" s="29">
        <v>0</v>
      </c>
      <c r="S602" s="111" t="e">
        <f>(VLOOKUP(A602,#REF!,9,FALSE))*M602</f>
        <v>#REF!</v>
      </c>
      <c r="T602" s="30">
        <v>0</v>
      </c>
    </row>
    <row r="603" spans="1:20" ht="15" customHeight="1">
      <c r="A603" s="49">
        <v>601</v>
      </c>
      <c r="B603" s="20" t="s">
        <v>588</v>
      </c>
      <c r="C603" s="21" t="s">
        <v>589</v>
      </c>
      <c r="D603" s="21" t="s">
        <v>15</v>
      </c>
      <c r="E603" s="21"/>
      <c r="F603" s="22" t="s">
        <v>23</v>
      </c>
      <c r="G603" s="23" t="s">
        <v>207</v>
      </c>
      <c r="H603" s="24" t="s">
        <v>208</v>
      </c>
      <c r="I603" s="20" t="s">
        <v>34</v>
      </c>
      <c r="J603" s="24" t="s">
        <v>41</v>
      </c>
      <c r="K603" s="25">
        <v>2342.1476336340706</v>
      </c>
      <c r="L603" s="25">
        <v>106713</v>
      </c>
      <c r="M603" s="26">
        <v>2.1948100359225873E-2</v>
      </c>
      <c r="N603" s="21" t="s">
        <v>590</v>
      </c>
      <c r="O603" s="107" t="e">
        <f>(VLOOKUP(J603,'Rates per SqFt.'!$A$3:$E$12,4,FALSE))*K603</f>
        <v>#N/A</v>
      </c>
      <c r="P603" s="28">
        <f t="shared" si="27"/>
        <v>5135.855484058854</v>
      </c>
      <c r="Q603" s="109">
        <f>(VLOOKUP(F603,'Rates per SqFt.'!$A$16:$E$18,3))*K603</f>
        <v>3860617986.7166033</v>
      </c>
      <c r="R603" s="29">
        <v>0</v>
      </c>
      <c r="S603" s="111" t="e">
        <f>(VLOOKUP(A603,#REF!,9,FALSE))*M603</f>
        <v>#REF!</v>
      </c>
      <c r="T603" s="30">
        <v>0</v>
      </c>
    </row>
    <row r="604" spans="1:20" ht="15" customHeight="1">
      <c r="A604" s="49">
        <v>601</v>
      </c>
      <c r="B604" s="20" t="s">
        <v>588</v>
      </c>
      <c r="C604" s="21" t="s">
        <v>589</v>
      </c>
      <c r="D604" s="21" t="s">
        <v>15</v>
      </c>
      <c r="E604" s="21"/>
      <c r="F604" s="22" t="s">
        <v>23</v>
      </c>
      <c r="G604" s="23" t="s">
        <v>207</v>
      </c>
      <c r="H604" s="24" t="s">
        <v>208</v>
      </c>
      <c r="I604" s="20" t="s">
        <v>34</v>
      </c>
      <c r="J604" s="24" t="s">
        <v>591</v>
      </c>
      <c r="K604" s="25">
        <v>23028.749981886896</v>
      </c>
      <c r="L604" s="25">
        <v>106713</v>
      </c>
      <c r="M604" s="26">
        <v>0.21580079261089929</v>
      </c>
      <c r="N604" s="21" t="s">
        <v>590</v>
      </c>
      <c r="O604" s="107" t="e">
        <f>(VLOOKUP(J604,'Rates per SqFt.'!$A$3:$E$12,4,FALSE))*K604</f>
        <v>#N/A</v>
      </c>
      <c r="P604" s="28">
        <f t="shared" si="27"/>
        <v>50497.385470950438</v>
      </c>
      <c r="Q604" s="109">
        <f>(VLOOKUP(F604,'Rates per SqFt.'!$A$16:$E$18,3))*K604</f>
        <v>37958839620.082825</v>
      </c>
      <c r="R604" s="29">
        <v>0</v>
      </c>
      <c r="S604" s="111" t="e">
        <f>(VLOOKUP(A604,#REF!,9,FALSE))*M604</f>
        <v>#REF!</v>
      </c>
      <c r="T604" s="30">
        <v>0</v>
      </c>
    </row>
    <row r="605" spans="1:20" ht="15" customHeight="1">
      <c r="A605" s="49">
        <v>601</v>
      </c>
      <c r="B605" s="20" t="s">
        <v>588</v>
      </c>
      <c r="C605" s="21" t="s">
        <v>589</v>
      </c>
      <c r="D605" s="21" t="s">
        <v>15</v>
      </c>
      <c r="E605" s="21"/>
      <c r="F605" s="22" t="s">
        <v>23</v>
      </c>
      <c r="G605" s="23" t="s">
        <v>207</v>
      </c>
      <c r="H605" s="24" t="s">
        <v>208</v>
      </c>
      <c r="I605" s="20" t="s">
        <v>35</v>
      </c>
      <c r="J605" s="24" t="s">
        <v>41</v>
      </c>
      <c r="K605" s="25">
        <v>6730.5854992362292</v>
      </c>
      <c r="L605" s="25">
        <v>106713</v>
      </c>
      <c r="M605" s="26">
        <v>6.3071842223873659E-2</v>
      </c>
      <c r="N605" s="21" t="s">
        <v>590</v>
      </c>
      <c r="O605" s="107" t="e">
        <f>(VLOOKUP(J605,'Rates per SqFt.'!$A$3:$E$12,4,FALSE))*K605</f>
        <v>#N/A</v>
      </c>
      <c r="P605" s="28">
        <f t="shared" si="27"/>
        <v>14758.811080386437</v>
      </c>
      <c r="Q605" s="109">
        <f>(VLOOKUP(F605,'Rates per SqFt.'!$A$16:$E$18,3))*K605</f>
        <v>11094185125.797678</v>
      </c>
      <c r="R605" s="29">
        <v>0</v>
      </c>
      <c r="S605" s="111" t="e">
        <f>(VLOOKUP(A605,#REF!,9,FALSE))*M605</f>
        <v>#REF!</v>
      </c>
      <c r="T605" s="30">
        <v>0</v>
      </c>
    </row>
    <row r="606" spans="1:20" ht="15" customHeight="1">
      <c r="A606" s="49">
        <v>601</v>
      </c>
      <c r="B606" s="20" t="s">
        <v>588</v>
      </c>
      <c r="C606" s="21" t="s">
        <v>589</v>
      </c>
      <c r="D606" s="21" t="s">
        <v>15</v>
      </c>
      <c r="E606" s="21"/>
      <c r="F606" s="22" t="s">
        <v>23</v>
      </c>
      <c r="G606" s="23" t="s">
        <v>207</v>
      </c>
      <c r="H606" s="24" t="s">
        <v>208</v>
      </c>
      <c r="I606" s="20" t="s">
        <v>35</v>
      </c>
      <c r="J606" s="24" t="s">
        <v>591</v>
      </c>
      <c r="K606" s="25">
        <v>18478.751435906914</v>
      </c>
      <c r="L606" s="25">
        <v>106713</v>
      </c>
      <c r="M606" s="26">
        <v>0.17316307700005543</v>
      </c>
      <c r="N606" s="21" t="s">
        <v>590</v>
      </c>
      <c r="O606" s="107" t="e">
        <f>(VLOOKUP(J606,'Rates per SqFt.'!$A$3:$E$12,4,FALSE))*K606</f>
        <v>#N/A</v>
      </c>
      <c r="P606" s="28">
        <f t="shared" si="27"/>
        <v>40520.160018012968</v>
      </c>
      <c r="Q606" s="109">
        <f>(VLOOKUP(F606,'Rates per SqFt.'!$A$16:$E$18,3))*K606</f>
        <v>30458968145.760071</v>
      </c>
      <c r="R606" s="29">
        <v>0</v>
      </c>
      <c r="S606" s="111" t="e">
        <f>(VLOOKUP(A606,#REF!,9,FALSE))*M606</f>
        <v>#REF!</v>
      </c>
      <c r="T606" s="30">
        <v>0</v>
      </c>
    </row>
    <row r="607" spans="1:20" ht="15" customHeight="1">
      <c r="A607" s="49">
        <v>601</v>
      </c>
      <c r="B607" s="20" t="s">
        <v>588</v>
      </c>
      <c r="C607" s="21" t="s">
        <v>589</v>
      </c>
      <c r="D607" s="21" t="s">
        <v>15</v>
      </c>
      <c r="E607" s="21"/>
      <c r="F607" s="22" t="s">
        <v>23</v>
      </c>
      <c r="G607" s="23" t="s">
        <v>207</v>
      </c>
      <c r="H607" s="24" t="s">
        <v>208</v>
      </c>
      <c r="I607" s="20" t="s">
        <v>36</v>
      </c>
      <c r="J607" s="24" t="s">
        <v>41</v>
      </c>
      <c r="K607" s="25">
        <v>5345.569713231188</v>
      </c>
      <c r="L607" s="25">
        <v>106713</v>
      </c>
      <c r="M607" s="26">
        <v>5.0092956933374455E-2</v>
      </c>
      <c r="N607" s="21" t="s">
        <v>590</v>
      </c>
      <c r="O607" s="107" t="e">
        <f>(VLOOKUP(J607,'Rates per SqFt.'!$A$3:$E$12,4,FALSE))*K607</f>
        <v>#N/A</v>
      </c>
      <c r="P607" s="28">
        <f t="shared" si="27"/>
        <v>11721.751922409623</v>
      </c>
      <c r="Q607" s="109">
        <f>(VLOOKUP(F607,'Rates per SqFt.'!$A$16:$E$18,3))*K607</f>
        <v>8811230465.4882946</v>
      </c>
      <c r="R607" s="29">
        <v>0</v>
      </c>
      <c r="S607" s="111" t="e">
        <f>(VLOOKUP(A607,#REF!,9,FALSE))*M607</f>
        <v>#REF!</v>
      </c>
      <c r="T607" s="30">
        <v>0</v>
      </c>
    </row>
    <row r="608" spans="1:20" ht="15" customHeight="1">
      <c r="A608" s="49">
        <v>601</v>
      </c>
      <c r="B608" s="20" t="s">
        <v>588</v>
      </c>
      <c r="C608" s="21" t="s">
        <v>589</v>
      </c>
      <c r="D608" s="21" t="s">
        <v>15</v>
      </c>
      <c r="E608" s="21"/>
      <c r="F608" s="22" t="s">
        <v>23</v>
      </c>
      <c r="G608" s="23" t="s">
        <v>207</v>
      </c>
      <c r="H608" s="24" t="s">
        <v>208</v>
      </c>
      <c r="I608" s="20" t="s">
        <v>37</v>
      </c>
      <c r="J608" s="24" t="s">
        <v>41</v>
      </c>
      <c r="K608" s="25">
        <v>2652.5367506009761</v>
      </c>
      <c r="L608" s="25">
        <v>106713</v>
      </c>
      <c r="M608" s="26">
        <v>2.4856734892665149E-2</v>
      </c>
      <c r="N608" s="21" t="s">
        <v>590</v>
      </c>
      <c r="O608" s="107" t="e">
        <f>(VLOOKUP(J608,'Rates per SqFt.'!$A$3:$E$12,4,FALSE))*K608</f>
        <v>#N/A</v>
      </c>
      <c r="P608" s="28">
        <f t="shared" si="27"/>
        <v>5816.4759648836443</v>
      </c>
      <c r="Q608" s="109">
        <f>(VLOOKUP(F608,'Rates per SqFt.'!$A$16:$E$18,3))*K608</f>
        <v>4372239795.1097183</v>
      </c>
      <c r="R608" s="29">
        <v>0</v>
      </c>
      <c r="S608" s="111" t="e">
        <f>(VLOOKUP(A608,#REF!,9,FALSE))*M608</f>
        <v>#REF!</v>
      </c>
      <c r="T608" s="30">
        <v>0</v>
      </c>
    </row>
    <row r="609" spans="1:20" ht="15" customHeight="1">
      <c r="A609" s="49">
        <v>601</v>
      </c>
      <c r="B609" s="20" t="s">
        <v>588</v>
      </c>
      <c r="C609" s="21" t="s">
        <v>589</v>
      </c>
      <c r="D609" s="21" t="s">
        <v>15</v>
      </c>
      <c r="E609" s="21"/>
      <c r="F609" s="22" t="s">
        <v>23</v>
      </c>
      <c r="G609" s="23" t="s">
        <v>207</v>
      </c>
      <c r="H609" s="24" t="s">
        <v>208</v>
      </c>
      <c r="I609" s="20" t="s">
        <v>273</v>
      </c>
      <c r="J609" s="24" t="s">
        <v>41</v>
      </c>
      <c r="K609" s="25">
        <v>7152.1479372556641</v>
      </c>
      <c r="L609" s="25">
        <v>106713</v>
      </c>
      <c r="M609" s="26">
        <v>6.7022274111454685E-2</v>
      </c>
      <c r="N609" s="21" t="s">
        <v>590</v>
      </c>
      <c r="O609" s="107" t="e">
        <f>(VLOOKUP(J609,'Rates per SqFt.'!$A$3:$E$12,4,FALSE))*K609</f>
        <v>#N/A</v>
      </c>
      <c r="P609" s="28">
        <f t="shared" si="27"/>
        <v>15683.212142080396</v>
      </c>
      <c r="Q609" s="109">
        <f>(VLOOKUP(F609,'Rates per SqFt.'!$A$16:$E$18,3))*K609</f>
        <v>11789056579.403154</v>
      </c>
      <c r="R609" s="29">
        <v>0</v>
      </c>
      <c r="S609" s="111" t="e">
        <f>(VLOOKUP(A609,#REF!,9,FALSE))*M609</f>
        <v>#REF!</v>
      </c>
      <c r="T609" s="30">
        <v>0</v>
      </c>
    </row>
    <row r="610" spans="1:20" ht="15" customHeight="1">
      <c r="A610" s="49">
        <v>601</v>
      </c>
      <c r="B610" s="20" t="s">
        <v>588</v>
      </c>
      <c r="C610" s="21" t="s">
        <v>589</v>
      </c>
      <c r="D610" s="21" t="s">
        <v>15</v>
      </c>
      <c r="E610" s="21"/>
      <c r="F610" s="22" t="s">
        <v>23</v>
      </c>
      <c r="G610" s="23" t="s">
        <v>207</v>
      </c>
      <c r="H610" s="24" t="s">
        <v>208</v>
      </c>
      <c r="I610" s="20" t="s">
        <v>273</v>
      </c>
      <c r="J610" s="24" t="s">
        <v>591</v>
      </c>
      <c r="K610" s="25">
        <v>3145.2601316077021</v>
      </c>
      <c r="L610" s="25">
        <v>106713</v>
      </c>
      <c r="M610" s="26">
        <v>2.9474010960311322E-2</v>
      </c>
      <c r="N610" s="21" t="s">
        <v>590</v>
      </c>
      <c r="O610" s="107" t="e">
        <f>(VLOOKUP(J610,'Rates per SqFt.'!$A$3:$E$12,4,FALSE))*K610</f>
        <v>#N/A</v>
      </c>
      <c r="P610" s="28">
        <f t="shared" si="27"/>
        <v>6896.9185647128497</v>
      </c>
      <c r="Q610" s="109">
        <f>(VLOOKUP(F610,'Rates per SqFt.'!$A$16:$E$18,3))*K610</f>
        <v>5184407533.7585878</v>
      </c>
      <c r="R610" s="29">
        <v>0</v>
      </c>
      <c r="S610" s="111" t="e">
        <f>(VLOOKUP(A610,#REF!,9,FALSE))*M610</f>
        <v>#REF!</v>
      </c>
      <c r="T610" s="30">
        <v>0</v>
      </c>
    </row>
    <row r="611" spans="1:20" ht="15" customHeight="1">
      <c r="A611" s="49">
        <v>601</v>
      </c>
      <c r="B611" s="20" t="s">
        <v>588</v>
      </c>
      <c r="C611" s="21" t="s">
        <v>589</v>
      </c>
      <c r="D611" s="21" t="s">
        <v>15</v>
      </c>
      <c r="E611" s="21"/>
      <c r="F611" s="22" t="s">
        <v>23</v>
      </c>
      <c r="G611" s="23" t="s">
        <v>207</v>
      </c>
      <c r="H611" s="24" t="s">
        <v>208</v>
      </c>
      <c r="I611" s="20" t="s">
        <v>72</v>
      </c>
      <c r="J611" s="24" t="s">
        <v>42</v>
      </c>
      <c r="K611" s="25">
        <v>8943.341420904042</v>
      </c>
      <c r="L611" s="25">
        <v>106713</v>
      </c>
      <c r="M611" s="26">
        <v>8.3807421972056276E-2</v>
      </c>
      <c r="N611" s="21" t="s">
        <v>590</v>
      </c>
      <c r="O611" s="107" t="e">
        <f>(VLOOKUP(J611,'Rates per SqFt.'!$A$3:$E$12,4,FALSE))*K611</f>
        <v>#N/A</v>
      </c>
      <c r="P611" s="28">
        <f t="shared" si="27"/>
        <v>19610.93674146117</v>
      </c>
      <c r="Q611" s="109">
        <f>(VLOOKUP(F611,'Rates per SqFt.'!$A$16:$E$18,3))*K611</f>
        <v>14741523657.634693</v>
      </c>
      <c r="R611" s="29">
        <v>0</v>
      </c>
      <c r="S611" s="111" t="e">
        <f>(VLOOKUP(A611,#REF!,9,FALSE))*M611</f>
        <v>#REF!</v>
      </c>
      <c r="T611" s="30">
        <v>0</v>
      </c>
    </row>
    <row r="612" spans="1:20" ht="15" customHeight="1">
      <c r="A612" s="49">
        <v>601</v>
      </c>
      <c r="B612" s="20" t="s">
        <v>588</v>
      </c>
      <c r="C612" s="21" t="s">
        <v>589</v>
      </c>
      <c r="D612" s="21" t="s">
        <v>15</v>
      </c>
      <c r="E612" s="21"/>
      <c r="F612" s="22" t="s">
        <v>23</v>
      </c>
      <c r="G612" s="23" t="s">
        <v>207</v>
      </c>
      <c r="H612" s="24" t="s">
        <v>208</v>
      </c>
      <c r="I612" s="20" t="s">
        <v>78</v>
      </c>
      <c r="J612" s="24" t="s">
        <v>42</v>
      </c>
      <c r="K612" s="25">
        <v>4073.2650486851371</v>
      </c>
      <c r="L612" s="25">
        <v>106713</v>
      </c>
      <c r="M612" s="26">
        <v>3.8170279616214865E-2</v>
      </c>
      <c r="N612" s="21" t="s">
        <v>590</v>
      </c>
      <c r="O612" s="107" t="e">
        <f>(VLOOKUP(J612,'Rates per SqFt.'!$A$3:$E$12,4,FALSE))*K612</f>
        <v>#N/A</v>
      </c>
      <c r="P612" s="28">
        <f t="shared" si="27"/>
        <v>8931.8454301942784</v>
      </c>
      <c r="Q612" s="109">
        <f>(VLOOKUP(F612,'Rates per SqFt.'!$A$16:$E$18,3))*K612</f>
        <v>6714060243.5972624</v>
      </c>
      <c r="R612" s="29">
        <v>0</v>
      </c>
      <c r="S612" s="111" t="e">
        <f>(VLOOKUP(A612,#REF!,9,FALSE))*M612</f>
        <v>#REF!</v>
      </c>
      <c r="T612" s="30">
        <v>0</v>
      </c>
    </row>
    <row r="613" spans="1:20" ht="15" customHeight="1">
      <c r="A613" s="49">
        <v>602</v>
      </c>
      <c r="B613" s="20" t="s">
        <v>592</v>
      </c>
      <c r="C613" s="21" t="s">
        <v>593</v>
      </c>
      <c r="D613" s="21" t="s">
        <v>22</v>
      </c>
      <c r="E613" s="21"/>
      <c r="F613" s="22" t="s">
        <v>23</v>
      </c>
      <c r="G613" s="23" t="s">
        <v>207</v>
      </c>
      <c r="H613" s="24" t="s">
        <v>208</v>
      </c>
      <c r="I613" s="20" t="s">
        <v>18</v>
      </c>
      <c r="J613" s="24" t="s">
        <v>41</v>
      </c>
      <c r="K613" s="25">
        <v>681.00319081046587</v>
      </c>
      <c r="L613" s="25">
        <v>3476</v>
      </c>
      <c r="M613" s="26">
        <v>0.19591576260370133</v>
      </c>
      <c r="N613" s="21" t="s">
        <v>594</v>
      </c>
      <c r="O613" s="107" t="e">
        <f>(VLOOKUP(J613,'Rates per SqFt.'!$A$3:$E$12,4,FALSE))*K613</f>
        <v>#N/A</v>
      </c>
      <c r="P613" s="28">
        <f>M613*3000</f>
        <v>587.747287811104</v>
      </c>
      <c r="Q613" s="97"/>
      <c r="R613" s="29">
        <v>0</v>
      </c>
      <c r="S613" s="111" t="e">
        <f>(VLOOKUP(A613,#REF!,9,FALSE))*M613</f>
        <v>#REF!</v>
      </c>
      <c r="T613" s="31">
        <f>77946*M613</f>
        <v>15270.850031908105</v>
      </c>
    </row>
    <row r="614" spans="1:20" ht="15" customHeight="1">
      <c r="A614" s="49">
        <v>602</v>
      </c>
      <c r="B614" s="20" t="s">
        <v>592</v>
      </c>
      <c r="C614" s="21" t="s">
        <v>593</v>
      </c>
      <c r="D614" s="21" t="s">
        <v>22</v>
      </c>
      <c r="E614" s="21"/>
      <c r="F614" s="22" t="s">
        <v>23</v>
      </c>
      <c r="G614" s="23" t="s">
        <v>207</v>
      </c>
      <c r="H614" s="24" t="s">
        <v>208</v>
      </c>
      <c r="I614" s="20" t="s">
        <v>18</v>
      </c>
      <c r="J614" s="24" t="s">
        <v>591</v>
      </c>
      <c r="K614" s="25">
        <v>2794.9968091895344</v>
      </c>
      <c r="L614" s="25">
        <v>3476</v>
      </c>
      <c r="M614" s="26">
        <v>0.80408423739629875</v>
      </c>
      <c r="N614" s="21" t="s">
        <v>594</v>
      </c>
      <c r="O614" s="107" t="e">
        <f>(VLOOKUP(J614,'Rates per SqFt.'!$A$3:$E$12,4,FALSE))*K614</f>
        <v>#N/A</v>
      </c>
      <c r="P614" s="28">
        <f>M614*3000</f>
        <v>2412.2527121888961</v>
      </c>
      <c r="Q614" s="97"/>
      <c r="R614" s="29">
        <v>0</v>
      </c>
      <c r="S614" s="111" t="e">
        <f>(VLOOKUP(A614,#REF!,9,FALSE))*M614</f>
        <v>#REF!</v>
      </c>
      <c r="T614" s="31">
        <f>77946*M614</f>
        <v>62675.149968091901</v>
      </c>
    </row>
    <row r="615" spans="1:20" ht="15" customHeight="1">
      <c r="A615" s="49">
        <v>603</v>
      </c>
      <c r="B615" s="20" t="s">
        <v>595</v>
      </c>
      <c r="C615" s="21" t="s">
        <v>596</v>
      </c>
      <c r="D615" s="21" t="s">
        <v>15</v>
      </c>
      <c r="E615" s="21"/>
      <c r="F615" s="22" t="s">
        <v>23</v>
      </c>
      <c r="G615" s="23" t="s">
        <v>207</v>
      </c>
      <c r="H615" s="24" t="s">
        <v>208</v>
      </c>
      <c r="I615" s="20" t="s">
        <v>18</v>
      </c>
      <c r="J615" s="24" t="s">
        <v>41</v>
      </c>
      <c r="K615" s="25">
        <v>818.81538056536988</v>
      </c>
      <c r="L615" s="25">
        <v>5965</v>
      </c>
      <c r="M615" s="26">
        <v>0.13726997159520032</v>
      </c>
      <c r="N615" s="21" t="s">
        <v>597</v>
      </c>
      <c r="O615" s="107" t="e">
        <f>(VLOOKUP(J615,'Rates per SqFt.'!$A$3:$E$12,4,FALSE))*K615</f>
        <v>#N/A</v>
      </c>
      <c r="P615" s="28">
        <f>2000*M615</f>
        <v>274.53994319040066</v>
      </c>
      <c r="Q615" s="109">
        <f>(VLOOKUP(F615,'Rates per SqFt.'!$A$16:$E$18,3))*K615</f>
        <v>1349672984.1517551</v>
      </c>
      <c r="R615" s="29">
        <v>0</v>
      </c>
      <c r="S615" s="111" t="e">
        <f>(VLOOKUP(A615,#REF!,9,FALSE))*M615</f>
        <v>#REF!</v>
      </c>
      <c r="T615" s="30">
        <v>0</v>
      </c>
    </row>
    <row r="616" spans="1:20" ht="15" customHeight="1">
      <c r="A616" s="49">
        <v>603</v>
      </c>
      <c r="B616" s="20" t="s">
        <v>595</v>
      </c>
      <c r="C616" s="21" t="s">
        <v>596</v>
      </c>
      <c r="D616" s="21" t="s">
        <v>15</v>
      </c>
      <c r="E616" s="21"/>
      <c r="F616" s="22" t="s">
        <v>23</v>
      </c>
      <c r="G616" s="23" t="s">
        <v>207</v>
      </c>
      <c r="H616" s="24" t="s">
        <v>208</v>
      </c>
      <c r="I616" s="20" t="s">
        <v>40</v>
      </c>
      <c r="J616" s="24" t="s">
        <v>41</v>
      </c>
      <c r="K616" s="25">
        <v>322.26597582037994</v>
      </c>
      <c r="L616" s="25">
        <v>5965</v>
      </c>
      <c r="M616" s="26">
        <v>5.4026148502997473E-2</v>
      </c>
      <c r="N616" s="21" t="s">
        <v>597</v>
      </c>
      <c r="O616" s="107" t="e">
        <f>(VLOOKUP(J616,'Rates per SqFt.'!$A$3:$E$12,4,FALSE))*K616</f>
        <v>#N/A</v>
      </c>
      <c r="P616" s="28">
        <f>2000*M616</f>
        <v>108.05229700599494</v>
      </c>
      <c r="Q616" s="109">
        <f>(VLOOKUP(F616,'Rates per SqFt.'!$A$16:$E$18,3))*K616</f>
        <v>531198719.02717036</v>
      </c>
      <c r="R616" s="29">
        <v>0</v>
      </c>
      <c r="S616" s="111" t="e">
        <f>(VLOOKUP(A616,#REF!,9,FALSE))*M616</f>
        <v>#REF!</v>
      </c>
      <c r="T616" s="30">
        <v>0</v>
      </c>
    </row>
    <row r="617" spans="1:20" ht="15" customHeight="1">
      <c r="A617" s="49">
        <v>603</v>
      </c>
      <c r="B617" s="20" t="s">
        <v>595</v>
      </c>
      <c r="C617" s="21" t="s">
        <v>596</v>
      </c>
      <c r="D617" s="21" t="s">
        <v>15</v>
      </c>
      <c r="E617" s="21"/>
      <c r="F617" s="22" t="s">
        <v>23</v>
      </c>
      <c r="G617" s="23" t="s">
        <v>207</v>
      </c>
      <c r="H617" s="24" t="s">
        <v>208</v>
      </c>
      <c r="I617" s="20" t="s">
        <v>18</v>
      </c>
      <c r="J617" s="24" t="s">
        <v>591</v>
      </c>
      <c r="K617" s="25">
        <v>4823.91864361425</v>
      </c>
      <c r="L617" s="25">
        <v>5965</v>
      </c>
      <c r="M617" s="26">
        <v>0.80870387990180215</v>
      </c>
      <c r="N617" s="21" t="s">
        <v>597</v>
      </c>
      <c r="O617" s="107" t="e">
        <f>(VLOOKUP(J617,'Rates per SqFt.'!$A$3:$E$12,4,FALSE))*K617</f>
        <v>#N/A</v>
      </c>
      <c r="P617" s="28">
        <f>2000*M617</f>
        <v>1617.4077598036042</v>
      </c>
      <c r="Q617" s="109">
        <f>(VLOOKUP(F617,'Rates per SqFt.'!$A$16:$E$18,3))*K617</f>
        <v>7951380525.5302601</v>
      </c>
      <c r="R617" s="29">
        <v>0</v>
      </c>
      <c r="S617" s="111" t="e">
        <f>(VLOOKUP(A617,#REF!,9,FALSE))*M617</f>
        <v>#REF!</v>
      </c>
      <c r="T617" s="30">
        <v>0</v>
      </c>
    </row>
    <row r="618" spans="1:20" ht="15" customHeight="1">
      <c r="A618" s="49">
        <v>605</v>
      </c>
      <c r="B618" s="20" t="s">
        <v>598</v>
      </c>
      <c r="C618" s="21" t="s">
        <v>599</v>
      </c>
      <c r="D618" s="21" t="s">
        <v>15</v>
      </c>
      <c r="E618" s="21"/>
      <c r="F618" s="22" t="s">
        <v>23</v>
      </c>
      <c r="G618" s="23" t="s">
        <v>207</v>
      </c>
      <c r="H618" s="24" t="s">
        <v>208</v>
      </c>
      <c r="I618" s="20" t="s">
        <v>18</v>
      </c>
      <c r="J618" s="24" t="s">
        <v>41</v>
      </c>
      <c r="K618" s="25">
        <v>1147.9797231429127</v>
      </c>
      <c r="L618" s="25">
        <v>6442</v>
      </c>
      <c r="M618" s="26">
        <v>0.17820237863131211</v>
      </c>
      <c r="N618" s="21" t="s">
        <v>600</v>
      </c>
      <c r="O618" s="107" t="e">
        <f>(VLOOKUP(J618,'Rates per SqFt.'!$A$3:$E$12,4,FALSE))*K618</f>
        <v>#N/A</v>
      </c>
      <c r="P618" s="28">
        <f>3000*M618</f>
        <v>534.60713589393629</v>
      </c>
      <c r="Q618" s="109">
        <f>(VLOOKUP(F618,'Rates per SqFt.'!$A$16:$E$18,3))*K618</f>
        <v>1892242446.1667826</v>
      </c>
      <c r="R618" s="29">
        <v>0</v>
      </c>
      <c r="S618" s="111" t="e">
        <f>(VLOOKUP(A618,#REF!,9,FALSE))*M618</f>
        <v>#REF!</v>
      </c>
      <c r="T618" s="30">
        <v>0</v>
      </c>
    </row>
    <row r="619" spans="1:20" ht="15" customHeight="1">
      <c r="A619" s="49">
        <v>605</v>
      </c>
      <c r="B619" s="20" t="s">
        <v>598</v>
      </c>
      <c r="C619" s="21" t="s">
        <v>599</v>
      </c>
      <c r="D619" s="21" t="s">
        <v>15</v>
      </c>
      <c r="E619" s="21"/>
      <c r="F619" s="22" t="s">
        <v>23</v>
      </c>
      <c r="G619" s="23" t="s">
        <v>207</v>
      </c>
      <c r="H619" s="24" t="s">
        <v>208</v>
      </c>
      <c r="I619" s="20" t="s">
        <v>18</v>
      </c>
      <c r="J619" s="24" t="s">
        <v>591</v>
      </c>
      <c r="K619" s="25">
        <v>5294.0202768570871</v>
      </c>
      <c r="L619" s="25">
        <v>6442</v>
      </c>
      <c r="M619" s="26">
        <v>0.82179762136868784</v>
      </c>
      <c r="N619" s="21" t="s">
        <v>600</v>
      </c>
      <c r="O619" s="107" t="e">
        <f>(VLOOKUP(J619,'Rates per SqFt.'!$A$3:$E$12,4,FALSE))*K619</f>
        <v>#N/A</v>
      </c>
      <c r="P619" s="28">
        <f>3000*M619</f>
        <v>2465.3928641060634</v>
      </c>
      <c r="Q619" s="109">
        <f>(VLOOKUP(F619,'Rates per SqFt.'!$A$16:$E$18,3))*K619</f>
        <v>8726260296.0535984</v>
      </c>
      <c r="R619" s="29">
        <v>0</v>
      </c>
      <c r="S619" s="111" t="e">
        <f>(VLOOKUP(A619,#REF!,9,FALSE))*M619</f>
        <v>#REF!</v>
      </c>
      <c r="T619" s="30">
        <v>0</v>
      </c>
    </row>
    <row r="620" spans="1:20" ht="15" customHeight="1">
      <c r="A620" s="49">
        <v>606</v>
      </c>
      <c r="B620" s="20" t="s">
        <v>601</v>
      </c>
      <c r="C620" s="21" t="s">
        <v>602</v>
      </c>
      <c r="D620" s="21" t="s">
        <v>15</v>
      </c>
      <c r="E620" s="21"/>
      <c r="F620" s="22" t="s">
        <v>23</v>
      </c>
      <c r="G620" s="23" t="s">
        <v>207</v>
      </c>
      <c r="H620" s="24" t="s">
        <v>208</v>
      </c>
      <c r="I620" s="20" t="s">
        <v>18</v>
      </c>
      <c r="J620" s="24" t="s">
        <v>41</v>
      </c>
      <c r="K620" s="25">
        <v>1012.2983985404419</v>
      </c>
      <c r="L620" s="25">
        <v>5868</v>
      </c>
      <c r="M620" s="26">
        <v>0.172511656192986</v>
      </c>
      <c r="N620" s="21" t="s">
        <v>603</v>
      </c>
      <c r="O620" s="107" t="e">
        <f>(VLOOKUP(J620,'Rates per SqFt.'!$A$3:$E$12,4,FALSE))*K620</f>
        <v>#N/A</v>
      </c>
      <c r="P620" s="28">
        <v>1494.4684775998378</v>
      </c>
      <c r="Q620" s="109">
        <f>(VLOOKUP(F620,'Rates per SqFt.'!$A$16:$E$18,3))*K620</f>
        <v>1668595672.282984</v>
      </c>
      <c r="R620" s="29">
        <v>0</v>
      </c>
      <c r="S620" s="111" t="e">
        <f>(VLOOKUP(A620,#REF!,9,FALSE))*M620</f>
        <v>#REF!</v>
      </c>
      <c r="T620" s="30">
        <v>0</v>
      </c>
    </row>
    <row r="621" spans="1:20" ht="15" customHeight="1">
      <c r="A621" s="49">
        <v>606</v>
      </c>
      <c r="B621" s="20" t="s">
        <v>601</v>
      </c>
      <c r="C621" s="21" t="s">
        <v>602</v>
      </c>
      <c r="D621" s="21" t="s">
        <v>15</v>
      </c>
      <c r="E621" s="21"/>
      <c r="F621" s="22" t="s">
        <v>23</v>
      </c>
      <c r="G621" s="23" t="s">
        <v>207</v>
      </c>
      <c r="H621" s="24" t="s">
        <v>208</v>
      </c>
      <c r="I621" s="20" t="s">
        <v>18</v>
      </c>
      <c r="J621" s="24" t="s">
        <v>591</v>
      </c>
      <c r="K621" s="25">
        <v>4855.7016014595583</v>
      </c>
      <c r="L621" s="25">
        <v>5868</v>
      </c>
      <c r="M621" s="26">
        <v>0.82748834380701408</v>
      </c>
      <c r="N621" s="21" t="s">
        <v>603</v>
      </c>
      <c r="O621" s="107" t="e">
        <f>(VLOOKUP(J621,'Rates per SqFt.'!$A$3:$E$12,4,FALSE))*K621</f>
        <v>#N/A</v>
      </c>
      <c r="P621" s="28">
        <v>7168.5315224001633</v>
      </c>
      <c r="Q621" s="109">
        <f>(VLOOKUP(F621,'Rates per SqFt.'!$A$16:$E$18,3))*K621</f>
        <v>8003769135.4396496</v>
      </c>
      <c r="R621" s="29">
        <v>0</v>
      </c>
      <c r="S621" s="111" t="e">
        <f>(VLOOKUP(A621,#REF!,9,FALSE))*M621</f>
        <v>#REF!</v>
      </c>
      <c r="T621" s="30">
        <v>0</v>
      </c>
    </row>
    <row r="622" spans="1:20" ht="15" customHeight="1">
      <c r="A622" s="49">
        <v>607</v>
      </c>
      <c r="B622" s="20" t="s">
        <v>604</v>
      </c>
      <c r="C622" s="21" t="s">
        <v>605</v>
      </c>
      <c r="D622" s="21" t="s">
        <v>15</v>
      </c>
      <c r="E622" s="21"/>
      <c r="F622" s="22" t="s">
        <v>23</v>
      </c>
      <c r="G622" s="23" t="s">
        <v>207</v>
      </c>
      <c r="H622" s="24" t="s">
        <v>208</v>
      </c>
      <c r="I622" s="20" t="s">
        <v>18</v>
      </c>
      <c r="J622" s="24" t="s">
        <v>41</v>
      </c>
      <c r="K622" s="25">
        <v>2602.9846422774381</v>
      </c>
      <c r="L622" s="25">
        <v>19312.000000000004</v>
      </c>
      <c r="M622" s="26">
        <v>0.13478586590086153</v>
      </c>
      <c r="N622" s="21" t="s">
        <v>606</v>
      </c>
      <c r="O622" s="107" t="e">
        <f>(VLOOKUP(J622,'Rates per SqFt.'!$A$3:$E$12,4,FALSE))*K622</f>
        <v>#N/A</v>
      </c>
      <c r="P622" s="28">
        <f>5500*M622</f>
        <v>741.32226245473839</v>
      </c>
      <c r="Q622" s="109">
        <f>(VLOOKUP(F622,'Rates per SqFt.'!$A$16:$E$18,3))*K622</f>
        <v>4290561869.2922254</v>
      </c>
      <c r="R622" s="29">
        <v>0</v>
      </c>
      <c r="S622" s="111" t="e">
        <f>(VLOOKUP(A622,#REF!,9,FALSE))*M622</f>
        <v>#REF!</v>
      </c>
      <c r="T622" s="30">
        <v>0</v>
      </c>
    </row>
    <row r="623" spans="1:20" ht="15" customHeight="1">
      <c r="A623" s="49">
        <v>607</v>
      </c>
      <c r="B623" s="20" t="s">
        <v>604</v>
      </c>
      <c r="C623" s="21" t="s">
        <v>605</v>
      </c>
      <c r="D623" s="21" t="s">
        <v>15</v>
      </c>
      <c r="E623" s="21"/>
      <c r="F623" s="22" t="s">
        <v>23</v>
      </c>
      <c r="G623" s="23" t="s">
        <v>207</v>
      </c>
      <c r="H623" s="24" t="s">
        <v>208</v>
      </c>
      <c r="I623" s="20" t="s">
        <v>18</v>
      </c>
      <c r="J623" s="24" t="s">
        <v>591</v>
      </c>
      <c r="K623" s="25">
        <v>16709.015357722565</v>
      </c>
      <c r="L623" s="25">
        <v>19312.000000000004</v>
      </c>
      <c r="M623" s="26">
        <v>0.86521413409913839</v>
      </c>
      <c r="N623" s="21" t="s">
        <v>606</v>
      </c>
      <c r="O623" s="107" t="e">
        <f>(VLOOKUP(J623,'Rates per SqFt.'!$A$3:$E$12,4,FALSE))*K623</f>
        <v>#N/A</v>
      </c>
      <c r="P623" s="28">
        <f>5500*M623</f>
        <v>4758.6777375452612</v>
      </c>
      <c r="Q623" s="109">
        <f>(VLOOKUP(F623,'Rates per SqFt.'!$A$16:$E$18,3))*K623</f>
        <v>27541869822.381176</v>
      </c>
      <c r="R623" s="29">
        <v>0</v>
      </c>
      <c r="S623" s="111" t="e">
        <f>(VLOOKUP(A623,#REF!,9,FALSE))*M623</f>
        <v>#REF!</v>
      </c>
      <c r="T623" s="30">
        <v>0</v>
      </c>
    </row>
    <row r="624" spans="1:20" ht="15" customHeight="1">
      <c r="A624" s="49">
        <v>609</v>
      </c>
      <c r="B624" s="20" t="s">
        <v>607</v>
      </c>
      <c r="C624" s="21" t="s">
        <v>608</v>
      </c>
      <c r="D624" s="21" t="s">
        <v>15</v>
      </c>
      <c r="E624" s="21"/>
      <c r="F624" s="22" t="s">
        <v>23</v>
      </c>
      <c r="G624" s="23" t="s">
        <v>207</v>
      </c>
      <c r="H624" s="24" t="s">
        <v>208</v>
      </c>
      <c r="I624" s="20" t="s">
        <v>18</v>
      </c>
      <c r="J624" s="24" t="s">
        <v>41</v>
      </c>
      <c r="K624" s="25">
        <v>1110.9501071915806</v>
      </c>
      <c r="L624" s="25">
        <v>6441</v>
      </c>
      <c r="M624" s="26">
        <v>0.17248099785616838</v>
      </c>
      <c r="N624" s="21" t="s">
        <v>609</v>
      </c>
      <c r="O624" s="107" t="e">
        <f>(VLOOKUP(J624,'Rates per SqFt.'!$A$3:$E$12,4,FALSE))*K624</f>
        <v>#N/A</v>
      </c>
      <c r="P624" s="28">
        <f>2800*M624</f>
        <v>482.94679399727147</v>
      </c>
      <c r="Q624" s="109">
        <f>(VLOOKUP(F624,'Rates per SqFt.'!$A$16:$E$18,3))*K624</f>
        <v>1831205644.1607926</v>
      </c>
      <c r="R624" s="29">
        <v>0</v>
      </c>
      <c r="S624" s="111" t="e">
        <f>(VLOOKUP(A624,#REF!,9,FALSE))*M624</f>
        <v>#REF!</v>
      </c>
      <c r="T624" s="30">
        <v>0</v>
      </c>
    </row>
    <row r="625" spans="1:20" ht="15" customHeight="1">
      <c r="A625" s="49">
        <v>609</v>
      </c>
      <c r="B625" s="20" t="s">
        <v>607</v>
      </c>
      <c r="C625" s="21" t="s">
        <v>608</v>
      </c>
      <c r="D625" s="21" t="s">
        <v>15</v>
      </c>
      <c r="E625" s="21"/>
      <c r="F625" s="22" t="s">
        <v>23</v>
      </c>
      <c r="G625" s="23" t="s">
        <v>207</v>
      </c>
      <c r="H625" s="24" t="s">
        <v>208</v>
      </c>
      <c r="I625" s="20" t="s">
        <v>18</v>
      </c>
      <c r="J625" s="24" t="s">
        <v>591</v>
      </c>
      <c r="K625" s="25">
        <v>5330.0498928084189</v>
      </c>
      <c r="L625" s="25">
        <v>6441</v>
      </c>
      <c r="M625" s="26">
        <v>0.82751900214383156</v>
      </c>
      <c r="N625" s="21" t="s">
        <v>609</v>
      </c>
      <c r="O625" s="107" t="e">
        <f>(VLOOKUP(J625,'Rates per SqFt.'!$A$3:$E$12,4,FALSE))*K625</f>
        <v>#N/A</v>
      </c>
      <c r="P625" s="28">
        <f>2800*M625</f>
        <v>2317.0532060027285</v>
      </c>
      <c r="Q625" s="109">
        <f>(VLOOKUP(F625,'Rates per SqFt.'!$A$16:$E$18,3))*K625</f>
        <v>8785648774.1318913</v>
      </c>
      <c r="R625" s="29">
        <v>0</v>
      </c>
      <c r="S625" s="111" t="e">
        <f>(VLOOKUP(A625,#REF!,9,FALSE))*M625</f>
        <v>#REF!</v>
      </c>
      <c r="T625" s="30">
        <v>0</v>
      </c>
    </row>
    <row r="626" spans="1:20" ht="15" customHeight="1">
      <c r="A626" s="49">
        <v>611</v>
      </c>
      <c r="B626" s="20" t="s">
        <v>610</v>
      </c>
      <c r="C626" s="21" t="s">
        <v>611</v>
      </c>
      <c r="D626" s="21" t="s">
        <v>15</v>
      </c>
      <c r="E626" s="21"/>
      <c r="F626" s="22" t="s">
        <v>23</v>
      </c>
      <c r="G626" s="23" t="s">
        <v>207</v>
      </c>
      <c r="H626" s="24" t="s">
        <v>208</v>
      </c>
      <c r="I626" s="20" t="s">
        <v>18</v>
      </c>
      <c r="J626" s="24" t="s">
        <v>41</v>
      </c>
      <c r="K626" s="25">
        <v>3703.4381465062274</v>
      </c>
      <c r="L626" s="25">
        <v>24374.000000000004</v>
      </c>
      <c r="M626" s="26">
        <v>0.1519421574836394</v>
      </c>
      <c r="N626" s="21" t="s">
        <v>612</v>
      </c>
      <c r="O626" s="107" t="e">
        <f>(VLOOKUP(J626,'Rates per SqFt.'!$A$3:$E$12,4,FALSE))*K626</f>
        <v>#N/A</v>
      </c>
      <c r="P626" s="28">
        <f>8000*M626</f>
        <v>1215.5372598691151</v>
      </c>
      <c r="Q626" s="109">
        <f>(VLOOKUP(F626,'Rates per SqFt.'!$A$16:$E$18,3))*K626</f>
        <v>6104465711.62992</v>
      </c>
      <c r="R626" s="29">
        <v>0</v>
      </c>
      <c r="S626" s="111" t="e">
        <f>(VLOOKUP(A626,#REF!,9,FALSE))*M626</f>
        <v>#REF!</v>
      </c>
      <c r="T626" s="30">
        <v>0</v>
      </c>
    </row>
    <row r="627" spans="1:20" ht="15" customHeight="1">
      <c r="A627" s="49">
        <v>611</v>
      </c>
      <c r="B627" s="20" t="s">
        <v>610</v>
      </c>
      <c r="C627" s="21" t="s">
        <v>611</v>
      </c>
      <c r="D627" s="21" t="s">
        <v>15</v>
      </c>
      <c r="E627" s="21"/>
      <c r="F627" s="22" t="s">
        <v>23</v>
      </c>
      <c r="G627" s="23" t="s">
        <v>207</v>
      </c>
      <c r="H627" s="24" t="s">
        <v>208</v>
      </c>
      <c r="I627" s="20" t="s">
        <v>18</v>
      </c>
      <c r="J627" s="24" t="s">
        <v>591</v>
      </c>
      <c r="K627" s="25">
        <v>20670.561853493775</v>
      </c>
      <c r="L627" s="25">
        <v>24374.000000000004</v>
      </c>
      <c r="M627" s="26">
        <v>0.84805784251636052</v>
      </c>
      <c r="N627" s="21" t="s">
        <v>612</v>
      </c>
      <c r="O627" s="107" t="e">
        <f>(VLOOKUP(J627,'Rates per SqFt.'!$A$3:$E$12,4,FALSE))*K627</f>
        <v>#N/A</v>
      </c>
      <c r="P627" s="28">
        <f>8000*M627</f>
        <v>6784.4627401308844</v>
      </c>
      <c r="Q627" s="109">
        <f>(VLOOKUP(F627,'Rates per SqFt.'!$A$16:$E$18,3))*K627</f>
        <v>34071781702.042793</v>
      </c>
      <c r="R627" s="29">
        <v>0</v>
      </c>
      <c r="S627" s="111" t="e">
        <f>(VLOOKUP(A627,#REF!,9,FALSE))*M627</f>
        <v>#REF!</v>
      </c>
      <c r="T627" s="30">
        <v>0</v>
      </c>
    </row>
    <row r="628" spans="1:20" ht="15" customHeight="1">
      <c r="A628" s="49">
        <v>612</v>
      </c>
      <c r="B628" s="20" t="s">
        <v>613</v>
      </c>
      <c r="C628" s="21" t="s">
        <v>614</v>
      </c>
      <c r="D628" s="21" t="s">
        <v>15</v>
      </c>
      <c r="E628" s="21"/>
      <c r="F628" s="22" t="s">
        <v>23</v>
      </c>
      <c r="G628" s="23" t="s">
        <v>207</v>
      </c>
      <c r="H628" s="24" t="s">
        <v>208</v>
      </c>
      <c r="I628" s="20" t="s">
        <v>18</v>
      </c>
      <c r="J628" s="24" t="s">
        <v>41</v>
      </c>
      <c r="K628" s="25">
        <v>836.45888724230792</v>
      </c>
      <c r="L628" s="25">
        <v>8726.0000000000018</v>
      </c>
      <c r="M628" s="26">
        <v>9.585822682125919E-2</v>
      </c>
      <c r="N628" s="21" t="s">
        <v>615</v>
      </c>
      <c r="O628" s="107" t="e">
        <f>(VLOOKUP(J628,'Rates per SqFt.'!$A$3:$E$12,4,FALSE))*K628</f>
        <v>#N/A</v>
      </c>
      <c r="P628" s="28">
        <f t="shared" ref="P628:P633" si="28">2500*M628</f>
        <v>239.64556705314797</v>
      </c>
      <c r="Q628" s="109">
        <f>(VLOOKUP(F628,'Rates per SqFt.'!$A$16:$E$18,3))*K628</f>
        <v>1378755198.3758237</v>
      </c>
      <c r="R628" s="29">
        <v>0</v>
      </c>
      <c r="S628" s="111" t="e">
        <f>(VLOOKUP(A628,#REF!,9,FALSE))*M628</f>
        <v>#REF!</v>
      </c>
      <c r="T628" s="30">
        <v>0</v>
      </c>
    </row>
    <row r="629" spans="1:20" ht="15" customHeight="1">
      <c r="A629" s="49">
        <v>612</v>
      </c>
      <c r="B629" s="20" t="s">
        <v>613</v>
      </c>
      <c r="C629" s="21" t="s">
        <v>614</v>
      </c>
      <c r="D629" s="21" t="s">
        <v>15</v>
      </c>
      <c r="E629" s="21"/>
      <c r="F629" s="22" t="s">
        <v>23</v>
      </c>
      <c r="G629" s="23" t="s">
        <v>207</v>
      </c>
      <c r="H629" s="24" t="s">
        <v>208</v>
      </c>
      <c r="I629" s="20" t="s">
        <v>34</v>
      </c>
      <c r="J629" s="24" t="s">
        <v>41</v>
      </c>
      <c r="K629" s="25">
        <v>564.56443646160756</v>
      </c>
      <c r="L629" s="25">
        <v>8726.0000000000018</v>
      </c>
      <c r="M629" s="26">
        <v>6.4699110298144333E-2</v>
      </c>
      <c r="N629" s="21" t="s">
        <v>615</v>
      </c>
      <c r="O629" s="107" t="e">
        <f>(VLOOKUP(J629,'Rates per SqFt.'!$A$3:$E$12,4,FALSE))*K629</f>
        <v>#N/A</v>
      </c>
      <c r="P629" s="28">
        <f t="shared" si="28"/>
        <v>161.74777574536083</v>
      </c>
      <c r="Q629" s="109">
        <f>(VLOOKUP(F629,'Rates per SqFt.'!$A$16:$E$18,3))*K629</f>
        <v>930585069.34611678</v>
      </c>
      <c r="R629" s="29">
        <v>0</v>
      </c>
      <c r="S629" s="111" t="e">
        <f>(VLOOKUP(A629,#REF!,9,FALSE))*M629</f>
        <v>#REF!</v>
      </c>
      <c r="T629" s="30">
        <v>0</v>
      </c>
    </row>
    <row r="630" spans="1:20" ht="15" customHeight="1">
      <c r="A630" s="49">
        <v>612</v>
      </c>
      <c r="B630" s="20" t="s">
        <v>613</v>
      </c>
      <c r="C630" s="21" t="s">
        <v>614</v>
      </c>
      <c r="D630" s="21" t="s">
        <v>15</v>
      </c>
      <c r="E630" s="21"/>
      <c r="F630" s="22" t="s">
        <v>23</v>
      </c>
      <c r="G630" s="23" t="s">
        <v>207</v>
      </c>
      <c r="H630" s="24" t="s">
        <v>208</v>
      </c>
      <c r="I630" s="20" t="s">
        <v>40</v>
      </c>
      <c r="J630" s="24" t="s">
        <v>41</v>
      </c>
      <c r="K630" s="25">
        <v>127.53973955994611</v>
      </c>
      <c r="L630" s="25">
        <v>8726.0000000000018</v>
      </c>
      <c r="M630" s="26">
        <v>1.4616059999993821E-2</v>
      </c>
      <c r="N630" s="21" t="s">
        <v>615</v>
      </c>
      <c r="O630" s="107" t="e">
        <f>(VLOOKUP(J630,'Rates per SqFt.'!$A$3:$E$12,4,FALSE))*K630</f>
        <v>#N/A</v>
      </c>
      <c r="P630" s="28">
        <f t="shared" si="28"/>
        <v>36.54014999998455</v>
      </c>
      <c r="Q630" s="109">
        <f>(VLOOKUP(F630,'Rates per SqFt.'!$A$16:$E$18,3))*K630</f>
        <v>210226804.44882974</v>
      </c>
      <c r="R630" s="29">
        <v>0</v>
      </c>
      <c r="S630" s="111" t="e">
        <f>(VLOOKUP(A630,#REF!,9,FALSE))*M630</f>
        <v>#REF!</v>
      </c>
      <c r="T630" s="30">
        <v>0</v>
      </c>
    </row>
    <row r="631" spans="1:20" ht="15" customHeight="1">
      <c r="A631" s="49">
        <v>612</v>
      </c>
      <c r="B631" s="20" t="s">
        <v>613</v>
      </c>
      <c r="C631" s="21" t="s">
        <v>614</v>
      </c>
      <c r="D631" s="21" t="s">
        <v>15</v>
      </c>
      <c r="E631" s="21"/>
      <c r="F631" s="22" t="s">
        <v>23</v>
      </c>
      <c r="G631" s="23" t="s">
        <v>207</v>
      </c>
      <c r="H631" s="24" t="s">
        <v>208</v>
      </c>
      <c r="I631" s="20" t="s">
        <v>18</v>
      </c>
      <c r="J631" s="24" t="s">
        <v>591</v>
      </c>
      <c r="K631" s="25">
        <v>7197.4369367361387</v>
      </c>
      <c r="L631" s="25">
        <v>8726.0000000000018</v>
      </c>
      <c r="M631" s="26">
        <v>0.8248266028806025</v>
      </c>
      <c r="N631" s="21" t="s">
        <v>615</v>
      </c>
      <c r="O631" s="107" t="e">
        <f>(VLOOKUP(J631,'Rates per SqFt.'!$A$3:$E$12,4,FALSE))*K631</f>
        <v>#N/A</v>
      </c>
      <c r="P631" s="28">
        <f t="shared" si="28"/>
        <v>2062.0665072015063</v>
      </c>
      <c r="Q631" s="109">
        <f>(VLOOKUP(F631,'Rates per SqFt.'!$A$16:$E$18,3))*K631</f>
        <v>11863707520.908251</v>
      </c>
      <c r="R631" s="29">
        <v>0</v>
      </c>
      <c r="S631" s="111" t="e">
        <f>(VLOOKUP(A631,#REF!,9,FALSE))*M631</f>
        <v>#REF!</v>
      </c>
      <c r="T631" s="30">
        <v>0</v>
      </c>
    </row>
    <row r="632" spans="1:20" ht="15" customHeight="1">
      <c r="A632" s="49">
        <v>614</v>
      </c>
      <c r="B632" s="20" t="s">
        <v>616</v>
      </c>
      <c r="C632" s="21" t="s">
        <v>617</v>
      </c>
      <c r="D632" s="21" t="s">
        <v>15</v>
      </c>
      <c r="E632" s="21"/>
      <c r="F632" s="22" t="s">
        <v>23</v>
      </c>
      <c r="G632" s="23" t="s">
        <v>207</v>
      </c>
      <c r="H632" s="24" t="s">
        <v>208</v>
      </c>
      <c r="I632" s="20" t="s">
        <v>18</v>
      </c>
      <c r="J632" s="24" t="s">
        <v>41</v>
      </c>
      <c r="K632" s="25">
        <v>1303.479595802565</v>
      </c>
      <c r="L632" s="25">
        <v>6334</v>
      </c>
      <c r="M632" s="26">
        <v>0.2057909055577147</v>
      </c>
      <c r="N632" s="21" t="s">
        <v>618</v>
      </c>
      <c r="O632" s="107" t="e">
        <f>(VLOOKUP(J632,'Rates per SqFt.'!$A$3:$E$12,4,FALSE))*K632</f>
        <v>#N/A</v>
      </c>
      <c r="P632" s="28">
        <f t="shared" si="28"/>
        <v>514.47726389428681</v>
      </c>
      <c r="Q632" s="109">
        <f>(VLOOKUP(F632,'Rates per SqFt.'!$A$16:$E$18,3))*K632</f>
        <v>2148556607.025435</v>
      </c>
      <c r="R632" s="29">
        <v>0</v>
      </c>
      <c r="S632" s="111" t="e">
        <f>(VLOOKUP(A632,#REF!,9,FALSE))*M632</f>
        <v>#REF!</v>
      </c>
      <c r="T632" s="30">
        <v>0</v>
      </c>
    </row>
    <row r="633" spans="1:20" ht="15" customHeight="1">
      <c r="A633" s="49">
        <v>614</v>
      </c>
      <c r="B633" s="20" t="s">
        <v>616</v>
      </c>
      <c r="C633" s="21" t="s">
        <v>617</v>
      </c>
      <c r="D633" s="21" t="s">
        <v>15</v>
      </c>
      <c r="E633" s="21"/>
      <c r="F633" s="22" t="s">
        <v>23</v>
      </c>
      <c r="G633" s="23" t="s">
        <v>207</v>
      </c>
      <c r="H633" s="24" t="s">
        <v>208</v>
      </c>
      <c r="I633" s="20" t="s">
        <v>18</v>
      </c>
      <c r="J633" s="24" t="s">
        <v>591</v>
      </c>
      <c r="K633" s="25">
        <v>5030.5204041974348</v>
      </c>
      <c r="L633" s="25">
        <v>6334</v>
      </c>
      <c r="M633" s="26">
        <v>0.79420909444228527</v>
      </c>
      <c r="N633" s="21" t="s">
        <v>618</v>
      </c>
      <c r="O633" s="107" t="e">
        <f>(VLOOKUP(J633,'Rates per SqFt.'!$A$3:$E$12,4,FALSE))*K633</f>
        <v>#N/A</v>
      </c>
      <c r="P633" s="28">
        <f t="shared" si="28"/>
        <v>1985.5227361057132</v>
      </c>
      <c r="Q633" s="109">
        <f>(VLOOKUP(F633,'Rates per SqFt.'!$A$16:$E$18,3))*K633</f>
        <v>8291927151.0037327</v>
      </c>
      <c r="R633" s="29">
        <v>0</v>
      </c>
      <c r="S633" s="111" t="e">
        <f>(VLOOKUP(A633,#REF!,9,FALSE))*M633</f>
        <v>#REF!</v>
      </c>
      <c r="T633" s="30">
        <v>0</v>
      </c>
    </row>
    <row r="634" spans="1:20" ht="15" customHeight="1">
      <c r="A634" s="49">
        <v>615</v>
      </c>
      <c r="B634" s="20" t="s">
        <v>619</v>
      </c>
      <c r="C634" s="21" t="s">
        <v>620</v>
      </c>
      <c r="D634" s="21" t="s">
        <v>15</v>
      </c>
      <c r="E634" s="21"/>
      <c r="F634" s="22" t="s">
        <v>23</v>
      </c>
      <c r="G634" s="23" t="s">
        <v>207</v>
      </c>
      <c r="H634" s="24" t="s">
        <v>208</v>
      </c>
      <c r="I634" s="20" t="s">
        <v>18</v>
      </c>
      <c r="J634" s="24" t="s">
        <v>41</v>
      </c>
      <c r="K634" s="25">
        <v>953.69971524721723</v>
      </c>
      <c r="L634" s="25">
        <v>5599</v>
      </c>
      <c r="M634" s="26">
        <v>0.17033393735438779</v>
      </c>
      <c r="N634" s="21" t="s">
        <v>621</v>
      </c>
      <c r="O634" s="107" t="e">
        <f>(VLOOKUP(J634,'Rates per SqFt.'!$A$3:$E$12,4,FALSE))*K634</f>
        <v>#N/A</v>
      </c>
      <c r="P634" s="28">
        <f>2000*M634</f>
        <v>340.66787470877557</v>
      </c>
      <c r="Q634" s="109">
        <f>(VLOOKUP(F634,'Rates per SqFt.'!$A$16:$E$18,3))*K634</f>
        <v>1572006060.4792569</v>
      </c>
      <c r="R634" s="29">
        <v>0</v>
      </c>
      <c r="S634" s="111" t="e">
        <f>(VLOOKUP(A634,#REF!,9,FALSE))*M634</f>
        <v>#REF!</v>
      </c>
      <c r="T634" s="30">
        <v>0</v>
      </c>
    </row>
    <row r="635" spans="1:20" ht="15" customHeight="1">
      <c r="A635" s="49">
        <v>615</v>
      </c>
      <c r="B635" s="20" t="s">
        <v>619</v>
      </c>
      <c r="C635" s="21" t="s">
        <v>620</v>
      </c>
      <c r="D635" s="21" t="s">
        <v>15</v>
      </c>
      <c r="E635" s="21"/>
      <c r="F635" s="22" t="s">
        <v>23</v>
      </c>
      <c r="G635" s="23" t="s">
        <v>207</v>
      </c>
      <c r="H635" s="24" t="s">
        <v>208</v>
      </c>
      <c r="I635" s="20" t="s">
        <v>18</v>
      </c>
      <c r="J635" s="24" t="s">
        <v>591</v>
      </c>
      <c r="K635" s="25">
        <v>4645.3002847527832</v>
      </c>
      <c r="L635" s="25">
        <v>5599</v>
      </c>
      <c r="M635" s="26">
        <v>0.82966606264561227</v>
      </c>
      <c r="N635" s="21" t="s">
        <v>621</v>
      </c>
      <c r="O635" s="107" t="e">
        <f>(VLOOKUP(J635,'Rates per SqFt.'!$A$3:$E$12,4,FALSE))*K635</f>
        <v>#N/A</v>
      </c>
      <c r="P635" s="28">
        <f>2000*M635</f>
        <v>1659.3321252912244</v>
      </c>
      <c r="Q635" s="109">
        <f>(VLOOKUP(F635,'Rates per SqFt.'!$A$16:$E$18,3))*K635</f>
        <v>7656959610.693038</v>
      </c>
      <c r="R635" s="29">
        <v>0</v>
      </c>
      <c r="S635" s="111" t="e">
        <f>(VLOOKUP(A635,#REF!,9,FALSE))*M635</f>
        <v>#REF!</v>
      </c>
      <c r="T635" s="30">
        <v>0</v>
      </c>
    </row>
    <row r="636" spans="1:20" ht="15" customHeight="1">
      <c r="A636" s="49">
        <v>617</v>
      </c>
      <c r="B636" s="20" t="s">
        <v>622</v>
      </c>
      <c r="C636" s="21" t="s">
        <v>623</v>
      </c>
      <c r="D636" s="21" t="s">
        <v>15</v>
      </c>
      <c r="E636" s="21"/>
      <c r="F636" s="22" t="s">
        <v>29</v>
      </c>
      <c r="G636" s="23" t="s">
        <v>207</v>
      </c>
      <c r="H636" s="24" t="s">
        <v>208</v>
      </c>
      <c r="I636" s="20" t="s">
        <v>18</v>
      </c>
      <c r="J636" s="24" t="s">
        <v>41</v>
      </c>
      <c r="K636" s="25">
        <v>2282.5320961441571</v>
      </c>
      <c r="L636" s="25">
        <v>13437.000000000002</v>
      </c>
      <c r="M636" s="26">
        <v>0.1698691743800072</v>
      </c>
      <c r="N636" s="21" t="s">
        <v>209</v>
      </c>
      <c r="O636" s="107" t="e">
        <f>(VLOOKUP(J636,'Rates per SqFt.'!$A$3:$E$12,4,FALSE))*K636</f>
        <v>#N/A</v>
      </c>
      <c r="P636" s="28">
        <f>500*M636</f>
        <v>84.934587190003597</v>
      </c>
      <c r="Q636" s="109">
        <f>(VLOOKUP(F636,'Rates per SqFt.'!$A$16:$E$18,3))*K636</f>
        <v>3311463318.3016839</v>
      </c>
      <c r="R636" s="29">
        <v>0</v>
      </c>
      <c r="S636" s="111">
        <v>0</v>
      </c>
      <c r="T636" s="30">
        <v>0</v>
      </c>
    </row>
    <row r="637" spans="1:20" ht="15" customHeight="1">
      <c r="A637" s="49">
        <v>617</v>
      </c>
      <c r="B637" s="20" t="s">
        <v>622</v>
      </c>
      <c r="C637" s="21" t="s">
        <v>623</v>
      </c>
      <c r="D637" s="21" t="s">
        <v>15</v>
      </c>
      <c r="E637" s="21"/>
      <c r="F637" s="22" t="s">
        <v>29</v>
      </c>
      <c r="G637" s="23" t="s">
        <v>207</v>
      </c>
      <c r="H637" s="24" t="s">
        <v>208</v>
      </c>
      <c r="I637" s="20" t="s">
        <v>78</v>
      </c>
      <c r="J637" s="24" t="s">
        <v>41</v>
      </c>
      <c r="K637" s="25">
        <v>1765.7981391807673</v>
      </c>
      <c r="L637" s="25">
        <v>13437.000000000002</v>
      </c>
      <c r="M637" s="26">
        <v>0.13141312340409073</v>
      </c>
      <c r="N637" s="21" t="s">
        <v>209</v>
      </c>
      <c r="O637" s="107" t="e">
        <f>(VLOOKUP(J637,'Rates per SqFt.'!$A$3:$E$12,4,FALSE))*K637</f>
        <v>#N/A</v>
      </c>
      <c r="P637" s="28">
        <f>500*M637</f>
        <v>65.706561702045363</v>
      </c>
      <c r="Q637" s="109">
        <f>(VLOOKUP(F637,'Rates per SqFt.'!$A$16:$E$18,3))*K637</f>
        <v>2561793446.5413895</v>
      </c>
      <c r="R637" s="29">
        <v>0</v>
      </c>
      <c r="S637" s="111">
        <v>0</v>
      </c>
      <c r="T637" s="30">
        <v>0</v>
      </c>
    </row>
    <row r="638" spans="1:20" ht="15" customHeight="1">
      <c r="A638" s="49">
        <v>617</v>
      </c>
      <c r="B638" s="20" t="s">
        <v>622</v>
      </c>
      <c r="C638" s="21" t="s">
        <v>623</v>
      </c>
      <c r="D638" s="21" t="s">
        <v>15</v>
      </c>
      <c r="E638" s="21"/>
      <c r="F638" s="22" t="s">
        <v>29</v>
      </c>
      <c r="G638" s="23" t="s">
        <v>207</v>
      </c>
      <c r="H638" s="24" t="s">
        <v>208</v>
      </c>
      <c r="I638" s="20" t="s">
        <v>18</v>
      </c>
      <c r="J638" s="24" t="s">
        <v>591</v>
      </c>
      <c r="K638" s="25">
        <v>3162.9832378759716</v>
      </c>
      <c r="L638" s="25">
        <v>13437.000000000002</v>
      </c>
      <c r="M638" s="26">
        <v>0.23539355792780911</v>
      </c>
      <c r="N638" s="21" t="s">
        <v>209</v>
      </c>
      <c r="O638" s="107" t="e">
        <f>(VLOOKUP(J638,'Rates per SqFt.'!$A$3:$E$12,4,FALSE))*K638</f>
        <v>#N/A</v>
      </c>
      <c r="P638" s="28">
        <f>500*M638</f>
        <v>117.69677896390455</v>
      </c>
      <c r="Q638" s="109">
        <f>(VLOOKUP(F638,'Rates per SqFt.'!$A$16:$E$18,3))*K638</f>
        <v>4588808624.5635252</v>
      </c>
      <c r="R638" s="29">
        <v>0</v>
      </c>
      <c r="S638" s="111">
        <v>0</v>
      </c>
      <c r="T638" s="30">
        <v>0</v>
      </c>
    </row>
    <row r="639" spans="1:20" ht="15" customHeight="1">
      <c r="A639" s="49">
        <v>617</v>
      </c>
      <c r="B639" s="20" t="s">
        <v>622</v>
      </c>
      <c r="C639" s="21" t="s">
        <v>623</v>
      </c>
      <c r="D639" s="21" t="s">
        <v>15</v>
      </c>
      <c r="E639" s="21"/>
      <c r="F639" s="22" t="s">
        <v>29</v>
      </c>
      <c r="G639" s="23" t="s">
        <v>207</v>
      </c>
      <c r="H639" s="24" t="s">
        <v>208</v>
      </c>
      <c r="I639" s="20" t="s">
        <v>72</v>
      </c>
      <c r="J639" s="24" t="s">
        <v>42</v>
      </c>
      <c r="K639" s="25">
        <v>3088.3843410729851</v>
      </c>
      <c r="L639" s="25">
        <v>13437.000000000002</v>
      </c>
      <c r="M639" s="26">
        <v>0.22984180554238184</v>
      </c>
      <c r="N639" s="21" t="s">
        <v>209</v>
      </c>
      <c r="O639" s="107" t="e">
        <f>(VLOOKUP(J639,'Rates per SqFt.'!$A$3:$E$12,4,FALSE))*K639</f>
        <v>#N/A</v>
      </c>
      <c r="P639" s="28">
        <f>500*M639</f>
        <v>114.92090277119092</v>
      </c>
      <c r="Q639" s="109">
        <f>(VLOOKUP(F639,'Rates per SqFt.'!$A$16:$E$18,3))*K639</f>
        <v>4480581664.3529024</v>
      </c>
      <c r="R639" s="29">
        <v>0</v>
      </c>
      <c r="S639" s="111">
        <v>0</v>
      </c>
      <c r="T639" s="30">
        <v>0</v>
      </c>
    </row>
    <row r="640" spans="1:20" ht="15" customHeight="1">
      <c r="A640" s="49">
        <v>617</v>
      </c>
      <c r="B640" s="20" t="s">
        <v>622</v>
      </c>
      <c r="C640" s="21" t="s">
        <v>623</v>
      </c>
      <c r="D640" s="21" t="s">
        <v>15</v>
      </c>
      <c r="E640" s="21"/>
      <c r="F640" s="22" t="s">
        <v>29</v>
      </c>
      <c r="G640" s="23" t="s">
        <v>207</v>
      </c>
      <c r="H640" s="24" t="s">
        <v>208</v>
      </c>
      <c r="I640" s="20" t="s">
        <v>78</v>
      </c>
      <c r="J640" s="24" t="s">
        <v>42</v>
      </c>
      <c r="K640" s="25">
        <v>3137.3021857261192</v>
      </c>
      <c r="L640" s="25">
        <v>13437.000000000002</v>
      </c>
      <c r="M640" s="26">
        <v>0.233482338745711</v>
      </c>
      <c r="N640" s="21" t="s">
        <v>209</v>
      </c>
      <c r="O640" s="107" t="e">
        <f>(VLOOKUP(J640,'Rates per SqFt.'!$A$3:$E$12,4,FALSE))*K640</f>
        <v>#N/A</v>
      </c>
      <c r="P640" s="28">
        <f>500*M640</f>
        <v>116.7411693728555</v>
      </c>
      <c r="Q640" s="109">
        <f>(VLOOKUP(F640,'Rates per SqFt.'!$A$16:$E$18,3))*K640</f>
        <v>4551550939.419343</v>
      </c>
      <c r="R640" s="29">
        <v>0</v>
      </c>
      <c r="S640" s="111">
        <v>0</v>
      </c>
      <c r="T640" s="30">
        <v>0</v>
      </c>
    </row>
    <row r="641" spans="1:20" ht="15" customHeight="1">
      <c r="A641" s="49">
        <v>618</v>
      </c>
      <c r="B641" s="20" t="s">
        <v>624</v>
      </c>
      <c r="C641" s="21" t="s">
        <v>625</v>
      </c>
      <c r="D641" s="21" t="s">
        <v>15</v>
      </c>
      <c r="E641" s="21"/>
      <c r="F641" s="22" t="s">
        <v>23</v>
      </c>
      <c r="G641" s="23" t="s">
        <v>207</v>
      </c>
      <c r="H641" s="24" t="s">
        <v>208</v>
      </c>
      <c r="I641" s="20" t="s">
        <v>18</v>
      </c>
      <c r="J641" s="24" t="s">
        <v>41</v>
      </c>
      <c r="K641" s="25">
        <v>1418.7447243022464</v>
      </c>
      <c r="L641" s="25">
        <v>7040.9999999999991</v>
      </c>
      <c r="M641" s="26">
        <v>0.20149761742682099</v>
      </c>
      <c r="N641" s="21" t="s">
        <v>626</v>
      </c>
      <c r="O641" s="107" t="e">
        <f>(VLOOKUP(J641,'Rates per SqFt.'!$A$3:$E$12,4,FALSE))*K641</f>
        <v>#N/A</v>
      </c>
      <c r="P641" s="28">
        <f>2500*M641</f>
        <v>503.74404356705247</v>
      </c>
      <c r="Q641" s="109">
        <f>(VLOOKUP(F641,'Rates per SqFt.'!$A$16:$E$18,3))*K641</f>
        <v>2338550876.3604631</v>
      </c>
      <c r="R641" s="29">
        <v>0</v>
      </c>
      <c r="S641" s="111" t="e">
        <f>(VLOOKUP(A641,#REF!,9,FALSE))*M641</f>
        <v>#REF!</v>
      </c>
      <c r="T641" s="30">
        <v>0</v>
      </c>
    </row>
    <row r="642" spans="1:20" ht="15" customHeight="1">
      <c r="A642" s="49">
        <v>618</v>
      </c>
      <c r="B642" s="20" t="s">
        <v>624</v>
      </c>
      <c r="C642" s="21" t="s">
        <v>625</v>
      </c>
      <c r="D642" s="21" t="s">
        <v>15</v>
      </c>
      <c r="E642" s="21"/>
      <c r="F642" s="22" t="s">
        <v>23</v>
      </c>
      <c r="G642" s="23" t="s">
        <v>207</v>
      </c>
      <c r="H642" s="24" t="s">
        <v>208</v>
      </c>
      <c r="I642" s="20" t="s">
        <v>18</v>
      </c>
      <c r="J642" s="24" t="s">
        <v>591</v>
      </c>
      <c r="K642" s="25">
        <v>5622.2552756977529</v>
      </c>
      <c r="L642" s="25">
        <v>7040.9999999999991</v>
      </c>
      <c r="M642" s="26">
        <v>0.79850238257317907</v>
      </c>
      <c r="N642" s="21" t="s">
        <v>626</v>
      </c>
      <c r="O642" s="107" t="e">
        <f>(VLOOKUP(J642,'Rates per SqFt.'!$A$3:$E$12,4,FALSE))*K642</f>
        <v>#N/A</v>
      </c>
      <c r="P642" s="28">
        <f>2500*M642</f>
        <v>1996.2559564329476</v>
      </c>
      <c r="Q642" s="109">
        <f>(VLOOKUP(F642,'Rates per SqFt.'!$A$16:$E$18,3))*K642</f>
        <v>9267297898.5500774</v>
      </c>
      <c r="R642" s="29">
        <v>0</v>
      </c>
      <c r="S642" s="111" t="e">
        <f>(VLOOKUP(A642,#REF!,9,FALSE))*M642</f>
        <v>#REF!</v>
      </c>
      <c r="T642" s="30">
        <v>0</v>
      </c>
    </row>
    <row r="643" spans="1:20" ht="15" customHeight="1">
      <c r="A643" s="49">
        <v>619</v>
      </c>
      <c r="B643" s="20" t="s">
        <v>627</v>
      </c>
      <c r="C643" s="21" t="s">
        <v>628</v>
      </c>
      <c r="D643" s="21" t="s">
        <v>22</v>
      </c>
      <c r="E643" s="21"/>
      <c r="F643" s="22" t="s">
        <v>23</v>
      </c>
      <c r="G643" s="23" t="s">
        <v>207</v>
      </c>
      <c r="H643" s="24" t="s">
        <v>208</v>
      </c>
      <c r="I643" s="20" t="s">
        <v>18</v>
      </c>
      <c r="J643" s="24" t="s">
        <v>41</v>
      </c>
      <c r="K643" s="25">
        <v>1098.7822558831485</v>
      </c>
      <c r="L643" s="25">
        <v>4718</v>
      </c>
      <c r="M643" s="26">
        <v>0.23289153367595347</v>
      </c>
      <c r="N643" s="21" t="s">
        <v>629</v>
      </c>
      <c r="O643" s="107" t="e">
        <f>(VLOOKUP(J643,'Rates per SqFt.'!$A$3:$E$12,4,FALSE))*K643</f>
        <v>#N/A</v>
      </c>
      <c r="P643" s="28">
        <f>2000*M643</f>
        <v>465.78306735190694</v>
      </c>
      <c r="Q643" s="97"/>
      <c r="R643" s="29">
        <v>0</v>
      </c>
      <c r="S643" s="111" t="e">
        <f>(VLOOKUP(A643,#REF!,9,FALSE))*M643</f>
        <v>#REF!</v>
      </c>
      <c r="T643" s="31">
        <f>155907*M643</f>
        <v>36309.420340816876</v>
      </c>
    </row>
    <row r="644" spans="1:20" ht="15" customHeight="1">
      <c r="A644" s="49">
        <v>619</v>
      </c>
      <c r="B644" s="20" t="s">
        <v>627</v>
      </c>
      <c r="C644" s="21" t="s">
        <v>628</v>
      </c>
      <c r="D644" s="21" t="s">
        <v>22</v>
      </c>
      <c r="E644" s="21"/>
      <c r="F644" s="22" t="s">
        <v>23</v>
      </c>
      <c r="G644" s="23" t="s">
        <v>207</v>
      </c>
      <c r="H644" s="24" t="s">
        <v>208</v>
      </c>
      <c r="I644" s="20" t="s">
        <v>18</v>
      </c>
      <c r="J644" s="24" t="s">
        <v>591</v>
      </c>
      <c r="K644" s="25">
        <v>3619.2177441168515</v>
      </c>
      <c r="L644" s="25">
        <v>4718</v>
      </c>
      <c r="M644" s="26">
        <v>0.7671084663240465</v>
      </c>
      <c r="N644" s="21" t="s">
        <v>629</v>
      </c>
      <c r="O644" s="107" t="e">
        <f>(VLOOKUP(J644,'Rates per SqFt.'!$A$3:$E$12,4,FALSE))*K644</f>
        <v>#N/A</v>
      </c>
      <c r="P644" s="28">
        <f>2000*M644</f>
        <v>1534.216932648093</v>
      </c>
      <c r="Q644" s="97"/>
      <c r="R644" s="29">
        <v>0</v>
      </c>
      <c r="S644" s="111" t="e">
        <f>(VLOOKUP(A644,#REF!,9,FALSE))*M644</f>
        <v>#REF!</v>
      </c>
      <c r="T644" s="31">
        <f>155907*M644</f>
        <v>119597.57965918312</v>
      </c>
    </row>
    <row r="645" spans="1:20" ht="15" customHeight="1">
      <c r="A645" s="49">
        <v>621</v>
      </c>
      <c r="B645" s="20" t="s">
        <v>630</v>
      </c>
      <c r="C645" s="21" t="s">
        <v>631</v>
      </c>
      <c r="D645" s="21" t="s">
        <v>22</v>
      </c>
      <c r="E645" s="21"/>
      <c r="F645" s="22" t="s">
        <v>23</v>
      </c>
      <c r="G645" s="23" t="s">
        <v>207</v>
      </c>
      <c r="H645" s="24" t="s">
        <v>208</v>
      </c>
      <c r="I645" s="20" t="s">
        <v>18</v>
      </c>
      <c r="J645" s="24" t="s">
        <v>41</v>
      </c>
      <c r="K645" s="25">
        <v>833.4508816120906</v>
      </c>
      <c r="L645" s="25">
        <v>3619</v>
      </c>
      <c r="M645" s="26">
        <v>0.23029866858582221</v>
      </c>
      <c r="N645" s="21" t="s">
        <v>632</v>
      </c>
      <c r="O645" s="107" t="e">
        <f>(VLOOKUP(J645,'Rates per SqFt.'!$A$3:$E$12,4,FALSE))*K645</f>
        <v>#N/A</v>
      </c>
      <c r="P645" s="28">
        <f>1700*M645</f>
        <v>391.50773659589777</v>
      </c>
      <c r="Q645" s="97"/>
      <c r="R645" s="29">
        <v>0</v>
      </c>
      <c r="S645" s="111">
        <v>0</v>
      </c>
      <c r="T645" s="31">
        <f>17424*M645</f>
        <v>4012.724001439366</v>
      </c>
    </row>
    <row r="646" spans="1:20" ht="15" customHeight="1">
      <c r="A646" s="49">
        <v>621</v>
      </c>
      <c r="B646" s="20" t="s">
        <v>630</v>
      </c>
      <c r="C646" s="21" t="s">
        <v>631</v>
      </c>
      <c r="D646" s="21" t="s">
        <v>22</v>
      </c>
      <c r="E646" s="21"/>
      <c r="F646" s="22" t="s">
        <v>23</v>
      </c>
      <c r="G646" s="23" t="s">
        <v>207</v>
      </c>
      <c r="H646" s="24" t="s">
        <v>208</v>
      </c>
      <c r="I646" s="20" t="s">
        <v>18</v>
      </c>
      <c r="J646" s="24" t="s">
        <v>591</v>
      </c>
      <c r="K646" s="25">
        <v>2785.5491183879094</v>
      </c>
      <c r="L646" s="25">
        <v>3619</v>
      </c>
      <c r="M646" s="26">
        <v>0.76970133141417774</v>
      </c>
      <c r="N646" s="21" t="s">
        <v>632</v>
      </c>
      <c r="O646" s="107" t="e">
        <f>(VLOOKUP(J646,'Rates per SqFt.'!$A$3:$E$12,4,FALSE))*K646</f>
        <v>#N/A</v>
      </c>
      <c r="P646" s="28">
        <f>1700*M646</f>
        <v>1308.4922634041022</v>
      </c>
      <c r="Q646" s="97"/>
      <c r="R646" s="29">
        <v>0</v>
      </c>
      <c r="S646" s="111">
        <v>0</v>
      </c>
      <c r="T646" s="31">
        <f>17424*M646</f>
        <v>13411.275998560634</v>
      </c>
    </row>
    <row r="647" spans="1:20" ht="15" customHeight="1">
      <c r="A647" s="49">
        <v>622</v>
      </c>
      <c r="B647" s="20" t="s">
        <v>633</v>
      </c>
      <c r="C647" s="21" t="s">
        <v>634</v>
      </c>
      <c r="D647" s="21" t="s">
        <v>15</v>
      </c>
      <c r="E647" s="21"/>
      <c r="F647" s="22" t="s">
        <v>23</v>
      </c>
      <c r="G647" s="23" t="s">
        <v>207</v>
      </c>
      <c r="H647" s="24" t="s">
        <v>208</v>
      </c>
      <c r="I647" s="20" t="s">
        <v>18</v>
      </c>
      <c r="J647" s="24" t="s">
        <v>41</v>
      </c>
      <c r="K647" s="25">
        <v>2312.702436792129</v>
      </c>
      <c r="L647" s="25">
        <v>13059</v>
      </c>
      <c r="M647" s="26">
        <v>0.17709644205468481</v>
      </c>
      <c r="N647" s="21" t="s">
        <v>635</v>
      </c>
      <c r="O647" s="107" t="e">
        <f>(VLOOKUP(J647,'Rates per SqFt.'!$A$3:$E$12,4,FALSE))*K647</f>
        <v>#N/A</v>
      </c>
      <c r="P647" s="28">
        <f>8000*M647</f>
        <v>1416.7715364374785</v>
      </c>
      <c r="Q647" s="109">
        <f>(VLOOKUP(F647,'Rates per SqFt.'!$A$16:$E$18,3))*K647</f>
        <v>3812082764.2062993</v>
      </c>
      <c r="R647" s="29">
        <v>0</v>
      </c>
      <c r="S647" s="111" t="e">
        <f>(VLOOKUP(A647,#REF!,9,FALSE))*M647</f>
        <v>#REF!</v>
      </c>
      <c r="T647" s="30">
        <v>0</v>
      </c>
    </row>
    <row r="648" spans="1:20" ht="15" customHeight="1">
      <c r="A648" s="49">
        <v>622</v>
      </c>
      <c r="B648" s="20" t="s">
        <v>633</v>
      </c>
      <c r="C648" s="21" t="s">
        <v>634</v>
      </c>
      <c r="D648" s="21" t="s">
        <v>15</v>
      </c>
      <c r="E648" s="21"/>
      <c r="F648" s="22" t="s">
        <v>23</v>
      </c>
      <c r="G648" s="23" t="s">
        <v>207</v>
      </c>
      <c r="H648" s="24" t="s">
        <v>208</v>
      </c>
      <c r="I648" s="20" t="s">
        <v>18</v>
      </c>
      <c r="J648" s="24" t="s">
        <v>591</v>
      </c>
      <c r="K648" s="25">
        <v>10746.297563207871</v>
      </c>
      <c r="L648" s="25">
        <v>13059</v>
      </c>
      <c r="M648" s="26">
        <v>0.82290355794531511</v>
      </c>
      <c r="N648" s="21" t="s">
        <v>635</v>
      </c>
      <c r="O648" s="107" t="e">
        <f>(VLOOKUP(J648,'Rates per SqFt.'!$A$3:$E$12,4,FALSE))*K648</f>
        <v>#N/A</v>
      </c>
      <c r="P648" s="28">
        <f>8000*M648</f>
        <v>6583.228463562521</v>
      </c>
      <c r="Q648" s="109">
        <f>(VLOOKUP(F648,'Rates per SqFt.'!$A$16:$E$18,3))*K648</f>
        <v>17713379407.581337</v>
      </c>
      <c r="R648" s="29">
        <v>0</v>
      </c>
      <c r="S648" s="111" t="e">
        <f>(VLOOKUP(A648,#REF!,9,FALSE))*M648</f>
        <v>#REF!</v>
      </c>
      <c r="T648" s="30">
        <v>0</v>
      </c>
    </row>
    <row r="649" spans="1:20" ht="15" customHeight="1">
      <c r="A649" s="49">
        <v>623</v>
      </c>
      <c r="B649" s="20" t="s">
        <v>636</v>
      </c>
      <c r="C649" s="21" t="s">
        <v>637</v>
      </c>
      <c r="D649" s="21" t="s">
        <v>15</v>
      </c>
      <c r="E649" s="21"/>
      <c r="F649" s="22" t="s">
        <v>23</v>
      </c>
      <c r="G649" s="23" t="s">
        <v>207</v>
      </c>
      <c r="H649" s="24" t="s">
        <v>208</v>
      </c>
      <c r="I649" s="20" t="s">
        <v>18</v>
      </c>
      <c r="J649" s="24" t="s">
        <v>41</v>
      </c>
      <c r="K649" s="25">
        <v>1586.9985036241374</v>
      </c>
      <c r="L649" s="25">
        <v>22435</v>
      </c>
      <c r="M649" s="26">
        <v>7.0737619952045347E-2</v>
      </c>
      <c r="N649" s="21" t="s">
        <v>638</v>
      </c>
      <c r="O649" s="107" t="e">
        <f>(VLOOKUP(J649,'Rates per SqFt.'!$A$3:$E$12,4,FALSE))*K649</f>
        <v>#N/A</v>
      </c>
      <c r="P649" s="28">
        <f>2000*M649</f>
        <v>141.4752399040907</v>
      </c>
      <c r="Q649" s="109">
        <f>(VLOOKUP(F649,'Rates per SqFt.'!$A$16:$E$18,3))*K649</f>
        <v>2615887606.7420902</v>
      </c>
      <c r="R649" s="29">
        <v>0</v>
      </c>
      <c r="S649" s="111" t="e">
        <f>(VLOOKUP(A649,#REF!,9,FALSE))*M649</f>
        <v>#REF!</v>
      </c>
      <c r="T649" s="30">
        <v>0</v>
      </c>
    </row>
    <row r="650" spans="1:20" ht="15" customHeight="1">
      <c r="A650" s="49">
        <v>623</v>
      </c>
      <c r="B650" s="20" t="s">
        <v>636</v>
      </c>
      <c r="C650" s="21" t="s">
        <v>637</v>
      </c>
      <c r="D650" s="21" t="s">
        <v>15</v>
      </c>
      <c r="E650" s="21"/>
      <c r="F650" s="22" t="s">
        <v>23</v>
      </c>
      <c r="G650" s="23" t="s">
        <v>207</v>
      </c>
      <c r="H650" s="24" t="s">
        <v>208</v>
      </c>
      <c r="I650" s="20" t="s">
        <v>18</v>
      </c>
      <c r="J650" s="24" t="s">
        <v>591</v>
      </c>
      <c r="K650" s="25">
        <v>8924.0090230327714</v>
      </c>
      <c r="L650" s="25">
        <v>22435</v>
      </c>
      <c r="M650" s="26">
        <v>0.39777174161055368</v>
      </c>
      <c r="N650" s="21" t="s">
        <v>638</v>
      </c>
      <c r="O650" s="107" t="e">
        <f>(VLOOKUP(J650,'Rates per SqFt.'!$A$3:$E$12,4,FALSE))*K650</f>
        <v>#N/A</v>
      </c>
      <c r="P650" s="28">
        <f>2000*M650</f>
        <v>795.54348322110729</v>
      </c>
      <c r="Q650" s="109">
        <f>(VLOOKUP(F650,'Rates per SqFt.'!$A$16:$E$18,3))*K650</f>
        <v>14709657603.64373</v>
      </c>
      <c r="R650" s="29">
        <v>0</v>
      </c>
      <c r="S650" s="111" t="e">
        <f>(VLOOKUP(A650,#REF!,9,FALSE))*M650</f>
        <v>#REF!</v>
      </c>
      <c r="T650" s="30">
        <v>0</v>
      </c>
    </row>
    <row r="651" spans="1:20" ht="15" customHeight="1">
      <c r="A651" s="49">
        <v>623</v>
      </c>
      <c r="B651" s="20" t="s">
        <v>636</v>
      </c>
      <c r="C651" s="21" t="s">
        <v>637</v>
      </c>
      <c r="D651" s="21" t="s">
        <v>15</v>
      </c>
      <c r="E651" s="21"/>
      <c r="F651" s="22" t="s">
        <v>23</v>
      </c>
      <c r="G651" s="23" t="s">
        <v>207</v>
      </c>
      <c r="H651" s="24" t="s">
        <v>208</v>
      </c>
      <c r="I651" s="20" t="s">
        <v>40</v>
      </c>
      <c r="J651" s="24" t="s">
        <v>19</v>
      </c>
      <c r="K651" s="25">
        <v>11923.992473343091</v>
      </c>
      <c r="L651" s="25">
        <v>22435</v>
      </c>
      <c r="M651" s="26">
        <v>0.53149063843740096</v>
      </c>
      <c r="N651" s="21" t="s">
        <v>638</v>
      </c>
      <c r="O651" s="107" t="e">
        <f>(VLOOKUP(J651,'Rates per SqFt.'!$A$3:$E$12,4,FALSE))*K651</f>
        <v>#N/A</v>
      </c>
      <c r="P651" s="28">
        <f>2000*M651</f>
        <v>1062.981276874802</v>
      </c>
      <c r="Q651" s="109">
        <f>(VLOOKUP(F651,'Rates per SqFt.'!$A$16:$E$18,3))*K651</f>
        <v>19654602107.483517</v>
      </c>
      <c r="R651" s="29">
        <v>0</v>
      </c>
      <c r="S651" s="111" t="e">
        <f>(VLOOKUP(A651,#REF!,9,FALSE))*M651</f>
        <v>#REF!</v>
      </c>
      <c r="T651" s="30">
        <v>0</v>
      </c>
    </row>
    <row r="652" spans="1:20" ht="15" customHeight="1">
      <c r="A652" s="49">
        <v>625</v>
      </c>
      <c r="B652" s="20" t="s">
        <v>639</v>
      </c>
      <c r="C652" s="21" t="s">
        <v>640</v>
      </c>
      <c r="D652" s="21" t="s">
        <v>22</v>
      </c>
      <c r="E652" s="21"/>
      <c r="F652" s="22" t="s">
        <v>23</v>
      </c>
      <c r="G652" s="23" t="s">
        <v>207</v>
      </c>
      <c r="H652" s="24" t="s">
        <v>208</v>
      </c>
      <c r="I652" s="20" t="s">
        <v>18</v>
      </c>
      <c r="J652" s="24" t="s">
        <v>41</v>
      </c>
      <c r="K652" s="25">
        <v>796.97170620177189</v>
      </c>
      <c r="L652" s="25">
        <v>4277</v>
      </c>
      <c r="M652" s="26">
        <v>0.18633895398685338</v>
      </c>
      <c r="N652" s="21" t="s">
        <v>641</v>
      </c>
      <c r="O652" s="107" t="e">
        <f>(VLOOKUP(J652,'Rates per SqFt.'!$A$3:$E$12,4,FALSE))*K652</f>
        <v>#N/A</v>
      </c>
      <c r="P652" s="28">
        <f>2000*M652</f>
        <v>372.67790797370674</v>
      </c>
      <c r="Q652" s="97"/>
      <c r="R652" s="29">
        <v>0</v>
      </c>
      <c r="S652" s="111" t="e">
        <f>(VLOOKUP(A652,#REF!,9,FALSE))*M652</f>
        <v>#REF!</v>
      </c>
      <c r="T652" s="31">
        <f>124302*M652</f>
        <v>23162.304658473848</v>
      </c>
    </row>
    <row r="653" spans="1:20" ht="15" customHeight="1">
      <c r="A653" s="49">
        <v>625</v>
      </c>
      <c r="B653" s="20" t="s">
        <v>639</v>
      </c>
      <c r="C653" s="21" t="s">
        <v>640</v>
      </c>
      <c r="D653" s="21" t="s">
        <v>22</v>
      </c>
      <c r="E653" s="21"/>
      <c r="F653" s="22" t="s">
        <v>23</v>
      </c>
      <c r="G653" s="23" t="s">
        <v>207</v>
      </c>
      <c r="H653" s="24" t="s">
        <v>208</v>
      </c>
      <c r="I653" s="20" t="s">
        <v>18</v>
      </c>
      <c r="J653" s="24" t="s">
        <v>591</v>
      </c>
      <c r="K653" s="25">
        <v>3480.0282937982283</v>
      </c>
      <c r="L653" s="25">
        <v>4277</v>
      </c>
      <c r="M653" s="26">
        <v>0.8136610460131467</v>
      </c>
      <c r="N653" s="21" t="s">
        <v>641</v>
      </c>
      <c r="O653" s="107" t="e">
        <f>(VLOOKUP(J653,'Rates per SqFt.'!$A$3:$E$12,4,FALSE))*K653</f>
        <v>#N/A</v>
      </c>
      <c r="P653" s="28">
        <f>2000*M653</f>
        <v>1627.3220920262934</v>
      </c>
      <c r="Q653" s="97"/>
      <c r="R653" s="29">
        <v>0</v>
      </c>
      <c r="S653" s="111" t="e">
        <f>(VLOOKUP(A653,#REF!,9,FALSE))*M653</f>
        <v>#REF!</v>
      </c>
      <c r="T653" s="31">
        <f>124302*M653</f>
        <v>101139.69534152617</v>
      </c>
    </row>
    <row r="654" spans="1:20" ht="15" customHeight="1">
      <c r="A654" s="49">
        <v>628</v>
      </c>
      <c r="B654" s="20" t="s">
        <v>642</v>
      </c>
      <c r="C654" s="21" t="s">
        <v>643</v>
      </c>
      <c r="D654" s="21" t="s">
        <v>22</v>
      </c>
      <c r="E654" s="21"/>
      <c r="F654" s="22" t="s">
        <v>23</v>
      </c>
      <c r="G654" s="23" t="s">
        <v>207</v>
      </c>
      <c r="H654" s="24" t="s">
        <v>208</v>
      </c>
      <c r="I654" s="20" t="s">
        <v>18</v>
      </c>
      <c r="J654" s="24" t="s">
        <v>41</v>
      </c>
      <c r="K654" s="25">
        <v>1023.6138195777352</v>
      </c>
      <c r="L654" s="25">
        <v>5716</v>
      </c>
      <c r="M654" s="26">
        <v>0.17907869481765837</v>
      </c>
      <c r="N654" s="21" t="s">
        <v>644</v>
      </c>
      <c r="O654" s="107" t="e">
        <f>(VLOOKUP(J654,'Rates per SqFt.'!$A$3:$E$12,4,FALSE))*K654</f>
        <v>#N/A</v>
      </c>
      <c r="P654" s="28">
        <f>1700*M654</f>
        <v>304.4337811900192</v>
      </c>
      <c r="Q654" s="97"/>
      <c r="R654" s="29">
        <v>0</v>
      </c>
      <c r="S654" s="111" t="e">
        <f>(VLOOKUP(A654,#REF!,9,FALSE))*M654</f>
        <v>#REF!</v>
      </c>
      <c r="T654" s="31">
        <f>90090*M654</f>
        <v>16133.199616122842</v>
      </c>
    </row>
    <row r="655" spans="1:20" ht="15" customHeight="1">
      <c r="A655" s="49">
        <v>628</v>
      </c>
      <c r="B655" s="20" t="s">
        <v>642</v>
      </c>
      <c r="C655" s="21" t="s">
        <v>643</v>
      </c>
      <c r="D655" s="21" t="s">
        <v>22</v>
      </c>
      <c r="E655" s="21"/>
      <c r="F655" s="22" t="s">
        <v>23</v>
      </c>
      <c r="G655" s="23" t="s">
        <v>207</v>
      </c>
      <c r="H655" s="24" t="s">
        <v>208</v>
      </c>
      <c r="I655" s="20" t="s">
        <v>18</v>
      </c>
      <c r="J655" s="24" t="s">
        <v>591</v>
      </c>
      <c r="K655" s="25">
        <v>4692.3861804222652</v>
      </c>
      <c r="L655" s="25">
        <v>5716</v>
      </c>
      <c r="M655" s="26">
        <v>0.82092130518234174</v>
      </c>
      <c r="N655" s="21" t="s">
        <v>644</v>
      </c>
      <c r="O655" s="107" t="e">
        <f>(VLOOKUP(J655,'Rates per SqFt.'!$A$3:$E$12,4,FALSE))*K655</f>
        <v>#N/A</v>
      </c>
      <c r="P655" s="28">
        <f>1700*M655</f>
        <v>1395.5662188099809</v>
      </c>
      <c r="Q655" s="97"/>
      <c r="R655" s="29">
        <v>0</v>
      </c>
      <c r="S655" s="111" t="e">
        <f>(VLOOKUP(A655,#REF!,9,FALSE))*M655</f>
        <v>#REF!</v>
      </c>
      <c r="T655" s="31">
        <f>90090*M655</f>
        <v>73956.800383877169</v>
      </c>
    </row>
    <row r="656" spans="1:20" ht="15" customHeight="1">
      <c r="A656" s="49">
        <v>629</v>
      </c>
      <c r="B656" s="20" t="s">
        <v>645</v>
      </c>
      <c r="C656" s="21" t="s">
        <v>646</v>
      </c>
      <c r="D656" s="21" t="s">
        <v>22</v>
      </c>
      <c r="E656" s="21"/>
      <c r="F656" s="22" t="s">
        <v>23</v>
      </c>
      <c r="G656" s="23" t="s">
        <v>207</v>
      </c>
      <c r="H656" s="24" t="s">
        <v>208</v>
      </c>
      <c r="I656" s="20" t="s">
        <v>18</v>
      </c>
      <c r="J656" s="24" t="s">
        <v>41</v>
      </c>
      <c r="K656" s="25">
        <v>1232.2959681793527</v>
      </c>
      <c r="L656" s="25">
        <v>6091</v>
      </c>
      <c r="M656" s="26">
        <v>0.20231422889170131</v>
      </c>
      <c r="N656" s="21" t="s">
        <v>647</v>
      </c>
      <c r="O656" s="107" t="e">
        <f>(VLOOKUP(J656,'Rates per SqFt.'!$A$3:$E$12,4,FALSE))*K656</f>
        <v>#N/A</v>
      </c>
      <c r="P656" s="28">
        <f>1700*M656</f>
        <v>343.93418911589225</v>
      </c>
      <c r="Q656" s="97"/>
      <c r="R656" s="29">
        <v>0</v>
      </c>
      <c r="S656" s="111" t="e">
        <f>(VLOOKUP(A656,#REF!,9,FALSE))*M656</f>
        <v>#REF!</v>
      </c>
      <c r="T656" s="31">
        <f>102926*M656</f>
        <v>20823.39432290725</v>
      </c>
    </row>
    <row r="657" spans="1:20" ht="15" customHeight="1">
      <c r="A657" s="49">
        <v>629</v>
      </c>
      <c r="B657" s="20" t="s">
        <v>645</v>
      </c>
      <c r="C657" s="21" t="s">
        <v>646</v>
      </c>
      <c r="D657" s="21" t="s">
        <v>22</v>
      </c>
      <c r="E657" s="21"/>
      <c r="F657" s="22" t="s">
        <v>23</v>
      </c>
      <c r="G657" s="23" t="s">
        <v>207</v>
      </c>
      <c r="H657" s="24" t="s">
        <v>208</v>
      </c>
      <c r="I657" s="20" t="s">
        <v>18</v>
      </c>
      <c r="J657" s="24" t="s">
        <v>591</v>
      </c>
      <c r="K657" s="25">
        <v>4858.7040318206473</v>
      </c>
      <c r="L657" s="25">
        <v>6091</v>
      </c>
      <c r="M657" s="26">
        <v>0.79768577110829864</v>
      </c>
      <c r="N657" s="21" t="s">
        <v>647</v>
      </c>
      <c r="O657" s="107" t="e">
        <f>(VLOOKUP(J657,'Rates per SqFt.'!$A$3:$E$12,4,FALSE))*K657</f>
        <v>#N/A</v>
      </c>
      <c r="P657" s="28">
        <f>1700*M657</f>
        <v>1356.0658108841076</v>
      </c>
      <c r="Q657" s="97"/>
      <c r="R657" s="29">
        <v>0</v>
      </c>
      <c r="S657" s="111" t="e">
        <f>(VLOOKUP(A657,#REF!,9,FALSE))*M657</f>
        <v>#REF!</v>
      </c>
      <c r="T657" s="31">
        <f>102926*M657</f>
        <v>82102.605677092739</v>
      </c>
    </row>
    <row r="658" spans="1:20" ht="15" customHeight="1">
      <c r="A658" s="49">
        <v>697</v>
      </c>
      <c r="B658" s="20" t="s">
        <v>648</v>
      </c>
      <c r="C658" s="21" t="s">
        <v>649</v>
      </c>
      <c r="D658" s="21" t="s">
        <v>15</v>
      </c>
      <c r="E658" s="21"/>
      <c r="F658" s="22" t="s">
        <v>23</v>
      </c>
      <c r="G658" s="23" t="s">
        <v>207</v>
      </c>
      <c r="H658" s="24" t="s">
        <v>208</v>
      </c>
      <c r="I658" s="20" t="s">
        <v>18</v>
      </c>
      <c r="J658" s="24" t="s">
        <v>41</v>
      </c>
      <c r="K658" s="25">
        <v>1094</v>
      </c>
      <c r="L658" s="25">
        <v>1916</v>
      </c>
      <c r="M658" s="26">
        <v>0.57098121085594988</v>
      </c>
      <c r="N658" s="21" t="s">
        <v>650</v>
      </c>
      <c r="O658" s="27"/>
      <c r="P658" s="28">
        <v>0</v>
      </c>
      <c r="Q658" s="97">
        <v>0</v>
      </c>
      <c r="R658" s="29">
        <v>0</v>
      </c>
      <c r="S658" s="111">
        <v>0</v>
      </c>
      <c r="T658" s="30">
        <v>0</v>
      </c>
    </row>
    <row r="659" spans="1:20" ht="15" customHeight="1">
      <c r="A659" s="49">
        <v>697</v>
      </c>
      <c r="B659" s="20" t="s">
        <v>648</v>
      </c>
      <c r="C659" s="21" t="s">
        <v>649</v>
      </c>
      <c r="D659" s="21" t="s">
        <v>15</v>
      </c>
      <c r="E659" s="21"/>
      <c r="F659" s="22" t="s">
        <v>23</v>
      </c>
      <c r="G659" s="23" t="s">
        <v>207</v>
      </c>
      <c r="H659" s="24" t="s">
        <v>208</v>
      </c>
      <c r="I659" s="20" t="s">
        <v>34</v>
      </c>
      <c r="J659" s="24" t="s">
        <v>41</v>
      </c>
      <c r="K659" s="25">
        <v>822</v>
      </c>
      <c r="L659" s="25">
        <v>1916</v>
      </c>
      <c r="M659" s="26">
        <v>0.42901878914405012</v>
      </c>
      <c r="N659" s="21" t="s">
        <v>650</v>
      </c>
      <c r="O659" s="27"/>
      <c r="P659" s="28">
        <v>0</v>
      </c>
      <c r="Q659" s="97">
        <v>0</v>
      </c>
      <c r="R659" s="29">
        <v>0</v>
      </c>
      <c r="S659" s="111">
        <v>0</v>
      </c>
      <c r="T659" s="30">
        <v>0</v>
      </c>
    </row>
    <row r="660" spans="1:20" ht="15" customHeight="1">
      <c r="A660" s="32">
        <v>704</v>
      </c>
      <c r="B660" s="32">
        <v>704</v>
      </c>
      <c r="C660" s="46" t="s">
        <v>651</v>
      </c>
      <c r="D660" s="47" t="s">
        <v>22</v>
      </c>
      <c r="E660" s="47"/>
      <c r="F660" s="48" t="s">
        <v>29</v>
      </c>
      <c r="G660" s="23" t="s">
        <v>30</v>
      </c>
      <c r="H660" s="43" t="s">
        <v>31</v>
      </c>
      <c r="I660" s="49">
        <v>5</v>
      </c>
      <c r="J660" s="50" t="s">
        <v>19</v>
      </c>
      <c r="K660" s="38">
        <v>0</v>
      </c>
      <c r="L660" s="38">
        <v>0</v>
      </c>
      <c r="M660" s="45">
        <v>1</v>
      </c>
      <c r="N660" s="51">
        <v>108701</v>
      </c>
      <c r="O660" s="40"/>
      <c r="P660" s="28">
        <v>0</v>
      </c>
      <c r="Q660" s="97"/>
      <c r="R660" s="29">
        <v>0</v>
      </c>
      <c r="S660" s="111">
        <v>0</v>
      </c>
      <c r="T660" s="31">
        <f>84960</f>
        <v>84960</v>
      </c>
    </row>
    <row r="661" spans="1:20" ht="15" customHeight="1">
      <c r="K661" s="12"/>
      <c r="R661" s="6"/>
    </row>
    <row r="662" spans="1:20" ht="15" customHeight="1">
      <c r="O662" s="14"/>
      <c r="P662" s="14"/>
      <c r="Q662" s="14">
        <f>SUM(Q3:Q660)</f>
        <v>3188192555812.436</v>
      </c>
      <c r="R662" s="14"/>
      <c r="S662" s="14"/>
      <c r="T662" s="14"/>
    </row>
    <row r="663" spans="1:20" ht="15" customHeight="1">
      <c r="O663" s="14"/>
      <c r="P663" s="14"/>
      <c r="Q663" s="14"/>
      <c r="R663" s="15"/>
    </row>
    <row r="664" spans="1:20" ht="15" customHeight="1">
      <c r="R664" s="6"/>
    </row>
    <row r="665" spans="1:20" ht="15" customHeight="1">
      <c r="P665" s="98"/>
      <c r="Q665" s="14"/>
      <c r="R665" s="6"/>
    </row>
    <row r="666" spans="1:20" ht="15" customHeight="1">
      <c r="R666" s="6"/>
    </row>
    <row r="667" spans="1:20" ht="15" customHeight="1">
      <c r="R667" s="6"/>
    </row>
    <row r="668" spans="1:20" ht="15" customHeight="1">
      <c r="R668" s="6"/>
    </row>
    <row r="669" spans="1:20" ht="15" customHeight="1">
      <c r="R669" s="6"/>
    </row>
    <row r="670" spans="1:20" ht="15" customHeight="1">
      <c r="R670" s="6"/>
    </row>
    <row r="671" spans="1:20" ht="15" customHeight="1">
      <c r="R671" s="6"/>
    </row>
    <row r="672" spans="1:20" ht="15" customHeight="1">
      <c r="K672" s="12"/>
      <c r="L672" s="12"/>
      <c r="M672" s="16"/>
      <c r="R672" s="6"/>
    </row>
    <row r="673" spans="18:18" ht="15" customHeight="1">
      <c r="R673" s="6"/>
    </row>
    <row r="674" spans="18:18" ht="15" customHeight="1">
      <c r="R674" s="6"/>
    </row>
    <row r="675" spans="18:18" ht="15" customHeight="1">
      <c r="R675" s="6"/>
    </row>
    <row r="676" spans="18:18" ht="15" customHeight="1">
      <c r="R676" s="6"/>
    </row>
    <row r="677" spans="18:18" ht="15" customHeight="1">
      <c r="R677" s="6"/>
    </row>
    <row r="678" spans="18:18" ht="15" customHeight="1">
      <c r="R678" s="6"/>
    </row>
    <row r="679" spans="18:18" ht="15" customHeight="1">
      <c r="R679" s="6"/>
    </row>
    <row r="680" spans="18:18" ht="15" customHeight="1">
      <c r="R680" s="6"/>
    </row>
    <row r="681" spans="18:18" ht="15" customHeight="1">
      <c r="R681" s="6"/>
    </row>
    <row r="682" spans="18:18" ht="15" customHeight="1">
      <c r="R682" s="6"/>
    </row>
    <row r="683" spans="18:18" ht="15" customHeight="1">
      <c r="R683" s="6"/>
    </row>
    <row r="684" spans="18:18" ht="15" customHeight="1">
      <c r="R684" s="6"/>
    </row>
    <row r="685" spans="18:18" ht="15" customHeight="1">
      <c r="R685" s="6"/>
    </row>
    <row r="686" spans="18:18" ht="15" customHeight="1">
      <c r="R686" s="6"/>
    </row>
    <row r="687" spans="18:18" ht="15" customHeight="1">
      <c r="R687" s="6"/>
    </row>
    <row r="688" spans="18:18" ht="15" customHeight="1">
      <c r="R688" s="6"/>
    </row>
    <row r="689" spans="18:18" ht="15" customHeight="1">
      <c r="R689" s="6"/>
    </row>
    <row r="690" spans="18:18" ht="15" customHeight="1">
      <c r="R690" s="6"/>
    </row>
    <row r="691" spans="18:18" ht="15" customHeight="1">
      <c r="R691" s="6"/>
    </row>
    <row r="692" spans="18:18" ht="15" customHeight="1">
      <c r="R692" s="6"/>
    </row>
    <row r="693" spans="18:18" ht="15" customHeight="1">
      <c r="R693" s="6"/>
    </row>
    <row r="694" spans="18:18" ht="15" customHeight="1">
      <c r="R694" s="6"/>
    </row>
    <row r="695" spans="18:18" ht="15" customHeight="1">
      <c r="R695" s="6"/>
    </row>
    <row r="696" spans="18:18" ht="15" customHeight="1">
      <c r="R696" s="6"/>
    </row>
    <row r="697" spans="18:18" ht="15" customHeight="1">
      <c r="R697" s="6"/>
    </row>
    <row r="698" spans="18:18" ht="15" customHeight="1">
      <c r="R698" s="6"/>
    </row>
    <row r="699" spans="18:18" ht="15" customHeight="1">
      <c r="R699" s="6"/>
    </row>
    <row r="700" spans="18:18" ht="15" customHeight="1">
      <c r="R700" s="6"/>
    </row>
    <row r="701" spans="18:18" ht="15" customHeight="1">
      <c r="R701" s="6"/>
    </row>
    <row r="702" spans="18:18" ht="15" customHeight="1">
      <c r="R702" s="6"/>
    </row>
    <row r="703" spans="18:18" ht="15" customHeight="1">
      <c r="R703" s="6"/>
    </row>
    <row r="704" spans="18:18" ht="15" customHeight="1">
      <c r="R704" s="6"/>
    </row>
    <row r="705" spans="11:18" ht="15" customHeight="1">
      <c r="R705" s="6"/>
    </row>
    <row r="706" spans="11:18" ht="15" customHeight="1">
      <c r="R706" s="6"/>
    </row>
    <row r="707" spans="11:18" ht="15" customHeight="1">
      <c r="R707" s="6"/>
    </row>
    <row r="708" spans="11:18" ht="15" customHeight="1">
      <c r="K708" s="12"/>
      <c r="R708" s="6"/>
    </row>
    <row r="709" spans="11:18" ht="15" customHeight="1">
      <c r="R709" s="6"/>
    </row>
    <row r="710" spans="11:18" ht="15" customHeight="1">
      <c r="R710" s="6"/>
    </row>
    <row r="711" spans="11:18" ht="15" customHeight="1">
      <c r="R711" s="6"/>
    </row>
    <row r="712" spans="11:18" ht="15" customHeight="1">
      <c r="R712" s="6"/>
    </row>
    <row r="713" spans="11:18" ht="15" customHeight="1">
      <c r="R713" s="6"/>
    </row>
    <row r="714" spans="11:18" ht="15" customHeight="1">
      <c r="R714" s="6"/>
    </row>
    <row r="715" spans="11:18" ht="15" customHeight="1">
      <c r="R715" s="6"/>
    </row>
    <row r="716" spans="11:18" ht="15" customHeight="1">
      <c r="R716" s="6"/>
    </row>
    <row r="717" spans="11:18" ht="15" customHeight="1">
      <c r="R717" s="6"/>
    </row>
    <row r="718" spans="11:18" ht="15" customHeight="1">
      <c r="R718" s="6"/>
    </row>
    <row r="719" spans="11:18" ht="15" customHeight="1">
      <c r="R719" s="6"/>
    </row>
    <row r="720" spans="11:18" ht="15" customHeight="1">
      <c r="R720" s="6"/>
    </row>
    <row r="721" spans="18:18" ht="15" customHeight="1">
      <c r="R721" s="6"/>
    </row>
    <row r="722" spans="18:18" ht="15" customHeight="1">
      <c r="R722" s="6"/>
    </row>
    <row r="723" spans="18:18" ht="15" customHeight="1">
      <c r="R723" s="6"/>
    </row>
    <row r="724" spans="18:18" ht="15" customHeight="1">
      <c r="R724" s="6"/>
    </row>
    <row r="725" spans="18:18" ht="15" customHeight="1">
      <c r="R725" s="6"/>
    </row>
    <row r="726" spans="18:18" ht="15" customHeight="1">
      <c r="R726" s="6"/>
    </row>
    <row r="727" spans="18:18" ht="15" customHeight="1">
      <c r="R727" s="6"/>
    </row>
    <row r="728" spans="18:18" ht="15" customHeight="1">
      <c r="R728" s="6"/>
    </row>
    <row r="729" spans="18:18" ht="15" customHeight="1">
      <c r="R729" s="6"/>
    </row>
    <row r="730" spans="18:18" ht="15" customHeight="1">
      <c r="R730" s="6"/>
    </row>
    <row r="731" spans="18:18" ht="15" customHeight="1">
      <c r="R731" s="6"/>
    </row>
    <row r="732" spans="18:18" ht="15" customHeight="1">
      <c r="R732" s="6"/>
    </row>
    <row r="733" spans="18:18" ht="15" customHeight="1">
      <c r="R733" s="6"/>
    </row>
    <row r="734" spans="18:18" ht="15" customHeight="1">
      <c r="R734" s="6"/>
    </row>
    <row r="735" spans="18:18" ht="15" customHeight="1">
      <c r="R735" s="6"/>
    </row>
    <row r="736" spans="18:18" ht="15" customHeight="1">
      <c r="R736" s="6"/>
    </row>
    <row r="737" spans="18:18" ht="15" customHeight="1">
      <c r="R737" s="6"/>
    </row>
    <row r="738" spans="18:18" ht="15" customHeight="1">
      <c r="R738" s="6"/>
    </row>
    <row r="739" spans="18:18" ht="15" customHeight="1">
      <c r="R739" s="6"/>
    </row>
    <row r="740" spans="18:18" ht="15" customHeight="1">
      <c r="R740" s="6"/>
    </row>
    <row r="741" spans="18:18" ht="15" customHeight="1">
      <c r="R741" s="6"/>
    </row>
    <row r="742" spans="18:18" ht="15" customHeight="1">
      <c r="R742" s="6"/>
    </row>
    <row r="743" spans="18:18" ht="15" customHeight="1">
      <c r="R743" s="6"/>
    </row>
    <row r="744" spans="18:18" ht="15" customHeight="1">
      <c r="R744" s="6"/>
    </row>
    <row r="745" spans="18:18" ht="15" customHeight="1">
      <c r="R745" s="6"/>
    </row>
    <row r="746" spans="18:18" ht="15" customHeight="1">
      <c r="R746" s="6"/>
    </row>
    <row r="747" spans="18:18" ht="15" customHeight="1">
      <c r="R747" s="6"/>
    </row>
    <row r="748" spans="18:18" ht="15" customHeight="1">
      <c r="R748" s="6"/>
    </row>
    <row r="749" spans="18:18" ht="15" customHeight="1">
      <c r="R749" s="6"/>
    </row>
    <row r="750" spans="18:18" ht="15" customHeight="1">
      <c r="R750" s="6"/>
    </row>
    <row r="751" spans="18:18" ht="15" customHeight="1">
      <c r="R751" s="6"/>
    </row>
    <row r="752" spans="18:18" ht="15" customHeight="1">
      <c r="R752" s="6"/>
    </row>
    <row r="753" spans="18:18" ht="15" customHeight="1">
      <c r="R753" s="6"/>
    </row>
    <row r="754" spans="18:18" ht="15" customHeight="1">
      <c r="R754" s="6"/>
    </row>
    <row r="755" spans="18:18" ht="15" customHeight="1">
      <c r="R755" s="6"/>
    </row>
    <row r="756" spans="18:18" ht="15" customHeight="1">
      <c r="R756" s="6"/>
    </row>
    <row r="757" spans="18:18" ht="15" customHeight="1">
      <c r="R757" s="6"/>
    </row>
    <row r="758" spans="18:18" ht="15" customHeight="1">
      <c r="R758" s="6"/>
    </row>
    <row r="759" spans="18:18" ht="15" customHeight="1">
      <c r="R759" s="6"/>
    </row>
    <row r="760" spans="18:18" ht="15" customHeight="1">
      <c r="R760" s="6"/>
    </row>
    <row r="761" spans="18:18" ht="15" customHeight="1">
      <c r="R761" s="6"/>
    </row>
    <row r="762" spans="18:18" ht="15" customHeight="1">
      <c r="R762" s="6"/>
    </row>
    <row r="763" spans="18:18" ht="15" customHeight="1">
      <c r="R763" s="6"/>
    </row>
    <row r="764" spans="18:18" ht="15" customHeight="1">
      <c r="R764" s="6"/>
    </row>
    <row r="765" spans="18:18" ht="15" customHeight="1">
      <c r="R765" s="6"/>
    </row>
    <row r="766" spans="18:18" ht="15" customHeight="1">
      <c r="R766" s="6"/>
    </row>
    <row r="767" spans="18:18" ht="15" customHeight="1">
      <c r="R767" s="6"/>
    </row>
    <row r="768" spans="18:18" ht="15" customHeight="1">
      <c r="R768" s="6"/>
    </row>
    <row r="769" spans="18:18" ht="15" customHeight="1">
      <c r="R769" s="6"/>
    </row>
    <row r="770" spans="18:18" ht="15" customHeight="1">
      <c r="R770" s="6"/>
    </row>
    <row r="771" spans="18:18" ht="15" customHeight="1">
      <c r="R771" s="6"/>
    </row>
    <row r="772" spans="18:18" ht="15" customHeight="1">
      <c r="R772" s="6"/>
    </row>
    <row r="773" spans="18:18" ht="15" customHeight="1">
      <c r="R773" s="6"/>
    </row>
    <row r="774" spans="18:18" ht="15" customHeight="1">
      <c r="R774" s="6"/>
    </row>
    <row r="775" spans="18:18" ht="15" customHeight="1">
      <c r="R775" s="6"/>
    </row>
    <row r="776" spans="18:18" ht="15" customHeight="1">
      <c r="R776" s="6"/>
    </row>
    <row r="777" spans="18:18" ht="15" customHeight="1">
      <c r="R777" s="6"/>
    </row>
    <row r="778" spans="18:18" ht="15" customHeight="1">
      <c r="R778" s="6"/>
    </row>
    <row r="779" spans="18:18" ht="15" customHeight="1">
      <c r="R779" s="6"/>
    </row>
    <row r="780" spans="18:18" ht="15" customHeight="1">
      <c r="R780" s="6"/>
    </row>
    <row r="781" spans="18:18" ht="15" customHeight="1">
      <c r="R781" s="6"/>
    </row>
    <row r="782" spans="18:18" ht="15" customHeight="1">
      <c r="R782" s="6"/>
    </row>
    <row r="783" spans="18:18" ht="15" customHeight="1">
      <c r="R783" s="6"/>
    </row>
    <row r="784" spans="18:18" ht="15" customHeight="1">
      <c r="R784" s="6"/>
    </row>
    <row r="785" spans="18:18" ht="15" customHeight="1">
      <c r="R785" s="6"/>
    </row>
    <row r="786" spans="18:18" ht="15" customHeight="1">
      <c r="R786" s="6"/>
    </row>
    <row r="787" spans="18:18" ht="15" customHeight="1">
      <c r="R787" s="6"/>
    </row>
    <row r="788" spans="18:18" ht="15" customHeight="1">
      <c r="R788" s="6"/>
    </row>
    <row r="789" spans="18:18" ht="15" customHeight="1">
      <c r="R789" s="6"/>
    </row>
    <row r="790" spans="18:18" ht="15" customHeight="1">
      <c r="R790" s="6"/>
    </row>
    <row r="791" spans="18:18" ht="15" customHeight="1">
      <c r="R791" s="6"/>
    </row>
    <row r="792" spans="18:18" ht="15" customHeight="1">
      <c r="R792" s="6"/>
    </row>
    <row r="793" spans="18:18" ht="15" customHeight="1">
      <c r="R793" s="6"/>
    </row>
    <row r="794" spans="18:18" ht="15" customHeight="1">
      <c r="R794" s="6"/>
    </row>
    <row r="795" spans="18:18" ht="15" customHeight="1">
      <c r="R795" s="6"/>
    </row>
    <row r="796" spans="18:18" ht="15" customHeight="1">
      <c r="R796" s="6"/>
    </row>
    <row r="797" spans="18:18" ht="15" customHeight="1">
      <c r="R797" s="6"/>
    </row>
    <row r="798" spans="18:18" ht="15" customHeight="1">
      <c r="R798" s="6"/>
    </row>
    <row r="799" spans="18:18" ht="15" customHeight="1">
      <c r="R799" s="6"/>
    </row>
    <row r="800" spans="18:18" ht="15" customHeight="1">
      <c r="R800" s="6"/>
    </row>
    <row r="801" spans="18:18" ht="15" customHeight="1">
      <c r="R801" s="6"/>
    </row>
    <row r="802" spans="18:18" ht="15" customHeight="1">
      <c r="R802" s="6"/>
    </row>
    <row r="803" spans="18:18" ht="15" customHeight="1">
      <c r="R803" s="6"/>
    </row>
    <row r="804" spans="18:18" ht="15" customHeight="1">
      <c r="R804" s="6"/>
    </row>
    <row r="805" spans="18:18" ht="15" customHeight="1">
      <c r="R805" s="6"/>
    </row>
    <row r="806" spans="18:18" ht="15" customHeight="1">
      <c r="R806" s="6"/>
    </row>
    <row r="807" spans="18:18" ht="15" customHeight="1">
      <c r="R807" s="6"/>
    </row>
    <row r="808" spans="18:18" ht="15" customHeight="1">
      <c r="R808" s="6"/>
    </row>
    <row r="809" spans="18:18" ht="15" customHeight="1">
      <c r="R809" s="6"/>
    </row>
    <row r="810" spans="18:18" ht="15" customHeight="1">
      <c r="R810" s="6"/>
    </row>
    <row r="811" spans="18:18" ht="15" customHeight="1">
      <c r="R811" s="6"/>
    </row>
    <row r="812" spans="18:18" ht="15" customHeight="1">
      <c r="R812" s="6"/>
    </row>
    <row r="813" spans="18:18" ht="15" customHeight="1">
      <c r="R813" s="6"/>
    </row>
    <row r="814" spans="18:18" ht="15" customHeight="1">
      <c r="R814" s="6"/>
    </row>
    <row r="815" spans="18:18" ht="15" customHeight="1">
      <c r="R815" s="6"/>
    </row>
    <row r="816" spans="18:18" ht="15" customHeight="1">
      <c r="R816" s="6"/>
    </row>
    <row r="817" spans="18:18" ht="15" customHeight="1">
      <c r="R817" s="6"/>
    </row>
    <row r="818" spans="18:18" ht="15" customHeight="1">
      <c r="R818" s="6"/>
    </row>
    <row r="819" spans="18:18" ht="15" customHeight="1">
      <c r="R819" s="6"/>
    </row>
    <row r="820" spans="18:18" ht="15" customHeight="1">
      <c r="R820" s="6"/>
    </row>
    <row r="821" spans="18:18" ht="15" customHeight="1">
      <c r="R821" s="6"/>
    </row>
    <row r="822" spans="18:18" ht="15" customHeight="1">
      <c r="R822" s="6"/>
    </row>
    <row r="823" spans="18:18" ht="15" customHeight="1">
      <c r="R823" s="6"/>
    </row>
    <row r="824" spans="18:18" ht="15" customHeight="1">
      <c r="R824" s="6"/>
    </row>
    <row r="825" spans="18:18" ht="15" customHeight="1">
      <c r="R825" s="6"/>
    </row>
    <row r="826" spans="18:18" ht="15" customHeight="1">
      <c r="R826" s="6"/>
    </row>
    <row r="827" spans="18:18" ht="15" customHeight="1">
      <c r="R827" s="6"/>
    </row>
    <row r="828" spans="18:18" ht="15" customHeight="1">
      <c r="R828" s="6"/>
    </row>
    <row r="829" spans="18:18" ht="15" customHeight="1">
      <c r="R829" s="6"/>
    </row>
    <row r="830" spans="18:18" ht="15" customHeight="1">
      <c r="R830" s="6"/>
    </row>
    <row r="831" spans="18:18" ht="15" customHeight="1">
      <c r="R831" s="6"/>
    </row>
    <row r="832" spans="18:18" ht="15" customHeight="1">
      <c r="R832" s="6"/>
    </row>
    <row r="833" spans="18:18" ht="15" customHeight="1">
      <c r="R833" s="6"/>
    </row>
    <row r="834" spans="18:18" ht="15" customHeight="1">
      <c r="R834" s="6"/>
    </row>
    <row r="835" spans="18:18" ht="15" customHeight="1">
      <c r="R835" s="6"/>
    </row>
    <row r="836" spans="18:18" ht="15" customHeight="1">
      <c r="R836" s="6"/>
    </row>
    <row r="837" spans="18:18" ht="15" customHeight="1">
      <c r="R837" s="6"/>
    </row>
    <row r="838" spans="18:18" ht="15" customHeight="1">
      <c r="R838" s="6"/>
    </row>
    <row r="839" spans="18:18" ht="15" customHeight="1">
      <c r="R839" s="6"/>
    </row>
    <row r="840" spans="18:18" ht="15" customHeight="1">
      <c r="R840" s="6"/>
    </row>
    <row r="841" spans="18:18" ht="15" customHeight="1">
      <c r="R841" s="6"/>
    </row>
    <row r="842" spans="18:18" ht="15" customHeight="1">
      <c r="R842" s="6"/>
    </row>
    <row r="843" spans="18:18" ht="15" customHeight="1">
      <c r="R843" s="6"/>
    </row>
    <row r="844" spans="18:18" ht="15" customHeight="1">
      <c r="R844" s="6"/>
    </row>
    <row r="845" spans="18:18" ht="15" customHeight="1">
      <c r="R845" s="6"/>
    </row>
    <row r="846" spans="18:18" ht="15" customHeight="1">
      <c r="R846" s="6"/>
    </row>
    <row r="847" spans="18:18" ht="15" customHeight="1">
      <c r="R847" s="6"/>
    </row>
    <row r="848" spans="18:18" ht="15" customHeight="1">
      <c r="R848" s="6"/>
    </row>
    <row r="849" spans="18:18" ht="15" customHeight="1">
      <c r="R849" s="6"/>
    </row>
    <row r="850" spans="18:18" ht="15" customHeight="1">
      <c r="R850" s="6"/>
    </row>
    <row r="851" spans="18:18" ht="15" customHeight="1">
      <c r="R851" s="6"/>
    </row>
    <row r="852" spans="18:18" ht="15" customHeight="1">
      <c r="R852" s="6"/>
    </row>
    <row r="853" spans="18:18" ht="15" customHeight="1">
      <c r="R853" s="6"/>
    </row>
    <row r="854" spans="18:18" ht="15" customHeight="1">
      <c r="R854" s="6"/>
    </row>
    <row r="855" spans="18:18" ht="15" customHeight="1">
      <c r="R855" s="6"/>
    </row>
    <row r="856" spans="18:18" ht="15" customHeight="1">
      <c r="R856" s="6"/>
    </row>
    <row r="857" spans="18:18" ht="15" customHeight="1">
      <c r="R857" s="6"/>
    </row>
    <row r="858" spans="18:18" ht="15" customHeight="1">
      <c r="R858" s="6"/>
    </row>
    <row r="859" spans="18:18" ht="15" customHeight="1">
      <c r="R859" s="6"/>
    </row>
    <row r="860" spans="18:18" ht="15" customHeight="1">
      <c r="R860" s="6"/>
    </row>
    <row r="861" spans="18:18" ht="15" customHeight="1">
      <c r="R861" s="6"/>
    </row>
    <row r="862" spans="18:18" ht="15" customHeight="1">
      <c r="R862" s="6"/>
    </row>
    <row r="863" spans="18:18" ht="15" customHeight="1">
      <c r="R863" s="6"/>
    </row>
    <row r="864" spans="18:18" ht="15" customHeight="1">
      <c r="R864" s="6"/>
    </row>
    <row r="865" spans="18:18" ht="15" customHeight="1">
      <c r="R865" s="6"/>
    </row>
    <row r="866" spans="18:18" ht="15" customHeight="1">
      <c r="R866" s="6"/>
    </row>
    <row r="867" spans="18:18" ht="15" customHeight="1">
      <c r="R867" s="6"/>
    </row>
    <row r="868" spans="18:18" ht="15" customHeight="1">
      <c r="R868" s="6"/>
    </row>
    <row r="869" spans="18:18" ht="15" customHeight="1">
      <c r="R869" s="6"/>
    </row>
    <row r="870" spans="18:18" ht="15" customHeight="1">
      <c r="R870" s="6"/>
    </row>
    <row r="871" spans="18:18" ht="15" customHeight="1">
      <c r="R871" s="6"/>
    </row>
    <row r="872" spans="18:18" ht="15" customHeight="1">
      <c r="R872" s="6"/>
    </row>
    <row r="873" spans="18:18" ht="15" customHeight="1">
      <c r="R873" s="6"/>
    </row>
    <row r="874" spans="18:18" ht="15" customHeight="1">
      <c r="R874" s="6"/>
    </row>
    <row r="875" spans="18:18" ht="15" customHeight="1">
      <c r="R875" s="6"/>
    </row>
    <row r="876" spans="18:18" ht="15" customHeight="1">
      <c r="R876" s="6"/>
    </row>
    <row r="877" spans="18:18" ht="15" customHeight="1">
      <c r="R877" s="6"/>
    </row>
    <row r="878" spans="18:18" ht="15" customHeight="1">
      <c r="R878" s="6"/>
    </row>
    <row r="879" spans="18:18" ht="15" customHeight="1">
      <c r="R879" s="6"/>
    </row>
    <row r="880" spans="18:18" ht="15" customHeight="1">
      <c r="R880" s="6"/>
    </row>
    <row r="881" spans="18:18" ht="15" customHeight="1">
      <c r="R881" s="6"/>
    </row>
    <row r="882" spans="18:18" ht="15" customHeight="1">
      <c r="R882" s="6"/>
    </row>
    <row r="883" spans="18:18" ht="15" customHeight="1">
      <c r="R883" s="6"/>
    </row>
    <row r="884" spans="18:18" ht="15" customHeight="1">
      <c r="R884" s="6"/>
    </row>
    <row r="885" spans="18:18" ht="15" customHeight="1">
      <c r="R885" s="6"/>
    </row>
    <row r="886" spans="18:18" ht="15" customHeight="1">
      <c r="R886" s="6"/>
    </row>
    <row r="887" spans="18:18" ht="15" customHeight="1">
      <c r="R887" s="6"/>
    </row>
    <row r="888" spans="18:18" ht="15" customHeight="1">
      <c r="R888" s="6"/>
    </row>
    <row r="889" spans="18:18" ht="15" customHeight="1">
      <c r="R889" s="6"/>
    </row>
    <row r="890" spans="18:18" ht="15" customHeight="1">
      <c r="R890" s="6"/>
    </row>
    <row r="891" spans="18:18" ht="15" customHeight="1">
      <c r="R891" s="6"/>
    </row>
    <row r="892" spans="18:18" ht="15" customHeight="1">
      <c r="R892" s="6"/>
    </row>
    <row r="893" spans="18:18" ht="15" customHeight="1">
      <c r="R893" s="6"/>
    </row>
    <row r="894" spans="18:18" ht="15" customHeight="1">
      <c r="R894" s="6"/>
    </row>
    <row r="895" spans="18:18" ht="15" customHeight="1">
      <c r="R895" s="6"/>
    </row>
    <row r="896" spans="18:18" ht="15" customHeight="1">
      <c r="R896" s="6"/>
    </row>
    <row r="897" spans="18:18" ht="15" customHeight="1">
      <c r="R897" s="6"/>
    </row>
    <row r="898" spans="18:18" ht="15" customHeight="1">
      <c r="R898" s="6"/>
    </row>
    <row r="899" spans="18:18" ht="15" customHeight="1">
      <c r="R899" s="6"/>
    </row>
    <row r="900" spans="18:18" ht="15" customHeight="1">
      <c r="R900" s="6"/>
    </row>
    <row r="901" spans="18:18" ht="15" customHeight="1">
      <c r="R901" s="6"/>
    </row>
    <row r="902" spans="18:18" ht="15" customHeight="1">
      <c r="R902" s="6"/>
    </row>
    <row r="903" spans="18:18" ht="15" customHeight="1">
      <c r="R903" s="6"/>
    </row>
    <row r="904" spans="18:18" ht="15" customHeight="1">
      <c r="R904" s="6"/>
    </row>
    <row r="905" spans="18:18" ht="15" customHeight="1">
      <c r="R905" s="6"/>
    </row>
    <row r="906" spans="18:18" ht="15" customHeight="1">
      <c r="R906" s="6"/>
    </row>
    <row r="907" spans="18:18" ht="15" customHeight="1">
      <c r="R907" s="6"/>
    </row>
    <row r="908" spans="18:18" ht="15" customHeight="1">
      <c r="R908" s="6"/>
    </row>
    <row r="909" spans="18:18" ht="15" customHeight="1">
      <c r="R909" s="6"/>
    </row>
    <row r="910" spans="18:18" ht="15" customHeight="1">
      <c r="R910" s="6"/>
    </row>
    <row r="911" spans="18:18" ht="15" customHeight="1">
      <c r="R911" s="6"/>
    </row>
    <row r="912" spans="18:18" ht="15" customHeight="1">
      <c r="R912" s="6"/>
    </row>
    <row r="913" spans="18:18" ht="15" customHeight="1">
      <c r="R913" s="6"/>
    </row>
    <row r="914" spans="18:18" ht="15" customHeight="1">
      <c r="R914" s="6"/>
    </row>
    <row r="915" spans="18:18" ht="15" customHeight="1">
      <c r="R915" s="6"/>
    </row>
    <row r="916" spans="18:18" ht="15" customHeight="1">
      <c r="R916" s="6"/>
    </row>
    <row r="917" spans="18:18" ht="15" customHeight="1">
      <c r="R917" s="6"/>
    </row>
    <row r="918" spans="18:18" ht="15" customHeight="1">
      <c r="R918" s="6"/>
    </row>
    <row r="919" spans="18:18" ht="15" customHeight="1">
      <c r="R919" s="6"/>
    </row>
    <row r="920" spans="18:18" ht="15" customHeight="1">
      <c r="R920" s="6"/>
    </row>
    <row r="921" spans="18:18" ht="15" customHeight="1">
      <c r="R921" s="6"/>
    </row>
    <row r="922" spans="18:18" ht="15" customHeight="1">
      <c r="R922" s="6"/>
    </row>
    <row r="923" spans="18:18" ht="15" customHeight="1">
      <c r="R923" s="6"/>
    </row>
    <row r="924" spans="18:18" ht="15" customHeight="1">
      <c r="R924" s="6"/>
    </row>
    <row r="925" spans="18:18" ht="15" customHeight="1">
      <c r="R925" s="6"/>
    </row>
    <row r="926" spans="18:18" ht="15" customHeight="1">
      <c r="R926" s="6"/>
    </row>
    <row r="927" spans="18:18" ht="15" customHeight="1">
      <c r="R927" s="6"/>
    </row>
    <row r="928" spans="18:18" ht="15" customHeight="1">
      <c r="R928" s="6"/>
    </row>
    <row r="929" spans="18:18" ht="15" customHeight="1">
      <c r="R929" s="6"/>
    </row>
    <row r="930" spans="18:18" ht="15" customHeight="1">
      <c r="R930" s="6"/>
    </row>
    <row r="931" spans="18:18" ht="15" customHeight="1">
      <c r="R931" s="6"/>
    </row>
    <row r="932" spans="18:18" ht="15" customHeight="1">
      <c r="R932" s="6"/>
    </row>
    <row r="933" spans="18:18" ht="15" customHeight="1">
      <c r="R933" s="6"/>
    </row>
    <row r="934" spans="18:18" ht="15" customHeight="1">
      <c r="R934" s="6"/>
    </row>
    <row r="935" spans="18:18" ht="15" customHeight="1">
      <c r="R935" s="6"/>
    </row>
    <row r="936" spans="18:18" ht="15" customHeight="1">
      <c r="R936" s="6"/>
    </row>
    <row r="937" spans="18:18" ht="15" customHeight="1">
      <c r="R937" s="6"/>
    </row>
    <row r="938" spans="18:18" ht="15" customHeight="1">
      <c r="R938" s="6"/>
    </row>
    <row r="939" spans="18:18" ht="15" customHeight="1">
      <c r="R939" s="6"/>
    </row>
    <row r="940" spans="18:18" ht="15" customHeight="1">
      <c r="R940" s="6"/>
    </row>
    <row r="941" spans="18:18" ht="15" customHeight="1">
      <c r="R941" s="6"/>
    </row>
    <row r="942" spans="18:18" ht="15" customHeight="1">
      <c r="R942" s="6"/>
    </row>
    <row r="943" spans="18:18" ht="15" customHeight="1">
      <c r="R943" s="6"/>
    </row>
    <row r="944" spans="18:18" ht="15" customHeight="1">
      <c r="R944" s="6"/>
    </row>
    <row r="945" spans="18:18" ht="15" customHeight="1">
      <c r="R945" s="6"/>
    </row>
    <row r="946" spans="18:18" ht="15" customHeight="1">
      <c r="R946" s="6"/>
    </row>
    <row r="947" spans="18:18" ht="15" customHeight="1">
      <c r="R947" s="6"/>
    </row>
    <row r="948" spans="18:18" ht="15" customHeight="1">
      <c r="R948" s="6"/>
    </row>
    <row r="949" spans="18:18" ht="15" customHeight="1">
      <c r="R949" s="6"/>
    </row>
    <row r="950" spans="18:18" ht="15" customHeight="1">
      <c r="R950" s="6"/>
    </row>
    <row r="951" spans="18:18" ht="15" customHeight="1">
      <c r="R951" s="6"/>
    </row>
    <row r="952" spans="18:18" ht="15" customHeight="1">
      <c r="R952" s="6"/>
    </row>
    <row r="953" spans="18:18" ht="15" customHeight="1">
      <c r="R953" s="6"/>
    </row>
    <row r="954" spans="18:18" ht="15" customHeight="1">
      <c r="R954" s="6"/>
    </row>
    <row r="955" spans="18:18" ht="15" customHeight="1">
      <c r="R955" s="6"/>
    </row>
    <row r="956" spans="18:18" ht="15" customHeight="1">
      <c r="R956" s="6"/>
    </row>
    <row r="957" spans="18:18" ht="15" customHeight="1">
      <c r="R957" s="6"/>
    </row>
    <row r="958" spans="18:18" ht="15" customHeight="1">
      <c r="R958" s="6"/>
    </row>
    <row r="959" spans="18:18" ht="15" customHeight="1">
      <c r="R959" s="6"/>
    </row>
    <row r="960" spans="18:18" ht="15" customHeight="1">
      <c r="R960" s="6"/>
    </row>
    <row r="961" spans="18:18" ht="15" customHeight="1">
      <c r="R961" s="6"/>
    </row>
    <row r="962" spans="18:18" ht="15" customHeight="1">
      <c r="R962" s="6"/>
    </row>
    <row r="963" spans="18:18" ht="15" customHeight="1">
      <c r="R963" s="6"/>
    </row>
    <row r="964" spans="18:18" ht="15" customHeight="1">
      <c r="R964" s="6"/>
    </row>
    <row r="965" spans="18:18" ht="15" customHeight="1">
      <c r="R965" s="6"/>
    </row>
    <row r="966" spans="18:18" ht="15" customHeight="1">
      <c r="R966" s="6"/>
    </row>
    <row r="967" spans="18:18" ht="15" customHeight="1">
      <c r="R967" s="6"/>
    </row>
    <row r="968" spans="18:18" ht="15" customHeight="1">
      <c r="R968" s="6"/>
    </row>
    <row r="969" spans="18:18" ht="15" customHeight="1">
      <c r="R969" s="6"/>
    </row>
    <row r="970" spans="18:18" ht="15" customHeight="1">
      <c r="R970" s="6"/>
    </row>
    <row r="971" spans="18:18" ht="15" customHeight="1">
      <c r="R971" s="6"/>
    </row>
    <row r="972" spans="18:18" ht="15" customHeight="1">
      <c r="R972" s="6"/>
    </row>
    <row r="973" spans="18:18" ht="15" customHeight="1">
      <c r="R973" s="6"/>
    </row>
    <row r="974" spans="18:18" ht="15" customHeight="1">
      <c r="R974" s="6"/>
    </row>
    <row r="975" spans="18:18" ht="15" customHeight="1">
      <c r="R975" s="6"/>
    </row>
    <row r="976" spans="18:18" ht="15" customHeight="1">
      <c r="R976" s="6"/>
    </row>
    <row r="977" spans="18:18" ht="15" customHeight="1">
      <c r="R977" s="6"/>
    </row>
    <row r="978" spans="18:18" ht="15" customHeight="1">
      <c r="R978" s="6"/>
    </row>
    <row r="979" spans="18:18" ht="15" customHeight="1">
      <c r="R979" s="6"/>
    </row>
    <row r="980" spans="18:18" ht="15" customHeight="1">
      <c r="R980" s="6"/>
    </row>
    <row r="981" spans="18:18" ht="15" customHeight="1">
      <c r="R981" s="6"/>
    </row>
    <row r="982" spans="18:18" ht="15" customHeight="1">
      <c r="R982" s="6"/>
    </row>
    <row r="983" spans="18:18" ht="15" customHeight="1">
      <c r="R983" s="6"/>
    </row>
    <row r="984" spans="18:18" ht="15" customHeight="1">
      <c r="R984" s="6"/>
    </row>
    <row r="985" spans="18:18" ht="15" customHeight="1">
      <c r="R985" s="6"/>
    </row>
    <row r="986" spans="18:18" ht="15" customHeight="1">
      <c r="R986" s="6"/>
    </row>
    <row r="987" spans="18:18" ht="15" customHeight="1">
      <c r="R987" s="6"/>
    </row>
    <row r="988" spans="18:18" ht="15" customHeight="1">
      <c r="R988" s="6"/>
    </row>
    <row r="989" spans="18:18" ht="15" customHeight="1">
      <c r="R989" s="6"/>
    </row>
    <row r="990" spans="18:18" ht="15" customHeight="1">
      <c r="R990" s="6"/>
    </row>
    <row r="991" spans="18:18" ht="15" customHeight="1">
      <c r="R991" s="6"/>
    </row>
    <row r="992" spans="18:18" ht="15" customHeight="1">
      <c r="R992" s="6"/>
    </row>
    <row r="993" spans="18:18" ht="15" customHeight="1">
      <c r="R993" s="6"/>
    </row>
    <row r="994" spans="18:18" ht="15" customHeight="1">
      <c r="R994" s="6"/>
    </row>
    <row r="995" spans="18:18" ht="15" customHeight="1">
      <c r="R995" s="6"/>
    </row>
    <row r="996" spans="18:18" ht="15" customHeight="1">
      <c r="R996" s="6"/>
    </row>
    <row r="997" spans="18:18" ht="15" customHeight="1">
      <c r="R997" s="6"/>
    </row>
    <row r="998" spans="18:18" ht="15" customHeight="1">
      <c r="R998" s="6"/>
    </row>
    <row r="999" spans="18:18" ht="15" customHeight="1">
      <c r="R999" s="6"/>
    </row>
    <row r="1000" spans="18:18" ht="15" customHeight="1">
      <c r="R1000" s="6"/>
    </row>
    <row r="1001" spans="18:18" ht="15" customHeight="1">
      <c r="R1001" s="6"/>
    </row>
    <row r="1002" spans="18:18" ht="15" customHeight="1">
      <c r="R1002" s="6"/>
    </row>
    <row r="1003" spans="18:18" ht="15" customHeight="1">
      <c r="R1003" s="6"/>
    </row>
    <row r="1004" spans="18:18" ht="15" customHeight="1">
      <c r="R1004" s="6"/>
    </row>
    <row r="1005" spans="18:18" ht="15" customHeight="1">
      <c r="R1005" s="6"/>
    </row>
    <row r="1006" spans="18:18" ht="15" customHeight="1">
      <c r="R1006" s="6"/>
    </row>
    <row r="1007" spans="18:18" ht="15" customHeight="1">
      <c r="R1007" s="6"/>
    </row>
    <row r="1008" spans="18:18" ht="15" customHeight="1">
      <c r="R1008" s="6"/>
    </row>
    <row r="1009" spans="18:18" ht="15" customHeight="1">
      <c r="R1009" s="6"/>
    </row>
    <row r="1010" spans="18:18" ht="15" customHeight="1">
      <c r="R1010" s="6"/>
    </row>
    <row r="1011" spans="18:18" ht="15" customHeight="1">
      <c r="R1011" s="6"/>
    </row>
    <row r="1012" spans="18:18" ht="15" customHeight="1">
      <c r="R1012" s="6"/>
    </row>
    <row r="1013" spans="18:18" ht="15" customHeight="1">
      <c r="R1013" s="6"/>
    </row>
    <row r="1014" spans="18:18" ht="15" customHeight="1">
      <c r="R1014" s="6"/>
    </row>
    <row r="1015" spans="18:18" ht="15" customHeight="1">
      <c r="R1015" s="6"/>
    </row>
    <row r="1016" spans="18:18" ht="15" customHeight="1">
      <c r="R1016" s="6"/>
    </row>
    <row r="1017" spans="18:18" ht="15" customHeight="1">
      <c r="R1017" s="6"/>
    </row>
    <row r="1018" spans="18:18" ht="15" customHeight="1">
      <c r="R1018" s="6"/>
    </row>
    <row r="1019" spans="18:18" ht="15" customHeight="1">
      <c r="R1019" s="6"/>
    </row>
    <row r="1020" spans="18:18" ht="15" customHeight="1">
      <c r="R1020" s="6"/>
    </row>
    <row r="1021" spans="18:18" ht="15" customHeight="1">
      <c r="R1021" s="6"/>
    </row>
    <row r="1022" spans="18:18" ht="15" customHeight="1">
      <c r="R1022" s="6"/>
    </row>
    <row r="1023" spans="18:18" ht="15" customHeight="1">
      <c r="R1023" s="6"/>
    </row>
    <row r="1024" spans="18:18" ht="15" customHeight="1">
      <c r="R1024" s="6"/>
    </row>
    <row r="1025" spans="18:18" ht="15" customHeight="1">
      <c r="R1025" s="6"/>
    </row>
    <row r="1026" spans="18:18" ht="15" customHeight="1">
      <c r="R1026" s="6"/>
    </row>
    <row r="1027" spans="18:18" ht="15" customHeight="1">
      <c r="R1027" s="6"/>
    </row>
    <row r="1028" spans="18:18" ht="15" customHeight="1">
      <c r="R1028" s="6"/>
    </row>
    <row r="1029" spans="18:18" ht="15" customHeight="1">
      <c r="R1029" s="6"/>
    </row>
    <row r="1030" spans="18:18" ht="15" customHeight="1">
      <c r="R1030" s="6"/>
    </row>
    <row r="1031" spans="18:18" ht="15" customHeight="1">
      <c r="R1031" s="6"/>
    </row>
    <row r="1032" spans="18:18" ht="15" customHeight="1">
      <c r="R1032" s="6"/>
    </row>
    <row r="1033" spans="18:18" ht="15" customHeight="1">
      <c r="R1033" s="6"/>
    </row>
    <row r="1034" spans="18:18" ht="15" customHeight="1">
      <c r="R1034" s="6"/>
    </row>
    <row r="1035" spans="18:18" ht="15" customHeight="1">
      <c r="R1035" s="6"/>
    </row>
    <row r="1036" spans="18:18" ht="15" customHeight="1">
      <c r="R1036" s="6"/>
    </row>
    <row r="1037" spans="18:18" ht="15" customHeight="1">
      <c r="R1037" s="6"/>
    </row>
    <row r="1038" spans="18:18" ht="15" customHeight="1">
      <c r="R1038" s="6"/>
    </row>
    <row r="1039" spans="18:18" ht="15" customHeight="1">
      <c r="R1039" s="6"/>
    </row>
    <row r="1040" spans="18:18" ht="15" customHeight="1">
      <c r="R1040" s="6"/>
    </row>
    <row r="1041" spans="18:18" ht="15" customHeight="1">
      <c r="R1041" s="6"/>
    </row>
    <row r="1042" spans="18:18" ht="15" customHeight="1">
      <c r="R1042" s="6"/>
    </row>
    <row r="1043" spans="18:18" ht="15" customHeight="1">
      <c r="R1043" s="6"/>
    </row>
    <row r="1044" spans="18:18" ht="15" customHeight="1">
      <c r="R1044" s="6"/>
    </row>
    <row r="1045" spans="18:18" ht="15" customHeight="1">
      <c r="R1045" s="6"/>
    </row>
    <row r="1046" spans="18:18" ht="15" customHeight="1">
      <c r="R1046" s="6"/>
    </row>
    <row r="1047" spans="18:18" ht="15" customHeight="1">
      <c r="R1047" s="6"/>
    </row>
    <row r="1048" spans="18:18" ht="15" customHeight="1">
      <c r="R1048" s="6"/>
    </row>
    <row r="1049" spans="18:18" ht="15" customHeight="1">
      <c r="R1049" s="6"/>
    </row>
    <row r="1050" spans="18:18" ht="15" customHeight="1">
      <c r="R1050" s="6"/>
    </row>
    <row r="1051" spans="18:18" ht="15" customHeight="1">
      <c r="R1051" s="6"/>
    </row>
    <row r="1052" spans="18:18" ht="15" customHeight="1">
      <c r="R1052" s="6"/>
    </row>
    <row r="1053" spans="18:18" ht="15" customHeight="1">
      <c r="R1053" s="6"/>
    </row>
    <row r="1054" spans="18:18" ht="15" customHeight="1">
      <c r="R1054" s="6"/>
    </row>
    <row r="1055" spans="18:18" ht="15" customHeight="1">
      <c r="R1055" s="6"/>
    </row>
    <row r="1056" spans="18:18" ht="15" customHeight="1">
      <c r="R1056" s="6"/>
    </row>
    <row r="1057" spans="18:18" ht="15" customHeight="1">
      <c r="R1057" s="6"/>
    </row>
    <row r="1058" spans="18:18" ht="15" customHeight="1">
      <c r="R1058" s="6"/>
    </row>
    <row r="1059" spans="18:18" ht="15" customHeight="1">
      <c r="R1059" s="6"/>
    </row>
    <row r="1060" spans="18:18" ht="15" customHeight="1">
      <c r="R1060" s="6"/>
    </row>
    <row r="1061" spans="18:18" ht="15" customHeight="1">
      <c r="R1061" s="6"/>
    </row>
    <row r="1062" spans="18:18" ht="15" customHeight="1">
      <c r="R1062" s="6"/>
    </row>
    <row r="1063" spans="18:18" ht="15" customHeight="1">
      <c r="R1063" s="6"/>
    </row>
    <row r="1064" spans="18:18" ht="15" customHeight="1">
      <c r="R1064" s="6"/>
    </row>
    <row r="1065" spans="18:18" ht="15" customHeight="1">
      <c r="R1065" s="6"/>
    </row>
    <row r="1066" spans="18:18" ht="15" customHeight="1">
      <c r="R1066" s="6"/>
    </row>
    <row r="1067" spans="18:18" ht="15" customHeight="1">
      <c r="R1067" s="6"/>
    </row>
    <row r="1068" spans="18:18" ht="15" customHeight="1">
      <c r="R1068" s="6"/>
    </row>
    <row r="1069" spans="18:18" ht="15" customHeight="1">
      <c r="R1069" s="6"/>
    </row>
    <row r="1070" spans="18:18" ht="15" customHeight="1">
      <c r="R1070" s="6"/>
    </row>
    <row r="1071" spans="18:18" ht="15" customHeight="1">
      <c r="R1071" s="6"/>
    </row>
    <row r="1072" spans="18:18" ht="15" customHeight="1">
      <c r="R1072" s="6"/>
    </row>
    <row r="1073" spans="18:18" ht="15" customHeight="1">
      <c r="R1073" s="6"/>
    </row>
    <row r="1074" spans="18:18" ht="15" customHeight="1">
      <c r="R1074" s="6"/>
    </row>
    <row r="1075" spans="18:18" ht="15" customHeight="1">
      <c r="R1075" s="6"/>
    </row>
    <row r="1076" spans="18:18" ht="15" customHeight="1">
      <c r="R1076" s="6"/>
    </row>
    <row r="1077" spans="18:18" ht="15" customHeight="1">
      <c r="R1077" s="6"/>
    </row>
    <row r="1078" spans="18:18" ht="15" customHeight="1">
      <c r="R1078" s="6"/>
    </row>
    <row r="1079" spans="18:18" ht="15" customHeight="1">
      <c r="R1079" s="6"/>
    </row>
    <row r="1080" spans="18:18" ht="15" customHeight="1">
      <c r="R1080" s="6"/>
    </row>
    <row r="1081" spans="18:18" ht="15" customHeight="1">
      <c r="R1081" s="6"/>
    </row>
    <row r="1082" spans="18:18" ht="15" customHeight="1">
      <c r="R1082" s="6"/>
    </row>
    <row r="1083" spans="18:18" ht="15" customHeight="1">
      <c r="R1083" s="6"/>
    </row>
    <row r="1084" spans="18:18" ht="15" customHeight="1">
      <c r="R1084" s="6"/>
    </row>
    <row r="1085" spans="18:18" ht="15" customHeight="1">
      <c r="R1085" s="6"/>
    </row>
    <row r="1086" spans="18:18" ht="15" customHeight="1">
      <c r="R1086" s="6"/>
    </row>
    <row r="1087" spans="18:18" ht="15" customHeight="1">
      <c r="R1087" s="6"/>
    </row>
    <row r="1088" spans="18:18" ht="15" customHeight="1">
      <c r="R1088" s="6"/>
    </row>
    <row r="1089" spans="18:18" ht="15" customHeight="1">
      <c r="R1089" s="6"/>
    </row>
    <row r="1090" spans="18:18" ht="15" customHeight="1">
      <c r="R1090" s="6"/>
    </row>
    <row r="1091" spans="18:18" ht="15" customHeight="1">
      <c r="R1091" s="6"/>
    </row>
    <row r="1092" spans="18:18" ht="15" customHeight="1">
      <c r="R1092" s="6"/>
    </row>
    <row r="1093" spans="18:18" ht="15" customHeight="1">
      <c r="R1093" s="6"/>
    </row>
    <row r="1094" spans="18:18" ht="15" customHeight="1">
      <c r="R1094" s="6"/>
    </row>
    <row r="1095" spans="18:18" ht="15" customHeight="1">
      <c r="R1095" s="6"/>
    </row>
    <row r="1096" spans="18:18" ht="15" customHeight="1">
      <c r="R1096" s="6"/>
    </row>
    <row r="1097" spans="18:18" ht="15" customHeight="1">
      <c r="R1097" s="6"/>
    </row>
    <row r="1098" spans="18:18" ht="15" customHeight="1">
      <c r="R1098" s="6"/>
    </row>
    <row r="1099" spans="18:18" ht="15" customHeight="1">
      <c r="R1099" s="6"/>
    </row>
    <row r="1100" spans="18:18" ht="15" customHeight="1">
      <c r="R1100" s="6"/>
    </row>
    <row r="1101" spans="18:18" ht="15" customHeight="1">
      <c r="R1101" s="6"/>
    </row>
    <row r="1102" spans="18:18" ht="15" customHeight="1">
      <c r="R1102" s="6"/>
    </row>
    <row r="1103" spans="18:18" ht="15" customHeight="1">
      <c r="R1103" s="6"/>
    </row>
    <row r="1104" spans="18:18" ht="15" customHeight="1">
      <c r="R1104" s="6"/>
    </row>
    <row r="1105" spans="18:18" ht="15" customHeight="1">
      <c r="R1105" s="6"/>
    </row>
    <row r="1106" spans="18:18" ht="15" customHeight="1">
      <c r="R1106" s="6"/>
    </row>
    <row r="1107" spans="18:18" ht="15" customHeight="1">
      <c r="R1107" s="6"/>
    </row>
    <row r="1108" spans="18:18" ht="15" customHeight="1">
      <c r="R1108" s="6"/>
    </row>
    <row r="1109" spans="18:18" ht="15" customHeight="1">
      <c r="R1109" s="6"/>
    </row>
    <row r="1110" spans="18:18" ht="15" customHeight="1">
      <c r="R1110" s="6"/>
    </row>
    <row r="1111" spans="18:18" ht="15" customHeight="1">
      <c r="R1111" s="6"/>
    </row>
    <row r="1112" spans="18:18" ht="15" customHeight="1">
      <c r="R1112" s="6"/>
    </row>
    <row r="1113" spans="18:18" ht="15" customHeight="1">
      <c r="R1113" s="6"/>
    </row>
    <row r="1114" spans="18:18" ht="15" customHeight="1">
      <c r="R1114" s="6"/>
    </row>
    <row r="1115" spans="18:18" ht="15" customHeight="1">
      <c r="R1115" s="6"/>
    </row>
    <row r="1116" spans="18:18" ht="15" customHeight="1">
      <c r="R1116" s="6"/>
    </row>
    <row r="1117" spans="18:18" ht="15" customHeight="1">
      <c r="R1117" s="6"/>
    </row>
    <row r="1118" spans="18:18" ht="15" customHeight="1">
      <c r="R1118" s="6"/>
    </row>
    <row r="1119" spans="18:18" ht="15" customHeight="1">
      <c r="R1119" s="6"/>
    </row>
    <row r="1120" spans="18:18" ht="15" customHeight="1">
      <c r="R1120" s="6"/>
    </row>
    <row r="1121" spans="18:18" ht="15" customHeight="1">
      <c r="R1121" s="6"/>
    </row>
    <row r="1122" spans="18:18" ht="15" customHeight="1">
      <c r="R1122" s="6"/>
    </row>
    <row r="1123" spans="18:18" ht="15" customHeight="1">
      <c r="R1123" s="6"/>
    </row>
    <row r="1124" spans="18:18" ht="15" customHeight="1">
      <c r="R1124" s="6"/>
    </row>
    <row r="1125" spans="18:18" ht="15" customHeight="1">
      <c r="R1125" s="6"/>
    </row>
    <row r="1126" spans="18:18" ht="15" customHeight="1">
      <c r="R1126" s="6"/>
    </row>
    <row r="1127" spans="18:18" ht="15" customHeight="1">
      <c r="R1127" s="6"/>
    </row>
    <row r="1128" spans="18:18" ht="15" customHeight="1">
      <c r="R1128" s="6"/>
    </row>
    <row r="1129" spans="18:18" ht="15" customHeight="1">
      <c r="R1129" s="6"/>
    </row>
    <row r="1130" spans="18:18" ht="15" customHeight="1">
      <c r="R1130" s="6"/>
    </row>
    <row r="1131" spans="18:18" ht="15" customHeight="1">
      <c r="R1131" s="6"/>
    </row>
    <row r="1132" spans="18:18" ht="15" customHeight="1">
      <c r="R1132" s="6"/>
    </row>
    <row r="1133" spans="18:18" ht="15" customHeight="1">
      <c r="R1133" s="6"/>
    </row>
    <row r="1134" spans="18:18" ht="15" customHeight="1">
      <c r="R1134" s="6"/>
    </row>
    <row r="1135" spans="18:18" ht="15" customHeight="1">
      <c r="R1135" s="6"/>
    </row>
    <row r="1136" spans="18:18" ht="15" customHeight="1">
      <c r="R1136" s="6"/>
    </row>
    <row r="1137" spans="18:18" ht="15" customHeight="1">
      <c r="R1137" s="6"/>
    </row>
    <row r="1138" spans="18:18" ht="15" customHeight="1">
      <c r="R1138" s="6"/>
    </row>
    <row r="1139" spans="18:18" ht="15" customHeight="1">
      <c r="R1139" s="6"/>
    </row>
    <row r="1140" spans="18:18" ht="15" customHeight="1">
      <c r="R1140" s="6"/>
    </row>
    <row r="1141" spans="18:18" ht="15" customHeight="1">
      <c r="R1141" s="6"/>
    </row>
    <row r="1142" spans="18:18" ht="15" customHeight="1">
      <c r="R1142" s="6"/>
    </row>
    <row r="1143" spans="18:18" ht="15" customHeight="1">
      <c r="R1143" s="6"/>
    </row>
    <row r="1144" spans="18:18" ht="15" customHeight="1">
      <c r="R1144" s="6"/>
    </row>
    <row r="1145" spans="18:18" ht="15" customHeight="1">
      <c r="R1145" s="6"/>
    </row>
    <row r="1146" spans="18:18" ht="15" customHeight="1">
      <c r="R1146" s="6"/>
    </row>
    <row r="1147" spans="18:18" ht="15" customHeight="1">
      <c r="R1147" s="6"/>
    </row>
    <row r="1148" spans="18:18" ht="15" customHeight="1">
      <c r="R1148" s="6"/>
    </row>
    <row r="1149" spans="18:18" ht="15" customHeight="1">
      <c r="R1149" s="6"/>
    </row>
    <row r="1150" spans="18:18" ht="15" customHeight="1">
      <c r="R1150" s="6"/>
    </row>
    <row r="1151" spans="18:18" ht="15" customHeight="1">
      <c r="R1151" s="6"/>
    </row>
    <row r="1152" spans="18:18" ht="15" customHeight="1">
      <c r="R1152" s="6"/>
    </row>
    <row r="1153" spans="18:18" ht="15" customHeight="1">
      <c r="R1153" s="6"/>
    </row>
    <row r="1154" spans="18:18" ht="15" customHeight="1">
      <c r="R1154" s="6"/>
    </row>
    <row r="1155" spans="18:18" ht="15" customHeight="1">
      <c r="R1155" s="6"/>
    </row>
    <row r="1156" spans="18:18" ht="15" customHeight="1">
      <c r="R1156" s="6"/>
    </row>
    <row r="1157" spans="18:18" ht="15" customHeight="1">
      <c r="R1157" s="6"/>
    </row>
    <row r="1158" spans="18:18" ht="15" customHeight="1">
      <c r="R1158" s="6"/>
    </row>
    <row r="1159" spans="18:18" ht="15" customHeight="1">
      <c r="R1159" s="6"/>
    </row>
    <row r="1160" spans="18:18" ht="15" customHeight="1">
      <c r="R1160" s="6"/>
    </row>
    <row r="1161" spans="18:18" ht="15" customHeight="1">
      <c r="R1161" s="6"/>
    </row>
    <row r="1162" spans="18:18" ht="15" customHeight="1">
      <c r="R1162" s="6"/>
    </row>
    <row r="1163" spans="18:18" ht="15" customHeight="1">
      <c r="R1163" s="6"/>
    </row>
    <row r="1164" spans="18:18" ht="15" customHeight="1">
      <c r="R1164" s="6"/>
    </row>
    <row r="1165" spans="18:18" ht="15" customHeight="1">
      <c r="R1165" s="6"/>
    </row>
    <row r="1166" spans="18:18" ht="15" customHeight="1">
      <c r="R1166" s="6"/>
    </row>
    <row r="1167" spans="18:18" ht="15" customHeight="1">
      <c r="R1167" s="6"/>
    </row>
    <row r="1168" spans="18:18" ht="15" customHeight="1">
      <c r="R1168" s="6"/>
    </row>
    <row r="1169" spans="18:18" ht="15" customHeight="1">
      <c r="R1169" s="6"/>
    </row>
    <row r="1170" spans="18:18" ht="15" customHeight="1">
      <c r="R1170" s="6"/>
    </row>
    <row r="1171" spans="18:18" ht="15" customHeight="1">
      <c r="R1171" s="6"/>
    </row>
    <row r="1172" spans="18:18" ht="15" customHeight="1">
      <c r="R1172" s="6"/>
    </row>
    <row r="1173" spans="18:18" ht="15" customHeight="1">
      <c r="R1173" s="6"/>
    </row>
    <row r="1174" spans="18:18" ht="15" customHeight="1">
      <c r="R1174" s="6"/>
    </row>
    <row r="1175" spans="18:18" ht="15" customHeight="1">
      <c r="R1175" s="6"/>
    </row>
    <row r="1176" spans="18:18" ht="15" customHeight="1">
      <c r="R1176" s="6"/>
    </row>
    <row r="1177" spans="18:18" ht="15" customHeight="1">
      <c r="R1177" s="6"/>
    </row>
    <row r="1178" spans="18:18" ht="15" customHeight="1">
      <c r="R1178" s="6"/>
    </row>
    <row r="1179" spans="18:18" ht="15" customHeight="1">
      <c r="R1179" s="6"/>
    </row>
    <row r="1180" spans="18:18" ht="15" customHeight="1">
      <c r="R1180" s="6"/>
    </row>
    <row r="1181" spans="18:18" ht="15" customHeight="1">
      <c r="R1181" s="6"/>
    </row>
    <row r="1182" spans="18:18" ht="15" customHeight="1">
      <c r="R1182" s="6"/>
    </row>
    <row r="1183" spans="18:18" ht="15" customHeight="1">
      <c r="R1183" s="6"/>
    </row>
    <row r="1184" spans="18:18" ht="15" customHeight="1">
      <c r="R1184" s="6"/>
    </row>
    <row r="1185" spans="18:18" ht="15" customHeight="1">
      <c r="R1185" s="6"/>
    </row>
    <row r="1186" spans="18:18" ht="15" customHeight="1">
      <c r="R1186" s="6"/>
    </row>
    <row r="1187" spans="18:18" ht="15" customHeight="1">
      <c r="R1187" s="6"/>
    </row>
    <row r="1188" spans="18:18" ht="15" customHeight="1">
      <c r="R1188" s="6"/>
    </row>
    <row r="1189" spans="18:18" ht="15" customHeight="1">
      <c r="R1189" s="6"/>
    </row>
    <row r="1190" spans="18:18" ht="15" customHeight="1">
      <c r="R1190" s="6"/>
    </row>
    <row r="1191" spans="18:18" ht="15" customHeight="1">
      <c r="R1191" s="6"/>
    </row>
    <row r="1192" spans="18:18" ht="15" customHeight="1">
      <c r="R1192" s="6"/>
    </row>
    <row r="1193" spans="18:18" ht="15" customHeight="1">
      <c r="R1193" s="6"/>
    </row>
    <row r="1194" spans="18:18" ht="15" customHeight="1">
      <c r="R1194" s="6"/>
    </row>
    <row r="1195" spans="18:18" ht="15" customHeight="1">
      <c r="R1195" s="6"/>
    </row>
    <row r="1196" spans="18:18" ht="15" customHeight="1">
      <c r="R1196" s="6"/>
    </row>
    <row r="1197" spans="18:18" ht="15" customHeight="1">
      <c r="R1197" s="6"/>
    </row>
    <row r="1198" spans="18:18" ht="15" customHeight="1">
      <c r="R1198" s="6"/>
    </row>
    <row r="1199" spans="18:18" ht="15" customHeight="1">
      <c r="R1199" s="6"/>
    </row>
    <row r="1200" spans="18:18" ht="15" customHeight="1">
      <c r="R1200" s="6"/>
    </row>
    <row r="1201" spans="18:18" ht="15" customHeight="1">
      <c r="R1201" s="6"/>
    </row>
    <row r="1202" spans="18:18" ht="15" customHeight="1">
      <c r="R1202" s="6"/>
    </row>
    <row r="1203" spans="18:18" ht="15" customHeight="1">
      <c r="R1203" s="6"/>
    </row>
    <row r="1204" spans="18:18" ht="15" customHeight="1">
      <c r="R1204" s="6"/>
    </row>
    <row r="1205" spans="18:18" ht="15" customHeight="1">
      <c r="R1205" s="6"/>
    </row>
    <row r="1206" spans="18:18" ht="15" customHeight="1">
      <c r="R1206" s="6"/>
    </row>
    <row r="1207" spans="18:18" ht="15" customHeight="1">
      <c r="R1207" s="6"/>
    </row>
    <row r="1208" spans="18:18" ht="15" customHeight="1">
      <c r="R1208" s="6"/>
    </row>
    <row r="1209" spans="18:18" ht="15" customHeight="1">
      <c r="R1209" s="6"/>
    </row>
    <row r="1210" spans="18:18" ht="15" customHeight="1">
      <c r="R1210" s="6"/>
    </row>
    <row r="1211" spans="18:18" ht="15" customHeight="1">
      <c r="R1211" s="6"/>
    </row>
    <row r="1212" spans="18:18" ht="15" customHeight="1">
      <c r="R1212" s="6"/>
    </row>
    <row r="1213" spans="18:18" ht="15" customHeight="1">
      <c r="R1213" s="6"/>
    </row>
    <row r="1214" spans="18:18" ht="15" customHeight="1">
      <c r="R1214" s="6"/>
    </row>
    <row r="1215" spans="18:18" ht="15" customHeight="1">
      <c r="R1215" s="6"/>
    </row>
    <row r="1216" spans="18:18" ht="15" customHeight="1">
      <c r="R1216" s="6"/>
    </row>
    <row r="1217" spans="18:18" ht="15" customHeight="1">
      <c r="R1217" s="6"/>
    </row>
    <row r="1218" spans="18:18" ht="15" customHeight="1">
      <c r="R1218" s="6"/>
    </row>
    <row r="1219" spans="18:18" ht="15" customHeight="1">
      <c r="R1219" s="6"/>
    </row>
    <row r="1220" spans="18:18" ht="15" customHeight="1">
      <c r="R1220" s="6"/>
    </row>
    <row r="1221" spans="18:18" ht="15" customHeight="1">
      <c r="R1221" s="6"/>
    </row>
    <row r="1222" spans="18:18" ht="15" customHeight="1">
      <c r="R1222" s="6"/>
    </row>
    <row r="1223" spans="18:18" ht="15" customHeight="1">
      <c r="R1223" s="6"/>
    </row>
    <row r="1224" spans="18:18" ht="15" customHeight="1">
      <c r="R1224" s="6"/>
    </row>
    <row r="1225" spans="18:18" ht="15" customHeight="1">
      <c r="R1225" s="6"/>
    </row>
    <row r="1226" spans="18:18" ht="15" customHeight="1">
      <c r="R1226" s="6"/>
    </row>
    <row r="1227" spans="18:18" ht="15" customHeight="1">
      <c r="R1227" s="6"/>
    </row>
    <row r="1228" spans="18:18" ht="15" customHeight="1">
      <c r="R1228" s="6"/>
    </row>
    <row r="1229" spans="18:18" ht="15" customHeight="1">
      <c r="R1229" s="6"/>
    </row>
    <row r="1230" spans="18:18" ht="15" customHeight="1">
      <c r="R1230" s="6"/>
    </row>
    <row r="1231" spans="18:18" ht="15" customHeight="1">
      <c r="R1231" s="6"/>
    </row>
    <row r="1232" spans="18:18" ht="15" customHeight="1">
      <c r="R1232" s="6"/>
    </row>
    <row r="1233" spans="18:18" ht="15" customHeight="1">
      <c r="R1233" s="6"/>
    </row>
    <row r="1234" spans="18:18" ht="15" customHeight="1">
      <c r="R1234" s="6"/>
    </row>
    <row r="1235" spans="18:18" ht="15" customHeight="1">
      <c r="R1235" s="6"/>
    </row>
    <row r="1236" spans="18:18" ht="15" customHeight="1">
      <c r="R1236" s="6"/>
    </row>
    <row r="1237" spans="18:18" ht="15" customHeight="1">
      <c r="R1237" s="6"/>
    </row>
    <row r="1238" spans="18:18" ht="15" customHeight="1">
      <c r="R1238" s="6"/>
    </row>
    <row r="1239" spans="18:18" ht="15" customHeight="1">
      <c r="R1239" s="6"/>
    </row>
    <row r="1240" spans="18:18" ht="15" customHeight="1">
      <c r="R1240" s="6"/>
    </row>
    <row r="1241" spans="18:18" ht="15" customHeight="1">
      <c r="R1241" s="6"/>
    </row>
    <row r="1242" spans="18:18" ht="15" customHeight="1">
      <c r="R1242" s="6"/>
    </row>
    <row r="1243" spans="18:18" ht="15" customHeight="1">
      <c r="R1243" s="6"/>
    </row>
    <row r="1244" spans="18:18" ht="15" customHeight="1">
      <c r="R1244" s="6"/>
    </row>
    <row r="1245" spans="18:18" ht="15" customHeight="1">
      <c r="R1245" s="6"/>
    </row>
    <row r="1246" spans="18:18" ht="15" customHeight="1">
      <c r="R1246" s="6"/>
    </row>
    <row r="1247" spans="18:18" ht="15" customHeight="1">
      <c r="R1247" s="6"/>
    </row>
    <row r="1248" spans="18:18" ht="15" customHeight="1">
      <c r="R1248" s="6"/>
    </row>
    <row r="1249" spans="18:18" ht="15" customHeight="1">
      <c r="R1249" s="6"/>
    </row>
    <row r="1250" spans="18:18" ht="15" customHeight="1">
      <c r="R1250" s="6"/>
    </row>
    <row r="1251" spans="18:18" ht="15" customHeight="1">
      <c r="R1251" s="6"/>
    </row>
    <row r="1252" spans="18:18" ht="15" customHeight="1">
      <c r="R1252" s="6"/>
    </row>
    <row r="1253" spans="18:18" ht="15" customHeight="1">
      <c r="R1253" s="6"/>
    </row>
    <row r="1254" spans="18:18" ht="15" customHeight="1">
      <c r="R1254" s="6"/>
    </row>
    <row r="1255" spans="18:18" ht="15" customHeight="1">
      <c r="R1255" s="6"/>
    </row>
    <row r="1256" spans="18:18" ht="15" customHeight="1">
      <c r="R1256" s="6"/>
    </row>
    <row r="1257" spans="18:18" ht="15" customHeight="1">
      <c r="R1257" s="6"/>
    </row>
    <row r="1258" spans="18:18" ht="15" customHeight="1">
      <c r="R1258" s="6"/>
    </row>
    <row r="1259" spans="18:18" ht="15" customHeight="1">
      <c r="R1259" s="6"/>
    </row>
    <row r="1260" spans="18:18" ht="15" customHeight="1">
      <c r="R1260" s="6"/>
    </row>
    <row r="1261" spans="18:18" ht="15" customHeight="1">
      <c r="R1261" s="6"/>
    </row>
    <row r="1262" spans="18:18" ht="15" customHeight="1">
      <c r="R1262" s="6"/>
    </row>
    <row r="1263" spans="18:18" ht="15" customHeight="1">
      <c r="R1263" s="6"/>
    </row>
    <row r="1264" spans="18:18" ht="15" customHeight="1">
      <c r="R1264" s="6"/>
    </row>
    <row r="1265" spans="18:18" ht="15" customHeight="1">
      <c r="R1265" s="6"/>
    </row>
    <row r="1266" spans="18:18" ht="15" customHeight="1">
      <c r="R1266" s="6"/>
    </row>
    <row r="1267" spans="18:18" ht="15" customHeight="1">
      <c r="R1267" s="6"/>
    </row>
    <row r="1268" spans="18:18" ht="15" customHeight="1">
      <c r="R1268" s="6"/>
    </row>
    <row r="1269" spans="18:18" ht="15" customHeight="1">
      <c r="R1269" s="6"/>
    </row>
    <row r="1270" spans="18:18" ht="15" customHeight="1">
      <c r="R1270" s="6"/>
    </row>
    <row r="1271" spans="18:18" ht="15" customHeight="1">
      <c r="R1271" s="6"/>
    </row>
    <row r="1272" spans="18:18" ht="15" customHeight="1">
      <c r="R1272" s="6"/>
    </row>
    <row r="1273" spans="18:18" ht="15" customHeight="1">
      <c r="R1273" s="6"/>
    </row>
    <row r="1274" spans="18:18" ht="15" customHeight="1">
      <c r="R1274" s="6"/>
    </row>
    <row r="1275" spans="18:18" ht="15" customHeight="1">
      <c r="R1275" s="6"/>
    </row>
    <row r="1276" spans="18:18" ht="15" customHeight="1">
      <c r="R1276" s="6"/>
    </row>
    <row r="1277" spans="18:18" ht="15" customHeight="1">
      <c r="R1277" s="6"/>
    </row>
    <row r="1278" spans="18:18" ht="15" customHeight="1">
      <c r="R1278" s="6"/>
    </row>
    <row r="1279" spans="18:18" ht="15" customHeight="1">
      <c r="R1279" s="6"/>
    </row>
    <row r="1280" spans="18:18" ht="15" customHeight="1">
      <c r="R1280" s="6"/>
    </row>
    <row r="1281" spans="18:18" ht="15" customHeight="1">
      <c r="R1281" s="6"/>
    </row>
    <row r="1282" spans="18:18" ht="15" customHeight="1">
      <c r="R1282" s="6"/>
    </row>
    <row r="1283" spans="18:18" ht="15" customHeight="1">
      <c r="R1283" s="6"/>
    </row>
    <row r="1284" spans="18:18" ht="15" customHeight="1">
      <c r="R1284" s="6"/>
    </row>
    <row r="1285" spans="18:18" ht="15" customHeight="1">
      <c r="R1285" s="6"/>
    </row>
    <row r="1286" spans="18:18" ht="15" customHeight="1">
      <c r="R1286" s="6"/>
    </row>
    <row r="1287" spans="18:18" ht="15" customHeight="1">
      <c r="R1287" s="6"/>
    </row>
    <row r="1288" spans="18:18" ht="15" customHeight="1">
      <c r="R1288" s="6"/>
    </row>
    <row r="1289" spans="18:18" ht="15" customHeight="1">
      <c r="R1289" s="6"/>
    </row>
    <row r="1290" spans="18:18" ht="15" customHeight="1">
      <c r="R1290" s="6"/>
    </row>
    <row r="1291" spans="18:18" ht="15" customHeight="1">
      <c r="R1291" s="6"/>
    </row>
    <row r="1292" spans="18:18" ht="15" customHeight="1">
      <c r="R1292" s="6"/>
    </row>
    <row r="1293" spans="18:18" ht="15" customHeight="1">
      <c r="R1293" s="6"/>
    </row>
    <row r="1294" spans="18:18" ht="15" customHeight="1">
      <c r="R1294" s="6"/>
    </row>
    <row r="1295" spans="18:18" ht="15" customHeight="1">
      <c r="R1295" s="6"/>
    </row>
    <row r="1296" spans="18:18" ht="15" customHeight="1">
      <c r="R1296" s="6"/>
    </row>
    <row r="1297" spans="18:18" ht="15" customHeight="1">
      <c r="R1297" s="6"/>
    </row>
    <row r="1298" spans="18:18" ht="15" customHeight="1">
      <c r="R1298" s="6"/>
    </row>
    <row r="1299" spans="18:18" ht="15" customHeight="1">
      <c r="R1299" s="6"/>
    </row>
    <row r="1300" spans="18:18" ht="15" customHeight="1">
      <c r="R1300" s="6"/>
    </row>
    <row r="1301" spans="18:18" ht="15" customHeight="1">
      <c r="R1301" s="6"/>
    </row>
    <row r="1302" spans="18:18" ht="15" customHeight="1">
      <c r="R1302" s="6"/>
    </row>
    <row r="1303" spans="18:18" ht="15" customHeight="1">
      <c r="R1303" s="6"/>
    </row>
    <row r="1304" spans="18:18" ht="15" customHeight="1">
      <c r="R1304" s="6"/>
    </row>
    <row r="1305" spans="18:18" ht="15" customHeight="1">
      <c r="R1305" s="6"/>
    </row>
    <row r="1306" spans="18:18" ht="15" customHeight="1">
      <c r="R1306" s="6"/>
    </row>
    <row r="1307" spans="18:18" ht="15" customHeight="1">
      <c r="R1307" s="6"/>
    </row>
    <row r="1308" spans="18:18" ht="15" customHeight="1">
      <c r="R1308" s="6"/>
    </row>
    <row r="1309" spans="18:18" ht="15" customHeight="1">
      <c r="R1309" s="6"/>
    </row>
    <row r="1310" spans="18:18" ht="15" customHeight="1">
      <c r="R1310" s="6"/>
    </row>
    <row r="1311" spans="18:18" ht="15" customHeight="1">
      <c r="R1311" s="6"/>
    </row>
    <row r="1312" spans="18:18" ht="15" customHeight="1">
      <c r="R1312" s="6"/>
    </row>
    <row r="1313" spans="18:18" ht="15" customHeight="1">
      <c r="R1313" s="6"/>
    </row>
    <row r="1314" spans="18:18" ht="15" customHeight="1">
      <c r="R1314" s="6"/>
    </row>
    <row r="1315" spans="18:18" ht="15" customHeight="1">
      <c r="R1315" s="6"/>
    </row>
    <row r="1316" spans="18:18" ht="15" customHeight="1">
      <c r="R1316" s="6"/>
    </row>
    <row r="1317" spans="18:18" ht="15" customHeight="1">
      <c r="R1317" s="6"/>
    </row>
    <row r="1318" spans="18:18" ht="15" customHeight="1">
      <c r="R1318" s="6"/>
    </row>
    <row r="1319" spans="18:18" ht="15" customHeight="1">
      <c r="R1319" s="6"/>
    </row>
    <row r="1320" spans="18:18" ht="15" customHeight="1">
      <c r="R1320" s="6"/>
    </row>
    <row r="1321" spans="18:18" ht="15" customHeight="1">
      <c r="R1321" s="6"/>
    </row>
    <row r="1322" spans="18:18" ht="15" customHeight="1">
      <c r="R1322" s="6"/>
    </row>
    <row r="1323" spans="18:18" ht="15" customHeight="1">
      <c r="R1323" s="6"/>
    </row>
    <row r="1324" spans="18:18" ht="15" customHeight="1">
      <c r="R1324" s="6"/>
    </row>
    <row r="1325" spans="18:18" ht="15" customHeight="1">
      <c r="R1325" s="6"/>
    </row>
    <row r="1326" spans="18:18" ht="15" customHeight="1">
      <c r="R1326" s="6"/>
    </row>
    <row r="1327" spans="18:18" ht="15" customHeight="1">
      <c r="R1327" s="6"/>
    </row>
    <row r="1328" spans="18:18" ht="15" customHeight="1">
      <c r="R1328" s="6"/>
    </row>
    <row r="1329" spans="18:18" ht="15" customHeight="1">
      <c r="R1329" s="6"/>
    </row>
    <row r="1330" spans="18:18" ht="15" customHeight="1">
      <c r="R1330" s="6"/>
    </row>
    <row r="1331" spans="18:18" ht="15" customHeight="1">
      <c r="R1331" s="6"/>
    </row>
    <row r="1332" spans="18:18" ht="15" customHeight="1">
      <c r="R1332" s="6"/>
    </row>
    <row r="1333" spans="18:18" ht="15" customHeight="1">
      <c r="R1333" s="6"/>
    </row>
    <row r="1334" spans="18:18" ht="15" customHeight="1">
      <c r="R1334" s="6"/>
    </row>
    <row r="1335" spans="18:18" ht="15" customHeight="1">
      <c r="R1335" s="6"/>
    </row>
    <row r="1336" spans="18:18" ht="15" customHeight="1">
      <c r="R1336" s="6"/>
    </row>
    <row r="1337" spans="18:18" ht="15" customHeight="1">
      <c r="R1337" s="6"/>
    </row>
    <row r="1338" spans="18:18" ht="15" customHeight="1">
      <c r="R1338" s="6"/>
    </row>
    <row r="1339" spans="18:18" ht="15" customHeight="1">
      <c r="R1339" s="6"/>
    </row>
    <row r="1340" spans="18:18" ht="15" customHeight="1">
      <c r="R1340" s="6"/>
    </row>
    <row r="1341" spans="18:18" ht="15" customHeight="1">
      <c r="R1341" s="6"/>
    </row>
    <row r="1342" spans="18:18" ht="15" customHeight="1">
      <c r="R1342" s="6"/>
    </row>
    <row r="1343" spans="18:18" ht="15" customHeight="1">
      <c r="R1343" s="6"/>
    </row>
    <row r="1344" spans="18:18" ht="15" customHeight="1">
      <c r="R1344" s="6"/>
    </row>
    <row r="1345" spans="18:18" ht="15" customHeight="1">
      <c r="R1345" s="6"/>
    </row>
    <row r="1346" spans="18:18" ht="15" customHeight="1">
      <c r="R1346" s="6"/>
    </row>
    <row r="1347" spans="18:18" ht="15" customHeight="1">
      <c r="R1347" s="6"/>
    </row>
    <row r="1348" spans="18:18" ht="15" customHeight="1">
      <c r="R1348" s="6"/>
    </row>
    <row r="1349" spans="18:18" ht="15" customHeight="1">
      <c r="R1349" s="6"/>
    </row>
    <row r="1350" spans="18:18" ht="15" customHeight="1">
      <c r="R1350" s="6"/>
    </row>
    <row r="1351" spans="18:18" ht="15" customHeight="1">
      <c r="R1351" s="6"/>
    </row>
    <row r="1352" spans="18:18" ht="15" customHeight="1">
      <c r="R1352" s="6"/>
    </row>
    <row r="1353" spans="18:18" ht="15" customHeight="1">
      <c r="R1353" s="6"/>
    </row>
    <row r="1354" spans="18:18" ht="15" customHeight="1">
      <c r="R1354" s="6"/>
    </row>
    <row r="1355" spans="18:18" ht="15" customHeight="1">
      <c r="R1355" s="6"/>
    </row>
    <row r="1356" spans="18:18" ht="15" customHeight="1">
      <c r="R1356" s="6"/>
    </row>
    <row r="1357" spans="18:18" ht="15" customHeight="1">
      <c r="R1357" s="6"/>
    </row>
    <row r="1358" spans="18:18" ht="15" customHeight="1">
      <c r="R1358" s="6"/>
    </row>
    <row r="1359" spans="18:18" ht="15" customHeight="1">
      <c r="R1359" s="6"/>
    </row>
    <row r="1360" spans="18:18" ht="15" customHeight="1">
      <c r="R1360" s="6"/>
    </row>
    <row r="1361" spans="18:18" ht="15" customHeight="1">
      <c r="R1361" s="6"/>
    </row>
    <row r="1362" spans="18:18" ht="15" customHeight="1">
      <c r="R1362" s="6"/>
    </row>
    <row r="1363" spans="18:18" ht="15" customHeight="1">
      <c r="R1363" s="6"/>
    </row>
    <row r="1364" spans="18:18" ht="15" customHeight="1">
      <c r="R1364" s="6"/>
    </row>
    <row r="1365" spans="18:18" ht="15" customHeight="1">
      <c r="R1365" s="6"/>
    </row>
    <row r="1366" spans="18:18" ht="15" customHeight="1">
      <c r="R1366" s="6"/>
    </row>
    <row r="1367" spans="18:18" ht="15" customHeight="1">
      <c r="R1367" s="6"/>
    </row>
    <row r="1368" spans="18:18" ht="15" customHeight="1">
      <c r="R1368" s="6"/>
    </row>
    <row r="1369" spans="18:18" ht="15" customHeight="1">
      <c r="R1369" s="6"/>
    </row>
    <row r="1370" spans="18:18" ht="15" customHeight="1">
      <c r="R1370" s="6"/>
    </row>
    <row r="1371" spans="18:18" ht="15" customHeight="1">
      <c r="R1371" s="6"/>
    </row>
    <row r="1372" spans="18:18" ht="15" customHeight="1">
      <c r="R1372" s="6"/>
    </row>
    <row r="1373" spans="18:18" ht="15" customHeight="1">
      <c r="R1373" s="6"/>
    </row>
    <row r="1374" spans="18:18" ht="15" customHeight="1">
      <c r="R1374" s="6"/>
    </row>
    <row r="1375" spans="18:18" ht="15" customHeight="1">
      <c r="R1375" s="6"/>
    </row>
    <row r="1376" spans="18:18" ht="15" customHeight="1">
      <c r="R1376" s="6"/>
    </row>
    <row r="1377" spans="18:18" ht="15" customHeight="1">
      <c r="R1377" s="6"/>
    </row>
    <row r="1378" spans="18:18" ht="15" customHeight="1">
      <c r="R1378" s="6"/>
    </row>
    <row r="1379" spans="18:18" ht="15" customHeight="1">
      <c r="R1379" s="6"/>
    </row>
    <row r="1380" spans="18:18" ht="15" customHeight="1">
      <c r="R1380" s="6"/>
    </row>
    <row r="1381" spans="18:18" ht="15" customHeight="1">
      <c r="R1381" s="6"/>
    </row>
    <row r="1382" spans="18:18" ht="15" customHeight="1">
      <c r="R1382" s="6"/>
    </row>
    <row r="1383" spans="18:18" ht="15" customHeight="1">
      <c r="R1383" s="6"/>
    </row>
    <row r="1384" spans="18:18" ht="15" customHeight="1">
      <c r="R1384" s="6"/>
    </row>
    <row r="1385" spans="18:18" ht="15" customHeight="1">
      <c r="R1385" s="6"/>
    </row>
    <row r="1386" spans="18:18" ht="15" customHeight="1">
      <c r="R1386" s="6"/>
    </row>
    <row r="1387" spans="18:18" ht="15" customHeight="1">
      <c r="R1387" s="6"/>
    </row>
    <row r="1388" spans="18:18" ht="15" customHeight="1">
      <c r="R1388" s="6"/>
    </row>
    <row r="1389" spans="18:18" ht="15" customHeight="1">
      <c r="R1389" s="6"/>
    </row>
    <row r="1390" spans="18:18" ht="15" customHeight="1">
      <c r="R1390" s="6"/>
    </row>
    <row r="1391" spans="18:18" ht="15" customHeight="1">
      <c r="R1391" s="6"/>
    </row>
    <row r="1392" spans="18:18" ht="15" customHeight="1">
      <c r="R1392" s="6"/>
    </row>
    <row r="1393" spans="18:18" ht="15" customHeight="1">
      <c r="R1393" s="6"/>
    </row>
    <row r="1394" spans="18:18" ht="15" customHeight="1">
      <c r="R1394" s="6"/>
    </row>
    <row r="1395" spans="18:18" ht="15" customHeight="1">
      <c r="R1395" s="6"/>
    </row>
    <row r="1396" spans="18:18" ht="15" customHeight="1">
      <c r="R1396" s="6"/>
    </row>
    <row r="1397" spans="18:18" ht="15" customHeight="1">
      <c r="R1397" s="6"/>
    </row>
    <row r="1398" spans="18:18" ht="15" customHeight="1">
      <c r="R1398" s="6"/>
    </row>
    <row r="1399" spans="18:18" ht="15" customHeight="1">
      <c r="R1399" s="6"/>
    </row>
    <row r="1400" spans="18:18" ht="15" customHeight="1">
      <c r="R1400" s="6"/>
    </row>
    <row r="1401" spans="18:18" ht="15" customHeight="1">
      <c r="R1401" s="6"/>
    </row>
    <row r="1402" spans="18:18" ht="15" customHeight="1">
      <c r="R1402" s="6"/>
    </row>
    <row r="1403" spans="18:18" ht="15" customHeight="1">
      <c r="R1403" s="6"/>
    </row>
    <row r="1404" spans="18:18" ht="15" customHeight="1">
      <c r="R1404" s="6"/>
    </row>
    <row r="1405" spans="18:18" ht="15" customHeight="1">
      <c r="R1405" s="6"/>
    </row>
    <row r="1406" spans="18:18" ht="15" customHeight="1">
      <c r="R1406" s="6"/>
    </row>
    <row r="1407" spans="18:18" ht="15" customHeight="1">
      <c r="R1407" s="6"/>
    </row>
    <row r="1408" spans="18:18" ht="15" customHeight="1">
      <c r="R1408" s="6"/>
    </row>
    <row r="1409" spans="18:18" ht="15" customHeight="1">
      <c r="R1409" s="6"/>
    </row>
    <row r="1410" spans="18:18" ht="15" customHeight="1">
      <c r="R1410" s="6"/>
    </row>
    <row r="1411" spans="18:18" ht="15" customHeight="1">
      <c r="R1411" s="6"/>
    </row>
    <row r="1412" spans="18:18" ht="15" customHeight="1">
      <c r="R1412" s="6"/>
    </row>
    <row r="1413" spans="18:18" ht="15" customHeight="1">
      <c r="R1413" s="6"/>
    </row>
    <row r="1414" spans="18:18" ht="15" customHeight="1">
      <c r="R1414" s="6"/>
    </row>
    <row r="1415" spans="18:18" ht="15" customHeight="1">
      <c r="R1415" s="6"/>
    </row>
    <row r="1416" spans="18:18" ht="15" customHeight="1">
      <c r="R1416" s="6"/>
    </row>
    <row r="1417" spans="18:18" ht="15" customHeight="1">
      <c r="R1417" s="6"/>
    </row>
    <row r="1418" spans="18:18" ht="15" customHeight="1">
      <c r="R1418" s="6"/>
    </row>
    <row r="1419" spans="18:18" ht="15" customHeight="1">
      <c r="R1419" s="6"/>
    </row>
    <row r="1420" spans="18:18" ht="15" customHeight="1">
      <c r="R1420" s="6"/>
    </row>
    <row r="1421" spans="18:18" ht="15" customHeight="1">
      <c r="R1421" s="6"/>
    </row>
    <row r="1422" spans="18:18" ht="15" customHeight="1">
      <c r="R1422" s="6"/>
    </row>
    <row r="1423" spans="18:18" ht="15" customHeight="1">
      <c r="R1423" s="6"/>
    </row>
    <row r="1424" spans="18:18" ht="15" customHeight="1">
      <c r="R1424" s="6"/>
    </row>
    <row r="1425" spans="18:18" ht="15" customHeight="1">
      <c r="R1425" s="6"/>
    </row>
    <row r="1426" spans="18:18" ht="15" customHeight="1">
      <c r="R1426" s="6"/>
    </row>
    <row r="1427" spans="18:18" ht="15" customHeight="1">
      <c r="R1427" s="6"/>
    </row>
    <row r="1428" spans="18:18" ht="15" customHeight="1">
      <c r="R1428" s="6"/>
    </row>
    <row r="1429" spans="18:18" ht="15" customHeight="1">
      <c r="R1429" s="6"/>
    </row>
    <row r="1430" spans="18:18" ht="15" customHeight="1">
      <c r="R1430" s="6"/>
    </row>
    <row r="1431" spans="18:18" ht="15" customHeight="1">
      <c r="R1431" s="6"/>
    </row>
    <row r="1432" spans="18:18" ht="15" customHeight="1">
      <c r="R1432" s="6"/>
    </row>
    <row r="1433" spans="18:18" ht="15" customHeight="1">
      <c r="R1433" s="6"/>
    </row>
    <row r="1434" spans="18:18" ht="15" customHeight="1">
      <c r="R1434" s="6"/>
    </row>
    <row r="1435" spans="18:18" ht="15" customHeight="1">
      <c r="R1435" s="6"/>
    </row>
    <row r="1436" spans="18:18" ht="15" customHeight="1">
      <c r="R1436" s="6"/>
    </row>
    <row r="1437" spans="18:18" ht="15" customHeight="1">
      <c r="R1437" s="6"/>
    </row>
    <row r="1438" spans="18:18" ht="15" customHeight="1">
      <c r="R1438" s="6"/>
    </row>
    <row r="1439" spans="18:18" ht="15" customHeight="1">
      <c r="R1439" s="6"/>
    </row>
    <row r="1440" spans="18:18" ht="15" customHeight="1">
      <c r="R1440" s="6"/>
    </row>
    <row r="1441" spans="18:18" ht="15" customHeight="1">
      <c r="R1441" s="6"/>
    </row>
    <row r="1442" spans="18:18" ht="15" customHeight="1">
      <c r="R1442" s="6"/>
    </row>
    <row r="1443" spans="18:18" ht="15" customHeight="1">
      <c r="R1443" s="6"/>
    </row>
    <row r="1444" spans="18:18" ht="15" customHeight="1">
      <c r="R1444" s="6"/>
    </row>
    <row r="1445" spans="18:18" ht="15" customHeight="1">
      <c r="R1445" s="6"/>
    </row>
    <row r="1446" spans="18:18" ht="15" customHeight="1">
      <c r="R1446" s="6"/>
    </row>
    <row r="1447" spans="18:18" ht="15" customHeight="1">
      <c r="R1447" s="6"/>
    </row>
    <row r="1448" spans="18:18" ht="15" customHeight="1">
      <c r="R1448" s="6"/>
    </row>
    <row r="1449" spans="18:18" ht="15" customHeight="1">
      <c r="R1449" s="6"/>
    </row>
    <row r="1450" spans="18:18" ht="15" customHeight="1">
      <c r="R1450" s="6"/>
    </row>
    <row r="1451" spans="18:18" ht="15" customHeight="1">
      <c r="R1451" s="6"/>
    </row>
    <row r="1452" spans="18:18" ht="15" customHeight="1">
      <c r="R1452" s="6"/>
    </row>
    <row r="1453" spans="18:18" ht="15" customHeight="1">
      <c r="R1453" s="6"/>
    </row>
    <row r="1454" spans="18:18" ht="15" customHeight="1">
      <c r="R1454" s="6"/>
    </row>
    <row r="1455" spans="18:18" ht="15" customHeight="1">
      <c r="R1455" s="6"/>
    </row>
    <row r="1456" spans="18:18" ht="15" customHeight="1">
      <c r="R1456" s="6"/>
    </row>
    <row r="1457" spans="18:18" ht="15" customHeight="1">
      <c r="R1457" s="6"/>
    </row>
    <row r="1458" spans="18:18" ht="15" customHeight="1">
      <c r="R1458" s="6"/>
    </row>
    <row r="1459" spans="18:18" ht="15" customHeight="1">
      <c r="R1459" s="6"/>
    </row>
    <row r="1460" spans="18:18" ht="15" customHeight="1">
      <c r="R1460" s="6"/>
    </row>
    <row r="1461" spans="18:18" ht="15" customHeight="1">
      <c r="R1461" s="6"/>
    </row>
    <row r="1462" spans="18:18" ht="15" customHeight="1">
      <c r="R1462" s="6"/>
    </row>
    <row r="1463" spans="18:18" ht="15" customHeight="1">
      <c r="R1463" s="6"/>
    </row>
    <row r="1464" spans="18:18" ht="15" customHeight="1">
      <c r="R1464" s="6"/>
    </row>
    <row r="1465" spans="18:18" ht="15" customHeight="1">
      <c r="R1465" s="6"/>
    </row>
    <row r="1466" spans="18:18" ht="15" customHeight="1">
      <c r="R1466" s="6"/>
    </row>
    <row r="1467" spans="18:18" ht="15" customHeight="1">
      <c r="R1467" s="6"/>
    </row>
    <row r="1468" spans="18:18" ht="15" customHeight="1">
      <c r="R1468" s="6"/>
    </row>
    <row r="1469" spans="18:18" ht="15" customHeight="1">
      <c r="R1469" s="6"/>
    </row>
    <row r="1470" spans="18:18" ht="15" customHeight="1">
      <c r="R1470" s="6"/>
    </row>
    <row r="1471" spans="18:18" ht="15" customHeight="1">
      <c r="R1471" s="6"/>
    </row>
    <row r="1472" spans="18:18" ht="15" customHeight="1">
      <c r="R1472" s="6"/>
    </row>
    <row r="1473" spans="18:18" ht="15" customHeight="1">
      <c r="R1473" s="6"/>
    </row>
    <row r="1474" spans="18:18" ht="15" customHeight="1">
      <c r="R1474" s="6"/>
    </row>
    <row r="1475" spans="18:18" ht="15" customHeight="1">
      <c r="R1475" s="6"/>
    </row>
    <row r="1476" spans="18:18" ht="15" customHeight="1">
      <c r="R1476" s="6"/>
    </row>
    <row r="1477" spans="18:18" ht="15" customHeight="1">
      <c r="R1477" s="6"/>
    </row>
    <row r="1478" spans="18:18" ht="15" customHeight="1">
      <c r="R1478" s="6"/>
    </row>
    <row r="1479" spans="18:18" ht="15" customHeight="1">
      <c r="R1479" s="6"/>
    </row>
    <row r="1480" spans="18:18" ht="15" customHeight="1">
      <c r="R1480" s="6"/>
    </row>
    <row r="1481" spans="18:18" ht="15" customHeight="1">
      <c r="R1481" s="6"/>
    </row>
    <row r="1482" spans="18:18" ht="15" customHeight="1">
      <c r="R1482" s="6"/>
    </row>
    <row r="1483" spans="18:18" ht="15" customHeight="1">
      <c r="R1483" s="6"/>
    </row>
    <row r="1484" spans="18:18" ht="15" customHeight="1">
      <c r="R1484" s="6"/>
    </row>
    <row r="1485" spans="18:18" ht="15" customHeight="1">
      <c r="R1485" s="6"/>
    </row>
    <row r="1486" spans="18:18" ht="15" customHeight="1">
      <c r="R1486" s="6"/>
    </row>
    <row r="1487" spans="18:18" ht="15" customHeight="1">
      <c r="R1487" s="6"/>
    </row>
    <row r="1488" spans="18:18" ht="15" customHeight="1">
      <c r="R1488" s="6"/>
    </row>
    <row r="1489" spans="18:18" ht="15" customHeight="1">
      <c r="R1489" s="6"/>
    </row>
    <row r="1490" spans="18:18" ht="15" customHeight="1">
      <c r="R1490" s="6"/>
    </row>
    <row r="1491" spans="18:18" ht="15" customHeight="1">
      <c r="R1491" s="6"/>
    </row>
    <row r="1492" spans="18:18" ht="15" customHeight="1">
      <c r="R1492" s="6"/>
    </row>
    <row r="1493" spans="18:18" ht="15" customHeight="1">
      <c r="R1493" s="6"/>
    </row>
    <row r="1494" spans="18:18" ht="15" customHeight="1">
      <c r="R1494" s="6"/>
    </row>
    <row r="1495" spans="18:18" ht="15" customHeight="1">
      <c r="R1495" s="6"/>
    </row>
    <row r="1496" spans="18:18" ht="15" customHeight="1">
      <c r="R1496" s="6"/>
    </row>
    <row r="1497" spans="18:18" ht="15" customHeight="1">
      <c r="R1497" s="6"/>
    </row>
    <row r="1498" spans="18:18" ht="15" customHeight="1">
      <c r="R1498" s="6"/>
    </row>
    <row r="1499" spans="18:18" ht="15" customHeight="1">
      <c r="R1499" s="6"/>
    </row>
    <row r="1500" spans="18:18" ht="15" customHeight="1">
      <c r="R1500" s="6"/>
    </row>
    <row r="1501" spans="18:18" ht="15" customHeight="1">
      <c r="R1501" s="6"/>
    </row>
    <row r="1502" spans="18:18" ht="15" customHeight="1">
      <c r="R1502" s="6"/>
    </row>
    <row r="1503" spans="18:18" ht="15" customHeight="1">
      <c r="R1503" s="6"/>
    </row>
    <row r="1504" spans="18:18" ht="15" customHeight="1">
      <c r="R1504" s="6"/>
    </row>
    <row r="1505" spans="18:18" ht="15" customHeight="1">
      <c r="R1505" s="6"/>
    </row>
    <row r="1506" spans="18:18" ht="15" customHeight="1">
      <c r="R1506" s="6"/>
    </row>
    <row r="1507" spans="18:18" ht="15" customHeight="1">
      <c r="R1507" s="6"/>
    </row>
    <row r="1508" spans="18:18" ht="15" customHeight="1">
      <c r="R1508" s="6"/>
    </row>
    <row r="1509" spans="18:18" ht="15" customHeight="1">
      <c r="R1509" s="6"/>
    </row>
    <row r="1510" spans="18:18" ht="15" customHeight="1">
      <c r="R1510" s="6"/>
    </row>
    <row r="1511" spans="18:18" ht="15" customHeight="1">
      <c r="R1511" s="6"/>
    </row>
    <row r="1512" spans="18:18" ht="15" customHeight="1">
      <c r="R1512" s="6"/>
    </row>
    <row r="1513" spans="18:18" ht="15" customHeight="1">
      <c r="R1513" s="6"/>
    </row>
    <row r="1514" spans="18:18" ht="15" customHeight="1">
      <c r="R1514" s="6"/>
    </row>
    <row r="1515" spans="18:18" ht="15" customHeight="1">
      <c r="R1515" s="6"/>
    </row>
    <row r="1516" spans="18:18" ht="15" customHeight="1">
      <c r="R1516" s="6"/>
    </row>
    <row r="1517" spans="18:18" ht="15" customHeight="1">
      <c r="R1517" s="6"/>
    </row>
    <row r="1518" spans="18:18" ht="15" customHeight="1">
      <c r="R1518" s="6"/>
    </row>
    <row r="1519" spans="18:18" ht="15" customHeight="1">
      <c r="R1519" s="6"/>
    </row>
    <row r="1520" spans="18:18" ht="15" customHeight="1">
      <c r="R1520" s="6"/>
    </row>
    <row r="1521" spans="18:18" ht="15" customHeight="1">
      <c r="R1521" s="6"/>
    </row>
    <row r="1522" spans="18:18" ht="15" customHeight="1">
      <c r="R1522" s="6"/>
    </row>
    <row r="1523" spans="18:18" ht="15" customHeight="1">
      <c r="R1523" s="6"/>
    </row>
    <row r="1524" spans="18:18" ht="15" customHeight="1">
      <c r="R1524" s="6"/>
    </row>
    <row r="1525" spans="18:18" ht="15" customHeight="1">
      <c r="R1525" s="6"/>
    </row>
    <row r="1526" spans="18:18" ht="15" customHeight="1">
      <c r="R1526" s="6"/>
    </row>
    <row r="1527" spans="18:18" ht="15" customHeight="1">
      <c r="R1527" s="6"/>
    </row>
    <row r="1528" spans="18:18" ht="15" customHeight="1">
      <c r="R1528" s="6"/>
    </row>
    <row r="1529" spans="18:18" ht="15" customHeight="1">
      <c r="R1529" s="6"/>
    </row>
    <row r="1530" spans="18:18" ht="15" customHeight="1">
      <c r="R1530" s="6"/>
    </row>
    <row r="1531" spans="18:18" ht="15" customHeight="1">
      <c r="R1531" s="6"/>
    </row>
    <row r="1532" spans="18:18" ht="15" customHeight="1">
      <c r="R1532" s="6"/>
    </row>
    <row r="1533" spans="18:18" ht="15" customHeight="1">
      <c r="R1533" s="6"/>
    </row>
    <row r="1534" spans="18:18" ht="15" customHeight="1">
      <c r="R1534" s="6"/>
    </row>
    <row r="1535" spans="18:18" ht="15" customHeight="1">
      <c r="R1535" s="6"/>
    </row>
    <row r="1536" spans="18:18" ht="15" customHeight="1">
      <c r="R1536" s="6"/>
    </row>
    <row r="1537" spans="18:18" ht="15" customHeight="1">
      <c r="R1537" s="6"/>
    </row>
    <row r="1538" spans="18:18" ht="15" customHeight="1">
      <c r="R1538" s="6"/>
    </row>
    <row r="1539" spans="18:18" ht="15" customHeight="1">
      <c r="R1539" s="6"/>
    </row>
    <row r="1540" spans="18:18" ht="15" customHeight="1">
      <c r="R1540" s="6"/>
    </row>
    <row r="1541" spans="18:18" ht="15" customHeight="1">
      <c r="R1541" s="6"/>
    </row>
    <row r="1542" spans="18:18" ht="15" customHeight="1">
      <c r="R1542" s="6"/>
    </row>
    <row r="1543" spans="18:18" ht="15" customHeight="1">
      <c r="R1543" s="6"/>
    </row>
    <row r="1544" spans="18:18" ht="15" customHeight="1">
      <c r="R1544" s="6"/>
    </row>
    <row r="1545" spans="18:18" ht="15" customHeight="1">
      <c r="R1545" s="6"/>
    </row>
    <row r="1546" spans="18:18" ht="15" customHeight="1">
      <c r="R1546" s="6"/>
    </row>
    <row r="1547" spans="18:18" ht="15" customHeight="1">
      <c r="R1547" s="6"/>
    </row>
    <row r="1548" spans="18:18" ht="15" customHeight="1">
      <c r="R1548" s="6"/>
    </row>
    <row r="1549" spans="18:18" ht="15" customHeight="1">
      <c r="R1549" s="6"/>
    </row>
    <row r="1550" spans="18:18" ht="15" customHeight="1">
      <c r="R1550" s="6"/>
    </row>
    <row r="1551" spans="18:18" ht="15" customHeight="1">
      <c r="R1551" s="6"/>
    </row>
    <row r="1552" spans="18:18" ht="15" customHeight="1">
      <c r="R1552" s="6"/>
    </row>
    <row r="1553" spans="18:18" ht="15" customHeight="1">
      <c r="R1553" s="6"/>
    </row>
    <row r="1554" spans="18:18" ht="15" customHeight="1">
      <c r="R1554" s="6"/>
    </row>
    <row r="1555" spans="18:18" ht="15" customHeight="1">
      <c r="R1555" s="6"/>
    </row>
    <row r="1556" spans="18:18" ht="15" customHeight="1">
      <c r="R1556" s="6"/>
    </row>
    <row r="1557" spans="18:18" ht="15" customHeight="1">
      <c r="R1557" s="6"/>
    </row>
    <row r="1558" spans="18:18" ht="15" customHeight="1">
      <c r="R1558" s="6"/>
    </row>
    <row r="1559" spans="18:18" ht="15" customHeight="1">
      <c r="R1559" s="6"/>
    </row>
    <row r="1560" spans="18:18" ht="15" customHeight="1">
      <c r="R1560" s="6"/>
    </row>
    <row r="1561" spans="18:18" ht="15" customHeight="1">
      <c r="R1561" s="6"/>
    </row>
    <row r="1562" spans="18:18" ht="15" customHeight="1">
      <c r="R1562" s="6"/>
    </row>
    <row r="1563" spans="18:18" ht="15" customHeight="1">
      <c r="R1563" s="6"/>
    </row>
    <row r="1564" spans="18:18" ht="15" customHeight="1">
      <c r="R1564" s="6"/>
    </row>
    <row r="1565" spans="18:18" ht="15" customHeight="1">
      <c r="R1565" s="6"/>
    </row>
    <row r="1566" spans="18:18" ht="15" customHeight="1">
      <c r="R1566" s="6"/>
    </row>
    <row r="1567" spans="18:18" ht="15" customHeight="1">
      <c r="R1567" s="6"/>
    </row>
    <row r="1568" spans="18:18" ht="15" customHeight="1">
      <c r="R1568" s="6"/>
    </row>
    <row r="1569" spans="18:18" ht="15" customHeight="1">
      <c r="R1569" s="6"/>
    </row>
    <row r="1570" spans="18:18" ht="15" customHeight="1">
      <c r="R1570" s="6"/>
    </row>
    <row r="1571" spans="18:18" ht="15" customHeight="1">
      <c r="R1571" s="6"/>
    </row>
    <row r="1572" spans="18:18" ht="15" customHeight="1">
      <c r="R1572" s="6"/>
    </row>
    <row r="1573" spans="18:18" ht="15" customHeight="1">
      <c r="R1573" s="6"/>
    </row>
    <row r="1574" spans="18:18" ht="15" customHeight="1">
      <c r="R1574" s="6"/>
    </row>
    <row r="1575" spans="18:18" ht="15" customHeight="1">
      <c r="R1575" s="6"/>
    </row>
    <row r="1576" spans="18:18" ht="15" customHeight="1">
      <c r="R1576" s="6"/>
    </row>
    <row r="1577" spans="18:18" ht="15" customHeight="1">
      <c r="R1577" s="6"/>
    </row>
    <row r="1578" spans="18:18" ht="15" customHeight="1">
      <c r="R1578" s="6"/>
    </row>
    <row r="1579" spans="18:18" ht="15" customHeight="1">
      <c r="R1579" s="6"/>
    </row>
    <row r="1580" spans="18:18" ht="15" customHeight="1">
      <c r="R1580" s="6"/>
    </row>
    <row r="1581" spans="18:18" ht="15" customHeight="1">
      <c r="R1581" s="6"/>
    </row>
    <row r="1582" spans="18:18" ht="15" customHeight="1">
      <c r="R1582" s="6"/>
    </row>
    <row r="1583" spans="18:18" ht="15" customHeight="1">
      <c r="R1583" s="6"/>
    </row>
    <row r="1584" spans="18:18" ht="15" customHeight="1">
      <c r="R1584" s="6"/>
    </row>
    <row r="1585" spans="18:18" ht="15" customHeight="1">
      <c r="R1585" s="6"/>
    </row>
    <row r="1586" spans="18:18" ht="15" customHeight="1">
      <c r="R1586" s="6"/>
    </row>
    <row r="1587" spans="18:18" ht="15" customHeight="1">
      <c r="R1587" s="6"/>
    </row>
    <row r="1588" spans="18:18" ht="15" customHeight="1">
      <c r="R1588" s="6"/>
    </row>
    <row r="1589" spans="18:18" ht="15" customHeight="1">
      <c r="R1589" s="6"/>
    </row>
    <row r="1590" spans="18:18" ht="15" customHeight="1">
      <c r="R1590" s="6"/>
    </row>
    <row r="1591" spans="18:18" ht="15" customHeight="1">
      <c r="R1591" s="6"/>
    </row>
    <row r="1592" spans="18:18" ht="15" customHeight="1">
      <c r="R1592" s="6"/>
    </row>
    <row r="1593" spans="18:18" ht="15" customHeight="1">
      <c r="R1593" s="6"/>
    </row>
    <row r="1594" spans="18:18" ht="15" customHeight="1">
      <c r="R1594" s="6"/>
    </row>
    <row r="1595" spans="18:18" ht="15" customHeight="1">
      <c r="R1595" s="6"/>
    </row>
    <row r="1596" spans="18:18" ht="15" customHeight="1">
      <c r="R1596" s="6"/>
    </row>
    <row r="1597" spans="18:18" ht="15" customHeight="1">
      <c r="R1597" s="6"/>
    </row>
    <row r="1598" spans="18:18" ht="15" customHeight="1">
      <c r="R1598" s="6"/>
    </row>
    <row r="1599" spans="18:18" ht="15" customHeight="1">
      <c r="R1599" s="6"/>
    </row>
    <row r="1600" spans="18:18" ht="15" customHeight="1">
      <c r="R1600" s="6"/>
    </row>
    <row r="1601" spans="18:18" ht="15" customHeight="1">
      <c r="R1601" s="6"/>
    </row>
    <row r="1602" spans="18:18" ht="15" customHeight="1">
      <c r="R1602" s="6"/>
    </row>
    <row r="1603" spans="18:18" ht="15" customHeight="1">
      <c r="R1603" s="6"/>
    </row>
    <row r="1604" spans="18:18" ht="15" customHeight="1">
      <c r="R1604" s="6"/>
    </row>
    <row r="1605" spans="18:18" ht="15" customHeight="1">
      <c r="R1605" s="6"/>
    </row>
    <row r="1606" spans="18:18" ht="15" customHeight="1">
      <c r="R1606" s="6"/>
    </row>
    <row r="1607" spans="18:18" ht="15" customHeight="1">
      <c r="R1607" s="6"/>
    </row>
    <row r="1608" spans="18:18" ht="15" customHeight="1">
      <c r="R1608" s="6"/>
    </row>
    <row r="1609" spans="18:18" ht="15" customHeight="1">
      <c r="R1609" s="6"/>
    </row>
    <row r="1610" spans="18:18" ht="15" customHeight="1">
      <c r="R1610" s="6"/>
    </row>
    <row r="1611" spans="18:18" ht="15" customHeight="1">
      <c r="R1611" s="6"/>
    </row>
    <row r="1612" spans="18:18" ht="15" customHeight="1">
      <c r="R1612" s="6"/>
    </row>
    <row r="1613" spans="18:18" ht="15" customHeight="1">
      <c r="R1613" s="6"/>
    </row>
    <row r="1614" spans="18:18" ht="15" customHeight="1">
      <c r="R1614" s="6"/>
    </row>
    <row r="1615" spans="18:18" ht="15" customHeight="1">
      <c r="R1615" s="6"/>
    </row>
    <row r="1616" spans="18:18" ht="15" customHeight="1">
      <c r="R1616" s="6"/>
    </row>
    <row r="1617" spans="18:18" ht="15" customHeight="1">
      <c r="R1617" s="6"/>
    </row>
    <row r="1618" spans="18:18" ht="15" customHeight="1">
      <c r="R1618" s="6"/>
    </row>
    <row r="1619" spans="18:18" ht="15" customHeight="1">
      <c r="R1619" s="6"/>
    </row>
    <row r="1620" spans="18:18" ht="15" customHeight="1">
      <c r="R1620" s="6"/>
    </row>
    <row r="1621" spans="18:18" ht="15" customHeight="1">
      <c r="R1621" s="6"/>
    </row>
    <row r="1622" spans="18:18" ht="15" customHeight="1">
      <c r="R1622" s="6"/>
    </row>
    <row r="1623" spans="18:18" ht="15" customHeight="1">
      <c r="R1623" s="6"/>
    </row>
    <row r="1624" spans="18:18" ht="15" customHeight="1">
      <c r="R1624" s="6"/>
    </row>
    <row r="1625" spans="18:18" ht="15" customHeight="1">
      <c r="R1625" s="6"/>
    </row>
    <row r="1626" spans="18:18" ht="15" customHeight="1">
      <c r="R1626" s="6"/>
    </row>
    <row r="1627" spans="18:18" ht="15" customHeight="1">
      <c r="R1627" s="6"/>
    </row>
    <row r="1628" spans="18:18" ht="15" customHeight="1">
      <c r="R1628" s="6"/>
    </row>
    <row r="1629" spans="18:18" ht="15" customHeight="1">
      <c r="R1629" s="6"/>
    </row>
    <row r="1630" spans="18:18" ht="15" customHeight="1">
      <c r="R1630" s="6"/>
    </row>
    <row r="1631" spans="18:18" ht="15" customHeight="1">
      <c r="R1631" s="6"/>
    </row>
    <row r="1632" spans="18:18" ht="15" customHeight="1">
      <c r="R1632" s="6"/>
    </row>
    <row r="1633" spans="18:18" ht="15" customHeight="1">
      <c r="R1633" s="6"/>
    </row>
    <row r="1634" spans="18:18" ht="15" customHeight="1">
      <c r="R1634" s="6"/>
    </row>
    <row r="1635" spans="18:18" ht="15" customHeight="1">
      <c r="R1635" s="6"/>
    </row>
    <row r="1636" spans="18:18" ht="15" customHeight="1">
      <c r="R1636" s="6"/>
    </row>
    <row r="1637" spans="18:18" ht="15" customHeight="1">
      <c r="R1637" s="6"/>
    </row>
    <row r="1638" spans="18:18" ht="15" customHeight="1">
      <c r="R1638" s="6"/>
    </row>
    <row r="1639" spans="18:18" ht="15" customHeight="1">
      <c r="R1639" s="6"/>
    </row>
    <row r="1640" spans="18:18" ht="15" customHeight="1">
      <c r="R1640" s="6"/>
    </row>
    <row r="1641" spans="18:18" ht="15" customHeight="1">
      <c r="R1641" s="6"/>
    </row>
    <row r="1642" spans="18:18" ht="15" customHeight="1">
      <c r="R1642" s="6"/>
    </row>
    <row r="1643" spans="18:18" ht="15" customHeight="1">
      <c r="R1643" s="6"/>
    </row>
    <row r="1644" spans="18:18" ht="15" customHeight="1">
      <c r="R1644" s="6"/>
    </row>
    <row r="1645" spans="18:18" ht="15" customHeight="1">
      <c r="R1645" s="6"/>
    </row>
    <row r="1646" spans="18:18" ht="15" customHeight="1">
      <c r="R1646" s="6"/>
    </row>
    <row r="1647" spans="18:18" ht="15" customHeight="1">
      <c r="R1647" s="6"/>
    </row>
    <row r="1648" spans="18:18" ht="15" customHeight="1">
      <c r="R1648" s="6"/>
    </row>
    <row r="1649" spans="18:18" ht="15" customHeight="1">
      <c r="R1649" s="6"/>
    </row>
    <row r="1650" spans="18:18" ht="15" customHeight="1">
      <c r="R1650" s="6"/>
    </row>
    <row r="1651" spans="18:18" ht="15" customHeight="1">
      <c r="R1651" s="6"/>
    </row>
    <row r="1652" spans="18:18" ht="15" customHeight="1">
      <c r="R1652" s="6"/>
    </row>
    <row r="1653" spans="18:18" ht="15" customHeight="1">
      <c r="R1653" s="6"/>
    </row>
    <row r="1654" spans="18:18" ht="15" customHeight="1">
      <c r="R1654" s="6"/>
    </row>
    <row r="1655" spans="18:18" ht="15" customHeight="1">
      <c r="R1655" s="6"/>
    </row>
    <row r="1656" spans="18:18" ht="15" customHeight="1">
      <c r="R1656" s="6"/>
    </row>
    <row r="1657" spans="18:18" ht="15" customHeight="1">
      <c r="R1657" s="6"/>
    </row>
    <row r="1658" spans="18:18" ht="15" customHeight="1">
      <c r="R1658" s="6"/>
    </row>
    <row r="1659" spans="18:18" ht="15" customHeight="1">
      <c r="R1659" s="6"/>
    </row>
    <row r="1660" spans="18:18" ht="15" customHeight="1">
      <c r="R1660" s="6"/>
    </row>
    <row r="1661" spans="18:18" ht="15" customHeight="1">
      <c r="R1661" s="6"/>
    </row>
    <row r="1662" spans="18:18" ht="15" customHeight="1">
      <c r="R1662" s="6"/>
    </row>
    <row r="1663" spans="18:18" ht="15" customHeight="1">
      <c r="R1663" s="6"/>
    </row>
    <row r="1664" spans="18:18" ht="15" customHeight="1">
      <c r="R1664" s="6"/>
    </row>
    <row r="1665" spans="18:18" ht="15" customHeight="1">
      <c r="R1665" s="6"/>
    </row>
    <row r="1666" spans="18:18" ht="15" customHeight="1">
      <c r="R1666" s="6"/>
    </row>
    <row r="1667" spans="18:18" ht="15" customHeight="1">
      <c r="R1667" s="6"/>
    </row>
    <row r="1668" spans="18:18" ht="15" customHeight="1">
      <c r="R1668" s="6"/>
    </row>
    <row r="1669" spans="18:18" ht="15" customHeight="1">
      <c r="R1669" s="6"/>
    </row>
    <row r="1670" spans="18:18" ht="15" customHeight="1">
      <c r="R1670" s="6"/>
    </row>
    <row r="1671" spans="18:18" ht="15" customHeight="1">
      <c r="R1671" s="6"/>
    </row>
    <row r="1672" spans="18:18" ht="15" customHeight="1">
      <c r="R1672" s="6"/>
    </row>
    <row r="1673" spans="18:18" ht="15" customHeight="1">
      <c r="R1673" s="6"/>
    </row>
    <row r="1674" spans="18:18" ht="15" customHeight="1">
      <c r="R1674" s="6"/>
    </row>
    <row r="1675" spans="18:18" ht="15" customHeight="1">
      <c r="R1675" s="6"/>
    </row>
    <row r="1676" spans="18:18" ht="15" customHeight="1">
      <c r="R1676" s="6"/>
    </row>
    <row r="1677" spans="18:18" ht="15" customHeight="1">
      <c r="R1677" s="6"/>
    </row>
    <row r="1678" spans="18:18" ht="15" customHeight="1">
      <c r="R1678" s="6"/>
    </row>
    <row r="1679" spans="18:18" ht="15" customHeight="1">
      <c r="R1679" s="6"/>
    </row>
    <row r="1680" spans="18:18" ht="15" customHeight="1">
      <c r="R1680" s="6"/>
    </row>
    <row r="1681" spans="18:18" ht="15" customHeight="1">
      <c r="R1681" s="6"/>
    </row>
    <row r="1682" spans="18:18" ht="15" customHeight="1">
      <c r="R1682" s="6"/>
    </row>
    <row r="1683" spans="18:18" ht="15" customHeight="1">
      <c r="R1683" s="6"/>
    </row>
    <row r="1684" spans="18:18" ht="15" customHeight="1">
      <c r="R1684" s="6"/>
    </row>
    <row r="1685" spans="18:18" ht="15" customHeight="1">
      <c r="R1685" s="6"/>
    </row>
    <row r="1686" spans="18:18" ht="15" customHeight="1">
      <c r="R1686" s="6"/>
    </row>
    <row r="1687" spans="18:18" ht="15" customHeight="1">
      <c r="R1687" s="6"/>
    </row>
    <row r="1688" spans="18:18" ht="15" customHeight="1">
      <c r="R1688" s="6"/>
    </row>
    <row r="1689" spans="18:18" ht="15" customHeight="1">
      <c r="R1689" s="6"/>
    </row>
    <row r="1690" spans="18:18" ht="15" customHeight="1">
      <c r="R1690" s="6"/>
    </row>
    <row r="1691" spans="18:18" ht="15" customHeight="1">
      <c r="R1691" s="6"/>
    </row>
    <row r="1692" spans="18:18" ht="15" customHeight="1">
      <c r="R1692" s="6"/>
    </row>
    <row r="1693" spans="18:18" ht="15" customHeight="1">
      <c r="R1693" s="6"/>
    </row>
    <row r="1694" spans="18:18" ht="15" customHeight="1">
      <c r="R1694" s="6"/>
    </row>
    <row r="1695" spans="18:18" ht="15" customHeight="1">
      <c r="R1695" s="6"/>
    </row>
    <row r="1696" spans="18:18" ht="15" customHeight="1">
      <c r="R1696" s="6"/>
    </row>
    <row r="1697" spans="18:18" ht="15" customHeight="1">
      <c r="R1697" s="6"/>
    </row>
    <row r="1698" spans="18:18" ht="15" customHeight="1">
      <c r="R1698" s="6"/>
    </row>
    <row r="1699" spans="18:18" ht="15" customHeight="1">
      <c r="R1699" s="6"/>
    </row>
    <row r="1700" spans="18:18" ht="15" customHeight="1">
      <c r="R1700" s="6"/>
    </row>
    <row r="1701" spans="18:18" ht="15" customHeight="1">
      <c r="R1701" s="6"/>
    </row>
    <row r="1702" spans="18:18" ht="15" customHeight="1">
      <c r="R1702" s="6"/>
    </row>
    <row r="1703" spans="18:18" ht="15" customHeight="1">
      <c r="R1703" s="6"/>
    </row>
    <row r="1704" spans="18:18" ht="15" customHeight="1">
      <c r="R1704" s="6"/>
    </row>
    <row r="1705" spans="18:18" ht="15" customHeight="1">
      <c r="R1705" s="6"/>
    </row>
    <row r="1706" spans="18:18" ht="15" customHeight="1">
      <c r="R1706" s="6"/>
    </row>
    <row r="1707" spans="18:18" ht="15" customHeight="1">
      <c r="R1707" s="6"/>
    </row>
    <row r="1708" spans="18:18" ht="15" customHeight="1">
      <c r="R1708" s="6"/>
    </row>
    <row r="1709" spans="18:18" ht="15" customHeight="1">
      <c r="R1709" s="6"/>
    </row>
    <row r="1710" spans="18:18" ht="15" customHeight="1">
      <c r="R1710" s="6"/>
    </row>
    <row r="1711" spans="18:18" ht="15" customHeight="1">
      <c r="R1711" s="6"/>
    </row>
    <row r="1712" spans="18:18" ht="15" customHeight="1">
      <c r="R1712" s="6"/>
    </row>
    <row r="1713" spans="18:18" ht="15" customHeight="1">
      <c r="R1713" s="6"/>
    </row>
    <row r="1714" spans="18:18" ht="15" customHeight="1">
      <c r="R1714" s="6"/>
    </row>
    <row r="1715" spans="18:18" ht="15" customHeight="1">
      <c r="R1715" s="6"/>
    </row>
    <row r="1716" spans="18:18" ht="15" customHeight="1">
      <c r="R1716" s="6"/>
    </row>
    <row r="1717" spans="18:18" ht="15" customHeight="1">
      <c r="R1717" s="6"/>
    </row>
    <row r="1718" spans="18:18" ht="15" customHeight="1">
      <c r="R1718" s="6"/>
    </row>
    <row r="1719" spans="18:18" ht="15" customHeight="1">
      <c r="R1719" s="6"/>
    </row>
    <row r="1720" spans="18:18" ht="15" customHeight="1">
      <c r="R1720" s="6"/>
    </row>
    <row r="1721" spans="18:18" ht="15" customHeight="1">
      <c r="R1721" s="6"/>
    </row>
    <row r="1722" spans="18:18" ht="15" customHeight="1">
      <c r="R1722" s="6"/>
    </row>
    <row r="1723" spans="18:18" ht="15" customHeight="1">
      <c r="R1723" s="6"/>
    </row>
    <row r="1724" spans="18:18" ht="15" customHeight="1">
      <c r="R1724" s="6"/>
    </row>
    <row r="1725" spans="18:18" ht="15" customHeight="1">
      <c r="R1725" s="6"/>
    </row>
    <row r="1726" spans="18:18" ht="15" customHeight="1">
      <c r="R1726" s="6"/>
    </row>
    <row r="1727" spans="18:18" ht="15" customHeight="1">
      <c r="R1727" s="6"/>
    </row>
    <row r="1728" spans="18:18" ht="15" customHeight="1">
      <c r="R1728" s="6"/>
    </row>
    <row r="1729" spans="18:18" ht="15" customHeight="1">
      <c r="R1729" s="6"/>
    </row>
    <row r="1730" spans="18:18" ht="15" customHeight="1">
      <c r="R1730" s="6"/>
    </row>
    <row r="1731" spans="18:18" ht="15" customHeight="1">
      <c r="R1731" s="6"/>
    </row>
    <row r="1732" spans="18:18" ht="15" customHeight="1">
      <c r="R1732" s="6"/>
    </row>
    <row r="1733" spans="18:18" ht="15" customHeight="1">
      <c r="R1733" s="6"/>
    </row>
    <row r="1734" spans="18:18" ht="15" customHeight="1">
      <c r="R1734" s="6"/>
    </row>
    <row r="1735" spans="18:18" ht="15" customHeight="1">
      <c r="R1735" s="6"/>
    </row>
    <row r="1736" spans="18:18" ht="15" customHeight="1">
      <c r="R1736" s="6"/>
    </row>
    <row r="1737" spans="18:18" ht="15" customHeight="1">
      <c r="R1737" s="6"/>
    </row>
    <row r="1738" spans="18:18" ht="15" customHeight="1">
      <c r="R1738" s="6"/>
    </row>
    <row r="1739" spans="18:18" ht="15" customHeight="1">
      <c r="R1739" s="6"/>
    </row>
    <row r="1740" spans="18:18" ht="15" customHeight="1">
      <c r="R1740" s="6"/>
    </row>
    <row r="1741" spans="18:18" ht="15" customHeight="1">
      <c r="R1741" s="6"/>
    </row>
    <row r="1742" spans="18:18" ht="15" customHeight="1">
      <c r="R1742" s="6"/>
    </row>
    <row r="1743" spans="18:18" ht="15" customHeight="1">
      <c r="R1743" s="6"/>
    </row>
    <row r="1744" spans="18:18" ht="15" customHeight="1">
      <c r="R1744" s="6"/>
    </row>
    <row r="1745" spans="18:18" ht="15" customHeight="1">
      <c r="R1745" s="6"/>
    </row>
    <row r="1746" spans="18:18" ht="15" customHeight="1">
      <c r="R1746" s="6"/>
    </row>
    <row r="1747" spans="18:18" ht="15" customHeight="1">
      <c r="R1747" s="6"/>
    </row>
    <row r="1748" spans="18:18" ht="15" customHeight="1">
      <c r="R1748" s="6"/>
    </row>
    <row r="1749" spans="18:18" ht="15" customHeight="1">
      <c r="R1749" s="6"/>
    </row>
    <row r="1750" spans="18:18" ht="15" customHeight="1">
      <c r="R1750" s="6"/>
    </row>
    <row r="1751" spans="18:18" ht="15" customHeight="1">
      <c r="R1751" s="6"/>
    </row>
    <row r="1752" spans="18:18" ht="15" customHeight="1">
      <c r="R1752" s="6"/>
    </row>
    <row r="1753" spans="18:18" ht="15" customHeight="1">
      <c r="R1753" s="6"/>
    </row>
    <row r="1754" spans="18:18" ht="15" customHeight="1">
      <c r="R1754" s="6"/>
    </row>
    <row r="1755" spans="18:18" ht="15" customHeight="1">
      <c r="R1755" s="6"/>
    </row>
    <row r="1756" spans="18:18" ht="15" customHeight="1">
      <c r="R1756" s="6"/>
    </row>
    <row r="1757" spans="18:18" ht="15" customHeight="1">
      <c r="R1757" s="6"/>
    </row>
    <row r="1758" spans="18:18" ht="15" customHeight="1">
      <c r="R1758" s="6"/>
    </row>
    <row r="1759" spans="18:18" ht="15" customHeight="1">
      <c r="R1759" s="6"/>
    </row>
    <row r="1760" spans="18:18" ht="15" customHeight="1">
      <c r="R1760" s="6"/>
    </row>
    <row r="1761" spans="18:18" ht="15" customHeight="1">
      <c r="R1761" s="6"/>
    </row>
    <row r="1762" spans="18:18" ht="15" customHeight="1">
      <c r="R1762" s="6"/>
    </row>
    <row r="1763" spans="18:18" ht="15" customHeight="1">
      <c r="R1763" s="6"/>
    </row>
    <row r="1764" spans="18:18" ht="15" customHeight="1">
      <c r="R1764" s="6"/>
    </row>
    <row r="1765" spans="18:18" ht="15" customHeight="1">
      <c r="R1765" s="6"/>
    </row>
    <row r="1766" spans="18:18" ht="15" customHeight="1">
      <c r="R1766" s="6"/>
    </row>
    <row r="1767" spans="18:18" ht="15" customHeight="1">
      <c r="R1767" s="6"/>
    </row>
    <row r="1768" spans="18:18" ht="15" customHeight="1">
      <c r="R1768" s="6"/>
    </row>
    <row r="1769" spans="18:18" ht="15" customHeight="1">
      <c r="R1769" s="6"/>
    </row>
    <row r="1770" spans="18:18" ht="15" customHeight="1">
      <c r="R1770" s="6"/>
    </row>
    <row r="1771" spans="18:18" ht="15" customHeight="1">
      <c r="R1771" s="6"/>
    </row>
    <row r="1772" spans="18:18" ht="15" customHeight="1">
      <c r="R1772" s="6"/>
    </row>
    <row r="1773" spans="18:18" ht="15" customHeight="1">
      <c r="R1773" s="6"/>
    </row>
    <row r="1774" spans="18:18" ht="15" customHeight="1">
      <c r="R1774" s="6"/>
    </row>
    <row r="1775" spans="18:18" ht="15" customHeight="1">
      <c r="R1775" s="6"/>
    </row>
    <row r="1776" spans="18:18" ht="15" customHeight="1">
      <c r="R1776" s="6"/>
    </row>
    <row r="1777" spans="18:18" ht="15" customHeight="1">
      <c r="R1777" s="6"/>
    </row>
    <row r="1778" spans="18:18" ht="15" customHeight="1">
      <c r="R1778" s="6"/>
    </row>
    <row r="1779" spans="18:18" ht="15" customHeight="1">
      <c r="R1779" s="6"/>
    </row>
    <row r="1780" spans="18:18" ht="15" customHeight="1">
      <c r="R1780" s="6"/>
    </row>
    <row r="1781" spans="18:18" ht="15" customHeight="1">
      <c r="R1781" s="6"/>
    </row>
    <row r="1782" spans="18:18" ht="15" customHeight="1">
      <c r="R1782" s="6"/>
    </row>
    <row r="1783" spans="18:18" ht="15" customHeight="1">
      <c r="R1783" s="6"/>
    </row>
    <row r="1784" spans="18:18" ht="15" customHeight="1">
      <c r="R1784" s="6"/>
    </row>
    <row r="1785" spans="18:18" ht="15" customHeight="1">
      <c r="R1785" s="6"/>
    </row>
    <row r="1786" spans="18:18" ht="15" customHeight="1">
      <c r="R1786" s="6"/>
    </row>
    <row r="1787" spans="18:18" ht="15" customHeight="1">
      <c r="R1787" s="6"/>
    </row>
    <row r="1788" spans="18:18" ht="15" customHeight="1">
      <c r="R1788" s="6"/>
    </row>
    <row r="1789" spans="18:18" ht="15" customHeight="1">
      <c r="R1789" s="6"/>
    </row>
    <row r="1790" spans="18:18" ht="15" customHeight="1">
      <c r="R1790" s="6"/>
    </row>
    <row r="1791" spans="18:18" ht="15" customHeight="1">
      <c r="R1791" s="6"/>
    </row>
    <row r="1792" spans="18:18" ht="15" customHeight="1">
      <c r="R1792" s="6"/>
    </row>
    <row r="1793" spans="18:18" ht="15" customHeight="1">
      <c r="R1793" s="6"/>
    </row>
    <row r="1794" spans="18:18" ht="15" customHeight="1">
      <c r="R1794" s="6"/>
    </row>
    <row r="1795" spans="18:18" ht="15" customHeight="1">
      <c r="R1795" s="6"/>
    </row>
    <row r="1796" spans="18:18" ht="15" customHeight="1">
      <c r="R1796" s="6"/>
    </row>
    <row r="1797" spans="18:18" ht="15" customHeight="1">
      <c r="R1797" s="6"/>
    </row>
    <row r="1798" spans="18:18" ht="15" customHeight="1">
      <c r="R1798" s="6"/>
    </row>
    <row r="1799" spans="18:18" ht="15" customHeight="1">
      <c r="R1799" s="6"/>
    </row>
    <row r="1800" spans="18:18" ht="15" customHeight="1">
      <c r="R1800" s="6"/>
    </row>
    <row r="1801" spans="18:18" ht="15" customHeight="1">
      <c r="R1801" s="6"/>
    </row>
    <row r="1802" spans="18:18" ht="15" customHeight="1">
      <c r="R1802" s="6"/>
    </row>
    <row r="1803" spans="18:18" ht="15" customHeight="1">
      <c r="R1803" s="6"/>
    </row>
    <row r="1804" spans="18:18" ht="15" customHeight="1">
      <c r="R1804" s="6"/>
    </row>
    <row r="1805" spans="18:18" ht="15" customHeight="1">
      <c r="R1805" s="6"/>
    </row>
    <row r="1806" spans="18:18" ht="15" customHeight="1">
      <c r="R1806" s="6"/>
    </row>
    <row r="1807" spans="18:18" ht="15" customHeight="1">
      <c r="R1807" s="6"/>
    </row>
    <row r="1808" spans="18:18" ht="15" customHeight="1">
      <c r="R1808" s="6"/>
    </row>
    <row r="1809" spans="18:18" ht="15" customHeight="1">
      <c r="R1809" s="6"/>
    </row>
    <row r="1810" spans="18:18" ht="15" customHeight="1">
      <c r="R1810" s="6"/>
    </row>
    <row r="1811" spans="18:18" ht="15" customHeight="1">
      <c r="R1811" s="6"/>
    </row>
    <row r="1812" spans="18:18" ht="15" customHeight="1">
      <c r="R1812" s="6"/>
    </row>
    <row r="1813" spans="18:18" ht="15" customHeight="1">
      <c r="R1813" s="6"/>
    </row>
    <row r="1814" spans="18:18" ht="15" customHeight="1">
      <c r="R1814" s="6"/>
    </row>
    <row r="1815" spans="18:18" ht="15" customHeight="1">
      <c r="R1815" s="6"/>
    </row>
    <row r="1816" spans="18:18" ht="15" customHeight="1">
      <c r="R1816" s="6"/>
    </row>
    <row r="1817" spans="18:18" ht="15" customHeight="1">
      <c r="R1817" s="6"/>
    </row>
    <row r="1818" spans="18:18" ht="15" customHeight="1">
      <c r="R1818" s="6"/>
    </row>
    <row r="1819" spans="18:18" ht="15" customHeight="1">
      <c r="R1819" s="6"/>
    </row>
    <row r="1820" spans="18:18" ht="15" customHeight="1">
      <c r="R1820" s="6"/>
    </row>
    <row r="1821" spans="18:18" ht="15" customHeight="1">
      <c r="R1821" s="6"/>
    </row>
    <row r="1822" spans="18:18" ht="15" customHeight="1">
      <c r="R1822" s="6"/>
    </row>
    <row r="1823" spans="18:18" ht="15" customHeight="1">
      <c r="R1823" s="6"/>
    </row>
    <row r="1824" spans="18:18" ht="15" customHeight="1">
      <c r="R1824" s="6"/>
    </row>
    <row r="1825" spans="18:18" ht="15" customHeight="1">
      <c r="R1825" s="6"/>
    </row>
    <row r="1826" spans="18:18" ht="15" customHeight="1">
      <c r="R1826" s="6"/>
    </row>
    <row r="1827" spans="18:18" ht="15" customHeight="1">
      <c r="R1827" s="6"/>
    </row>
    <row r="1828" spans="18:18" ht="15" customHeight="1">
      <c r="R1828" s="6"/>
    </row>
    <row r="1829" spans="18:18" ht="15" customHeight="1">
      <c r="R1829" s="6"/>
    </row>
    <row r="1830" spans="18:18" ht="15" customHeight="1">
      <c r="R1830" s="6"/>
    </row>
    <row r="1831" spans="18:18" ht="15" customHeight="1">
      <c r="R1831" s="6"/>
    </row>
    <row r="1832" spans="18:18" ht="15" customHeight="1">
      <c r="R1832" s="6"/>
    </row>
    <row r="1833" spans="18:18" ht="15" customHeight="1">
      <c r="R1833" s="6"/>
    </row>
    <row r="1834" spans="18:18" ht="15" customHeight="1">
      <c r="R1834" s="6"/>
    </row>
    <row r="1835" spans="18:18" ht="15" customHeight="1">
      <c r="R1835" s="6"/>
    </row>
    <row r="1836" spans="18:18" ht="15" customHeight="1">
      <c r="R1836" s="6"/>
    </row>
    <row r="1837" spans="18:18" ht="15" customHeight="1">
      <c r="R1837" s="6"/>
    </row>
    <row r="1838" spans="18:18" ht="15" customHeight="1">
      <c r="R1838" s="6"/>
    </row>
    <row r="1839" spans="18:18" ht="15" customHeight="1">
      <c r="R1839" s="6"/>
    </row>
    <row r="1840" spans="18:18" ht="15" customHeight="1">
      <c r="R1840" s="6"/>
    </row>
    <row r="1841" spans="18:18" ht="15" customHeight="1">
      <c r="R1841" s="6"/>
    </row>
    <row r="1842" spans="18:18" ht="15" customHeight="1">
      <c r="R1842" s="6"/>
    </row>
    <row r="1843" spans="18:18" ht="15" customHeight="1">
      <c r="R1843" s="6"/>
    </row>
    <row r="1844" spans="18:18" ht="15" customHeight="1">
      <c r="R1844" s="6"/>
    </row>
    <row r="1845" spans="18:18" ht="15" customHeight="1">
      <c r="R1845" s="6"/>
    </row>
    <row r="1846" spans="18:18" ht="15" customHeight="1">
      <c r="R1846" s="6"/>
    </row>
    <row r="1847" spans="18:18" ht="15" customHeight="1">
      <c r="R1847" s="6"/>
    </row>
    <row r="1848" spans="18:18" ht="15" customHeight="1">
      <c r="R1848" s="6"/>
    </row>
    <row r="1849" spans="18:18" ht="15" customHeight="1">
      <c r="R1849" s="6"/>
    </row>
    <row r="1850" spans="18:18" ht="15" customHeight="1">
      <c r="R1850" s="6"/>
    </row>
    <row r="1851" spans="18:18" ht="15" customHeight="1">
      <c r="R1851" s="6"/>
    </row>
    <row r="1852" spans="18:18" ht="15" customHeight="1">
      <c r="R1852" s="6"/>
    </row>
    <row r="1853" spans="18:18" ht="15" customHeight="1">
      <c r="R1853" s="6"/>
    </row>
    <row r="1854" spans="18:18" ht="15" customHeight="1">
      <c r="R1854" s="6"/>
    </row>
    <row r="1855" spans="18:18" ht="15" customHeight="1">
      <c r="R1855" s="6"/>
    </row>
    <row r="1856" spans="18:18" ht="15" customHeight="1">
      <c r="R1856" s="6"/>
    </row>
    <row r="1857" spans="18:18" ht="15" customHeight="1">
      <c r="R1857" s="6"/>
    </row>
    <row r="1858" spans="18:18" ht="15" customHeight="1">
      <c r="R1858" s="6"/>
    </row>
    <row r="1859" spans="18:18" ht="15" customHeight="1">
      <c r="R1859" s="6"/>
    </row>
    <row r="1860" spans="18:18" ht="15" customHeight="1">
      <c r="R1860" s="6"/>
    </row>
    <row r="1861" spans="18:18" ht="15" customHeight="1">
      <c r="R1861" s="6"/>
    </row>
    <row r="1862" spans="18:18" ht="15" customHeight="1">
      <c r="R1862" s="6"/>
    </row>
    <row r="1863" spans="18:18" ht="15" customHeight="1">
      <c r="R1863" s="6"/>
    </row>
    <row r="1864" spans="18:18" ht="15" customHeight="1">
      <c r="R1864" s="6"/>
    </row>
    <row r="1865" spans="18:18" ht="15" customHeight="1">
      <c r="R1865" s="6"/>
    </row>
    <row r="1866" spans="18:18" ht="15" customHeight="1">
      <c r="R1866" s="6"/>
    </row>
    <row r="1867" spans="18:18" ht="15" customHeight="1">
      <c r="R1867" s="6"/>
    </row>
    <row r="1868" spans="18:18" ht="15" customHeight="1">
      <c r="R1868" s="6"/>
    </row>
    <row r="1869" spans="18:18" ht="15" customHeight="1">
      <c r="R1869" s="6"/>
    </row>
    <row r="1870" spans="18:18" ht="15" customHeight="1">
      <c r="R1870" s="6"/>
    </row>
    <row r="1871" spans="18:18" ht="15" customHeight="1">
      <c r="R1871" s="6"/>
    </row>
    <row r="1872" spans="18:18" ht="15" customHeight="1">
      <c r="R1872" s="6"/>
    </row>
    <row r="1873" spans="18:18" ht="15" customHeight="1">
      <c r="R1873" s="6"/>
    </row>
    <row r="1874" spans="18:18" ht="15" customHeight="1">
      <c r="R1874" s="6"/>
    </row>
    <row r="1875" spans="18:18" ht="15" customHeight="1">
      <c r="R1875" s="6"/>
    </row>
    <row r="1876" spans="18:18" ht="15" customHeight="1">
      <c r="R1876" s="6"/>
    </row>
    <row r="1877" spans="18:18" ht="15" customHeight="1">
      <c r="R1877" s="6"/>
    </row>
    <row r="1878" spans="18:18" ht="15" customHeight="1">
      <c r="R1878" s="6"/>
    </row>
    <row r="1879" spans="18:18" ht="15" customHeight="1">
      <c r="R1879" s="6"/>
    </row>
    <row r="1880" spans="18:18" ht="15" customHeight="1">
      <c r="R1880" s="6"/>
    </row>
    <row r="1881" spans="18:18" ht="15" customHeight="1">
      <c r="R1881" s="6"/>
    </row>
    <row r="1882" spans="18:18" ht="15" customHeight="1">
      <c r="R1882" s="6"/>
    </row>
    <row r="1883" spans="18:18" ht="15" customHeight="1">
      <c r="R1883" s="6"/>
    </row>
    <row r="1884" spans="18:18" ht="15" customHeight="1">
      <c r="R1884" s="6"/>
    </row>
    <row r="1885" spans="18:18" ht="15" customHeight="1">
      <c r="R1885" s="6"/>
    </row>
    <row r="1886" spans="18:18" ht="15" customHeight="1">
      <c r="R1886" s="6"/>
    </row>
    <row r="1887" spans="18:18" ht="15" customHeight="1">
      <c r="R1887" s="6"/>
    </row>
    <row r="1888" spans="18:18" ht="15" customHeight="1">
      <c r="R1888" s="6"/>
    </row>
    <row r="1889" spans="18:18" ht="15" customHeight="1">
      <c r="R1889" s="6"/>
    </row>
    <row r="1890" spans="18:18" ht="15" customHeight="1">
      <c r="R1890" s="6"/>
    </row>
    <row r="1891" spans="18:18" ht="15" customHeight="1">
      <c r="R1891" s="6"/>
    </row>
    <row r="1892" spans="18:18" ht="15" customHeight="1">
      <c r="R1892" s="6"/>
    </row>
    <row r="1893" spans="18:18" ht="15" customHeight="1">
      <c r="R1893" s="6"/>
    </row>
    <row r="1894" spans="18:18" ht="15" customHeight="1">
      <c r="R1894" s="6"/>
    </row>
    <row r="1895" spans="18:18" ht="15" customHeight="1">
      <c r="R1895" s="6"/>
    </row>
    <row r="1896" spans="18:18" ht="15" customHeight="1">
      <c r="R1896" s="6"/>
    </row>
    <row r="1897" spans="18:18" ht="15" customHeight="1">
      <c r="R1897" s="6"/>
    </row>
    <row r="1898" spans="18:18" ht="15" customHeight="1">
      <c r="R1898" s="6"/>
    </row>
    <row r="1899" spans="18:18" ht="15" customHeight="1">
      <c r="R1899" s="6"/>
    </row>
    <row r="1900" spans="18:18" ht="15" customHeight="1">
      <c r="R1900" s="6"/>
    </row>
    <row r="1901" spans="18:18" ht="15" customHeight="1">
      <c r="R1901" s="6"/>
    </row>
    <row r="1902" spans="18:18" ht="15" customHeight="1">
      <c r="R1902" s="6"/>
    </row>
    <row r="1903" spans="18:18" ht="15" customHeight="1">
      <c r="R1903" s="6"/>
    </row>
    <row r="1904" spans="18:18" ht="15" customHeight="1">
      <c r="R1904" s="6"/>
    </row>
    <row r="1905" spans="18:18" ht="15" customHeight="1">
      <c r="R1905" s="6"/>
    </row>
    <row r="1906" spans="18:18" ht="15" customHeight="1">
      <c r="R1906" s="6"/>
    </row>
    <row r="1907" spans="18:18" ht="15" customHeight="1">
      <c r="R1907" s="6"/>
    </row>
    <row r="1908" spans="18:18" ht="15" customHeight="1">
      <c r="R1908" s="6"/>
    </row>
    <row r="1909" spans="18:18" ht="15" customHeight="1">
      <c r="R1909" s="6"/>
    </row>
    <row r="1910" spans="18:18" ht="15" customHeight="1">
      <c r="R1910" s="6"/>
    </row>
    <row r="1911" spans="18:18" ht="15" customHeight="1">
      <c r="R1911" s="6"/>
    </row>
    <row r="1912" spans="18:18" ht="15" customHeight="1">
      <c r="R1912" s="6"/>
    </row>
    <row r="1913" spans="18:18" ht="15" customHeight="1">
      <c r="R1913" s="6"/>
    </row>
    <row r="1914" spans="18:18" ht="15" customHeight="1">
      <c r="R1914" s="6"/>
    </row>
    <row r="1915" spans="18:18" ht="15" customHeight="1">
      <c r="R1915" s="6"/>
    </row>
    <row r="1916" spans="18:18" ht="15" customHeight="1">
      <c r="R1916" s="6"/>
    </row>
    <row r="1917" spans="18:18" ht="15" customHeight="1">
      <c r="R1917" s="6"/>
    </row>
    <row r="1918" spans="18:18" ht="15" customHeight="1">
      <c r="R1918" s="6"/>
    </row>
    <row r="1919" spans="18:18" ht="15" customHeight="1">
      <c r="R1919" s="6"/>
    </row>
    <row r="1920" spans="18:18" ht="15" customHeight="1">
      <c r="R1920" s="6"/>
    </row>
    <row r="1921" spans="18:18" ht="15" customHeight="1">
      <c r="R1921" s="6"/>
    </row>
    <row r="1922" spans="18:18" ht="15" customHeight="1">
      <c r="R1922" s="6"/>
    </row>
    <row r="1923" spans="18:18" ht="15" customHeight="1">
      <c r="R1923" s="6"/>
    </row>
    <row r="1924" spans="18:18" ht="15" customHeight="1">
      <c r="R1924" s="6"/>
    </row>
    <row r="1925" spans="18:18" ht="15" customHeight="1">
      <c r="R1925" s="6"/>
    </row>
    <row r="1926" spans="18:18" ht="15" customHeight="1">
      <c r="R1926" s="6"/>
    </row>
    <row r="1927" spans="18:18" ht="15" customHeight="1">
      <c r="R1927" s="6"/>
    </row>
    <row r="1928" spans="18:18" ht="15" customHeight="1">
      <c r="R1928" s="6"/>
    </row>
    <row r="1929" spans="18:18" ht="15" customHeight="1">
      <c r="R1929" s="6"/>
    </row>
    <row r="1930" spans="18:18" ht="15" customHeight="1">
      <c r="R1930" s="6"/>
    </row>
    <row r="1931" spans="18:18" ht="15" customHeight="1">
      <c r="R1931" s="6"/>
    </row>
    <row r="1932" spans="18:18" ht="15" customHeight="1">
      <c r="R1932" s="6"/>
    </row>
    <row r="1933" spans="18:18" ht="15" customHeight="1">
      <c r="R1933" s="6"/>
    </row>
    <row r="1934" spans="18:18" ht="15" customHeight="1">
      <c r="R1934" s="6"/>
    </row>
    <row r="1935" spans="18:18" ht="15" customHeight="1">
      <c r="R1935" s="6"/>
    </row>
    <row r="1936" spans="18:18" ht="15" customHeight="1">
      <c r="R1936" s="6"/>
    </row>
    <row r="1937" spans="18:18" ht="15" customHeight="1">
      <c r="R1937" s="6"/>
    </row>
    <row r="1938" spans="18:18" ht="15" customHeight="1">
      <c r="R1938" s="6"/>
    </row>
    <row r="1939" spans="18:18" ht="15" customHeight="1">
      <c r="R1939" s="6"/>
    </row>
    <row r="1940" spans="18:18" ht="15" customHeight="1">
      <c r="R1940" s="6"/>
    </row>
    <row r="1941" spans="18:18" ht="15" customHeight="1">
      <c r="R1941" s="6"/>
    </row>
    <row r="1942" spans="18:18" ht="15" customHeight="1">
      <c r="R1942" s="6"/>
    </row>
    <row r="1943" spans="18:18" ht="15" customHeight="1">
      <c r="R1943" s="6"/>
    </row>
    <row r="1944" spans="18:18" ht="15" customHeight="1">
      <c r="R1944" s="6"/>
    </row>
    <row r="1945" spans="18:18" ht="15" customHeight="1">
      <c r="R1945" s="6"/>
    </row>
    <row r="1946" spans="18:18" ht="15" customHeight="1">
      <c r="R1946" s="6"/>
    </row>
    <row r="1947" spans="18:18" ht="15" customHeight="1">
      <c r="R1947" s="6"/>
    </row>
    <row r="1948" spans="18:18" ht="15" customHeight="1">
      <c r="R1948" s="6"/>
    </row>
    <row r="1949" spans="18:18" ht="15" customHeight="1">
      <c r="R1949" s="6"/>
    </row>
    <row r="1950" spans="18:18" ht="15" customHeight="1">
      <c r="R1950" s="6"/>
    </row>
    <row r="1951" spans="18:18" ht="15" customHeight="1">
      <c r="R1951" s="6"/>
    </row>
    <row r="1952" spans="18:18" ht="15" customHeight="1">
      <c r="R1952" s="6"/>
    </row>
    <row r="1953" spans="18:18" ht="15" customHeight="1">
      <c r="R1953" s="6"/>
    </row>
    <row r="1954" spans="18:18" ht="15" customHeight="1">
      <c r="R1954" s="6"/>
    </row>
    <row r="1955" spans="18:18" ht="15" customHeight="1">
      <c r="R1955" s="6"/>
    </row>
    <row r="1956" spans="18:18" ht="15" customHeight="1">
      <c r="R1956" s="6"/>
    </row>
    <row r="1957" spans="18:18" ht="15" customHeight="1">
      <c r="R1957" s="6"/>
    </row>
    <row r="1958" spans="18:18" ht="15" customHeight="1">
      <c r="R1958" s="6"/>
    </row>
    <row r="1959" spans="18:18" ht="15" customHeight="1">
      <c r="R1959" s="6"/>
    </row>
    <row r="1960" spans="18:18" ht="15" customHeight="1">
      <c r="R1960" s="6"/>
    </row>
    <row r="1961" spans="18:18" ht="15" customHeight="1">
      <c r="R1961" s="6"/>
    </row>
    <row r="1962" spans="18:18" ht="15" customHeight="1">
      <c r="R1962" s="6"/>
    </row>
    <row r="1963" spans="18:18" ht="15" customHeight="1">
      <c r="R1963" s="6"/>
    </row>
    <row r="1964" spans="18:18" ht="15" customHeight="1">
      <c r="R1964" s="6"/>
    </row>
    <row r="1965" spans="18:18" ht="15" customHeight="1">
      <c r="R1965" s="6"/>
    </row>
    <row r="1966" spans="18:18" ht="15" customHeight="1">
      <c r="R1966" s="6"/>
    </row>
    <row r="1967" spans="18:18" ht="15" customHeight="1">
      <c r="R1967" s="6"/>
    </row>
    <row r="1968" spans="18:18" ht="15" customHeight="1">
      <c r="R1968" s="6"/>
    </row>
    <row r="1969" spans="18:18" ht="15" customHeight="1">
      <c r="R1969" s="6"/>
    </row>
    <row r="1970" spans="18:18" ht="15" customHeight="1">
      <c r="R1970" s="6"/>
    </row>
    <row r="1971" spans="18:18" ht="15" customHeight="1">
      <c r="R1971" s="6"/>
    </row>
    <row r="1972" spans="18:18" ht="15" customHeight="1">
      <c r="R1972" s="6"/>
    </row>
    <row r="1973" spans="18:18" ht="15" customHeight="1">
      <c r="R1973" s="6"/>
    </row>
    <row r="1974" spans="18:18" ht="15" customHeight="1">
      <c r="R1974" s="6"/>
    </row>
    <row r="1975" spans="18:18" ht="15" customHeight="1">
      <c r="R1975" s="6"/>
    </row>
    <row r="1976" spans="18:18" ht="15" customHeight="1">
      <c r="R1976" s="6"/>
    </row>
    <row r="1977" spans="18:18" ht="15" customHeight="1">
      <c r="R1977" s="6"/>
    </row>
    <row r="1978" spans="18:18" ht="15" customHeight="1">
      <c r="R1978" s="6"/>
    </row>
    <row r="1979" spans="18:18" ht="15" customHeight="1">
      <c r="R1979" s="6"/>
    </row>
    <row r="1980" spans="18:18" ht="15" customHeight="1">
      <c r="R1980" s="6"/>
    </row>
    <row r="1981" spans="18:18" ht="15" customHeight="1">
      <c r="R1981" s="6"/>
    </row>
    <row r="1982" spans="18:18" ht="15" customHeight="1">
      <c r="R1982" s="6"/>
    </row>
    <row r="1983" spans="18:18" ht="15" customHeight="1">
      <c r="R1983" s="6"/>
    </row>
    <row r="1984" spans="18:18" ht="15" customHeight="1">
      <c r="R1984" s="6"/>
    </row>
    <row r="1985" spans="18:18" ht="15" customHeight="1">
      <c r="R1985" s="6"/>
    </row>
    <row r="1986" spans="18:18" ht="15" customHeight="1">
      <c r="R1986" s="6"/>
    </row>
    <row r="1987" spans="18:18" ht="15" customHeight="1">
      <c r="R1987" s="6"/>
    </row>
    <row r="1988" spans="18:18" ht="15" customHeight="1">
      <c r="R1988" s="6"/>
    </row>
    <row r="1989" spans="18:18" ht="15" customHeight="1">
      <c r="R1989" s="6"/>
    </row>
    <row r="1990" spans="18:18" ht="15" customHeight="1">
      <c r="R1990" s="6"/>
    </row>
    <row r="1991" spans="18:18" ht="15" customHeight="1">
      <c r="R1991" s="6"/>
    </row>
    <row r="1992" spans="18:18" ht="15" customHeight="1">
      <c r="R1992" s="6"/>
    </row>
    <row r="1993" spans="18:18" ht="15" customHeight="1">
      <c r="R1993" s="6"/>
    </row>
    <row r="1994" spans="18:18" ht="15" customHeight="1">
      <c r="R1994" s="6"/>
    </row>
    <row r="1995" spans="18:18" ht="15" customHeight="1">
      <c r="R1995" s="6"/>
    </row>
    <row r="1996" spans="18:18" ht="15" customHeight="1">
      <c r="R1996" s="6"/>
    </row>
    <row r="1997" spans="18:18" ht="15" customHeight="1">
      <c r="R1997" s="6"/>
    </row>
    <row r="1998" spans="18:18" ht="15" customHeight="1">
      <c r="R1998" s="6"/>
    </row>
    <row r="1999" spans="18:18" ht="15" customHeight="1">
      <c r="R1999" s="6"/>
    </row>
    <row r="2000" spans="18:18" ht="15" customHeight="1">
      <c r="R2000" s="6"/>
    </row>
    <row r="2001" spans="18:18" ht="15" customHeight="1">
      <c r="R2001" s="6"/>
    </row>
    <row r="2002" spans="18:18" ht="15" customHeight="1">
      <c r="R2002" s="6"/>
    </row>
    <row r="2003" spans="18:18" ht="15" customHeight="1">
      <c r="R2003" s="6"/>
    </row>
    <row r="2004" spans="18:18" ht="15" customHeight="1">
      <c r="R2004" s="6"/>
    </row>
    <row r="2005" spans="18:18" ht="15" customHeight="1">
      <c r="R2005" s="6"/>
    </row>
    <row r="2006" spans="18:18" ht="15" customHeight="1">
      <c r="R2006" s="6"/>
    </row>
    <row r="2007" spans="18:18" ht="15" customHeight="1">
      <c r="R2007" s="6"/>
    </row>
    <row r="2008" spans="18:18" ht="15" customHeight="1">
      <c r="R2008" s="6"/>
    </row>
    <row r="2009" spans="18:18" ht="15" customHeight="1">
      <c r="R2009" s="6"/>
    </row>
    <row r="2010" spans="18:18" ht="15" customHeight="1">
      <c r="R2010" s="6"/>
    </row>
    <row r="2011" spans="18:18" ht="15" customHeight="1">
      <c r="R2011" s="6"/>
    </row>
    <row r="2012" spans="18:18" ht="15" customHeight="1">
      <c r="R2012" s="6"/>
    </row>
    <row r="2013" spans="18:18" ht="15" customHeight="1">
      <c r="R2013" s="6"/>
    </row>
    <row r="2014" spans="18:18" ht="15" customHeight="1">
      <c r="R2014" s="6"/>
    </row>
    <row r="2015" spans="18:18" ht="15" customHeight="1">
      <c r="R2015" s="6"/>
    </row>
    <row r="2016" spans="18:18" ht="15" customHeight="1">
      <c r="R2016" s="6"/>
    </row>
    <row r="2017" spans="18:18" ht="15" customHeight="1">
      <c r="R2017" s="6"/>
    </row>
    <row r="2018" spans="18:18" ht="15" customHeight="1">
      <c r="R2018" s="6"/>
    </row>
    <row r="2019" spans="18:18" ht="15" customHeight="1">
      <c r="R2019" s="6"/>
    </row>
    <row r="2020" spans="18:18" ht="15" customHeight="1">
      <c r="R2020" s="6"/>
    </row>
    <row r="2021" spans="18:18" ht="15" customHeight="1">
      <c r="R2021" s="6"/>
    </row>
    <row r="2022" spans="18:18" ht="15" customHeight="1">
      <c r="R2022" s="6"/>
    </row>
    <row r="2023" spans="18:18" ht="15" customHeight="1">
      <c r="R2023" s="6"/>
    </row>
    <row r="2024" spans="18:18" ht="15" customHeight="1">
      <c r="R2024" s="6"/>
    </row>
    <row r="2025" spans="18:18" ht="15" customHeight="1">
      <c r="R2025" s="6"/>
    </row>
    <row r="2026" spans="18:18" ht="15" customHeight="1">
      <c r="R2026" s="6"/>
    </row>
    <row r="2027" spans="18:18" ht="15" customHeight="1">
      <c r="R2027" s="6"/>
    </row>
    <row r="2028" spans="18:18" ht="15" customHeight="1">
      <c r="R2028" s="6"/>
    </row>
    <row r="2029" spans="18:18" ht="15" customHeight="1">
      <c r="R2029" s="6"/>
    </row>
    <row r="2030" spans="18:18" ht="15" customHeight="1">
      <c r="R2030" s="6"/>
    </row>
    <row r="2031" spans="18:18" ht="15" customHeight="1">
      <c r="R2031" s="6"/>
    </row>
    <row r="2032" spans="18:18" ht="15" customHeight="1">
      <c r="R2032" s="6"/>
    </row>
    <row r="2033" spans="18:18" ht="15" customHeight="1">
      <c r="R2033" s="6"/>
    </row>
    <row r="2034" spans="18:18" ht="15" customHeight="1">
      <c r="R2034" s="6"/>
    </row>
    <row r="2035" spans="18:18" ht="15" customHeight="1">
      <c r="R2035" s="6"/>
    </row>
    <row r="2036" spans="18:18" ht="15" customHeight="1">
      <c r="R2036" s="6"/>
    </row>
    <row r="2037" spans="18:18" ht="15" customHeight="1">
      <c r="R2037" s="6"/>
    </row>
    <row r="2038" spans="18:18" ht="15" customHeight="1">
      <c r="R2038" s="6"/>
    </row>
    <row r="2039" spans="18:18" ht="15" customHeight="1">
      <c r="R2039" s="6"/>
    </row>
    <row r="2040" spans="18:18" ht="15" customHeight="1">
      <c r="R2040" s="6"/>
    </row>
    <row r="2041" spans="18:18" ht="15" customHeight="1">
      <c r="R2041" s="6"/>
    </row>
    <row r="2042" spans="18:18" ht="15" customHeight="1">
      <c r="R2042" s="6"/>
    </row>
    <row r="2043" spans="18:18" ht="15" customHeight="1">
      <c r="R2043" s="6"/>
    </row>
    <row r="2044" spans="18:18" ht="15" customHeight="1">
      <c r="R2044" s="6"/>
    </row>
    <row r="2045" spans="18:18" ht="15" customHeight="1">
      <c r="R2045" s="6"/>
    </row>
    <row r="2046" spans="18:18" ht="15" customHeight="1">
      <c r="R2046" s="6"/>
    </row>
    <row r="2047" spans="18:18" ht="15" customHeight="1">
      <c r="R2047" s="6"/>
    </row>
    <row r="2048" spans="18:18" ht="15" customHeight="1">
      <c r="R2048" s="6"/>
    </row>
    <row r="2049" spans="18:18" ht="15" customHeight="1">
      <c r="R2049" s="6"/>
    </row>
    <row r="2050" spans="18:18" ht="15" customHeight="1">
      <c r="R2050" s="6"/>
    </row>
    <row r="2051" spans="18:18" ht="15" customHeight="1">
      <c r="R2051" s="6"/>
    </row>
    <row r="2052" spans="18:18" ht="15" customHeight="1">
      <c r="R2052" s="6"/>
    </row>
    <row r="2053" spans="18:18" ht="15" customHeight="1">
      <c r="R2053" s="6"/>
    </row>
    <row r="2054" spans="18:18" ht="15" customHeight="1">
      <c r="R2054" s="6"/>
    </row>
    <row r="2055" spans="18:18" ht="15" customHeight="1">
      <c r="R2055" s="6"/>
    </row>
    <row r="2056" spans="18:18" ht="15" customHeight="1">
      <c r="R2056" s="6"/>
    </row>
    <row r="2057" spans="18:18" ht="15" customHeight="1">
      <c r="R2057" s="6"/>
    </row>
    <row r="2058" spans="18:18" ht="15" customHeight="1">
      <c r="R2058" s="6"/>
    </row>
    <row r="2059" spans="18:18" ht="15" customHeight="1">
      <c r="R2059" s="6"/>
    </row>
    <row r="2060" spans="18:18" ht="15" customHeight="1">
      <c r="R2060" s="6"/>
    </row>
    <row r="2061" spans="18:18" ht="15" customHeight="1">
      <c r="R2061" s="6"/>
    </row>
    <row r="2062" spans="18:18" ht="15" customHeight="1">
      <c r="R2062" s="6"/>
    </row>
    <row r="2063" spans="18:18" ht="15" customHeight="1">
      <c r="R2063" s="6"/>
    </row>
    <row r="2064" spans="18:18" ht="15" customHeight="1">
      <c r="R2064" s="6"/>
    </row>
    <row r="2065" spans="18:18" ht="15" customHeight="1">
      <c r="R2065" s="6"/>
    </row>
    <row r="2066" spans="18:18" ht="15" customHeight="1">
      <c r="R2066" s="6"/>
    </row>
    <row r="2067" spans="18:18" ht="15" customHeight="1">
      <c r="R2067" s="6"/>
    </row>
    <row r="2068" spans="18:18" ht="15" customHeight="1">
      <c r="R2068" s="6"/>
    </row>
    <row r="2069" spans="18:18" ht="15" customHeight="1">
      <c r="R2069" s="6"/>
    </row>
    <row r="2070" spans="18:18" ht="15" customHeight="1">
      <c r="R2070" s="6"/>
    </row>
    <row r="2071" spans="18:18" ht="15" customHeight="1">
      <c r="R2071" s="6"/>
    </row>
    <row r="2072" spans="18:18" ht="15" customHeight="1">
      <c r="R2072" s="6"/>
    </row>
    <row r="2073" spans="18:18" ht="15" customHeight="1">
      <c r="R2073" s="6"/>
    </row>
    <row r="2074" spans="18:18" ht="15" customHeight="1">
      <c r="R2074" s="6"/>
    </row>
    <row r="2075" spans="18:18" ht="15" customHeight="1">
      <c r="R2075" s="6"/>
    </row>
    <row r="2076" spans="18:18" ht="15" customHeight="1">
      <c r="R2076" s="6"/>
    </row>
    <row r="2077" spans="18:18" ht="15" customHeight="1">
      <c r="R2077" s="6"/>
    </row>
    <row r="2078" spans="18:18" ht="15" customHeight="1">
      <c r="R2078" s="6"/>
    </row>
    <row r="2079" spans="18:18" ht="15" customHeight="1">
      <c r="R2079" s="6"/>
    </row>
    <row r="2080" spans="18:18" ht="15" customHeight="1">
      <c r="R2080" s="6"/>
    </row>
    <row r="2081" spans="18:18" ht="15" customHeight="1">
      <c r="R2081" s="6"/>
    </row>
    <row r="2082" spans="18:18" ht="15" customHeight="1">
      <c r="R2082" s="6"/>
    </row>
    <row r="2083" spans="18:18" ht="15" customHeight="1">
      <c r="R2083" s="6"/>
    </row>
    <row r="2084" spans="18:18" ht="15" customHeight="1">
      <c r="R2084" s="6"/>
    </row>
    <row r="2085" spans="18:18" ht="15" customHeight="1">
      <c r="R2085" s="6"/>
    </row>
    <row r="2086" spans="18:18" ht="15" customHeight="1">
      <c r="R2086" s="6"/>
    </row>
    <row r="2087" spans="18:18" ht="15" customHeight="1">
      <c r="R2087" s="6"/>
    </row>
    <row r="2088" spans="18:18" ht="15" customHeight="1">
      <c r="R2088" s="6"/>
    </row>
    <row r="2089" spans="18:18" ht="15" customHeight="1">
      <c r="R2089" s="6"/>
    </row>
    <row r="2090" spans="18:18" ht="15" customHeight="1">
      <c r="R2090" s="6"/>
    </row>
    <row r="2091" spans="18:18" ht="15" customHeight="1">
      <c r="R2091" s="6"/>
    </row>
    <row r="2092" spans="18:18" ht="15" customHeight="1">
      <c r="R2092" s="6"/>
    </row>
    <row r="2093" spans="18:18" ht="15" customHeight="1">
      <c r="R2093" s="6"/>
    </row>
    <row r="2094" spans="18:18" ht="15" customHeight="1">
      <c r="R2094" s="6"/>
    </row>
    <row r="2095" spans="18:18" ht="15" customHeight="1">
      <c r="R2095" s="6"/>
    </row>
    <row r="2096" spans="18:18" ht="15" customHeight="1">
      <c r="R2096" s="6"/>
    </row>
    <row r="2097" spans="18:18" ht="15" customHeight="1">
      <c r="R2097" s="6"/>
    </row>
    <row r="2098" spans="18:18" ht="15" customHeight="1">
      <c r="R2098" s="6"/>
    </row>
    <row r="2099" spans="18:18" ht="15" customHeight="1">
      <c r="R2099" s="6"/>
    </row>
    <row r="2100" spans="18:18" ht="15" customHeight="1">
      <c r="R2100" s="6"/>
    </row>
    <row r="2101" spans="18:18" ht="15" customHeight="1">
      <c r="R2101" s="6"/>
    </row>
    <row r="2102" spans="18:18" ht="15" customHeight="1">
      <c r="R2102" s="6"/>
    </row>
    <row r="2103" spans="18:18" ht="15" customHeight="1">
      <c r="R2103" s="6"/>
    </row>
    <row r="2104" spans="18:18" ht="15" customHeight="1">
      <c r="R2104" s="6"/>
    </row>
    <row r="2105" spans="18:18" ht="15" customHeight="1">
      <c r="R2105" s="6"/>
    </row>
    <row r="2106" spans="18:18" ht="15" customHeight="1">
      <c r="R2106" s="6"/>
    </row>
    <row r="2107" spans="18:18" ht="15" customHeight="1">
      <c r="R2107" s="6"/>
    </row>
    <row r="2108" spans="18:18" ht="15" customHeight="1">
      <c r="R2108" s="6"/>
    </row>
    <row r="2109" spans="18:18" ht="15" customHeight="1">
      <c r="R2109" s="6"/>
    </row>
    <row r="2110" spans="18:18" ht="15" customHeight="1">
      <c r="R2110" s="6"/>
    </row>
    <row r="2111" spans="18:18" ht="15" customHeight="1">
      <c r="R2111" s="6"/>
    </row>
    <row r="2112" spans="18:18" ht="15" customHeight="1">
      <c r="R2112" s="6"/>
    </row>
    <row r="2113" spans="18:18" ht="15" customHeight="1">
      <c r="R2113" s="6"/>
    </row>
    <row r="2114" spans="18:18" ht="15" customHeight="1">
      <c r="R2114" s="6"/>
    </row>
    <row r="2115" spans="18:18" ht="15" customHeight="1">
      <c r="R2115" s="6"/>
    </row>
    <row r="2116" spans="18:18" ht="15" customHeight="1">
      <c r="R2116" s="6"/>
    </row>
    <row r="2117" spans="18:18" ht="15" customHeight="1">
      <c r="R2117" s="6"/>
    </row>
    <row r="2118" spans="18:18" ht="15" customHeight="1">
      <c r="R2118" s="6"/>
    </row>
    <row r="2119" spans="18:18" ht="15" customHeight="1">
      <c r="R2119" s="6"/>
    </row>
    <row r="2120" spans="18:18" ht="15" customHeight="1">
      <c r="R2120" s="6"/>
    </row>
    <row r="2121" spans="18:18" ht="15" customHeight="1">
      <c r="R2121" s="6"/>
    </row>
    <row r="2122" spans="18:18" ht="15" customHeight="1">
      <c r="R2122" s="6"/>
    </row>
    <row r="2123" spans="18:18" ht="15" customHeight="1">
      <c r="R2123" s="6"/>
    </row>
    <row r="2124" spans="18:18" ht="15" customHeight="1">
      <c r="R2124" s="6"/>
    </row>
    <row r="2125" spans="18:18" ht="15" customHeight="1">
      <c r="R2125" s="6"/>
    </row>
    <row r="2126" spans="18:18" ht="15" customHeight="1">
      <c r="R2126" s="6"/>
    </row>
    <row r="2127" spans="18:18" ht="15" customHeight="1">
      <c r="R2127" s="6"/>
    </row>
    <row r="2128" spans="18:18" ht="15" customHeight="1">
      <c r="R2128" s="6"/>
    </row>
    <row r="2129" spans="18:18" ht="15" customHeight="1">
      <c r="R2129" s="6"/>
    </row>
    <row r="2130" spans="18:18" ht="15" customHeight="1">
      <c r="R2130" s="6"/>
    </row>
    <row r="2131" spans="18:18" ht="15" customHeight="1">
      <c r="R2131" s="6"/>
    </row>
    <row r="2132" spans="18:18" ht="15" customHeight="1">
      <c r="R2132" s="6"/>
    </row>
    <row r="2133" spans="18:18" ht="15" customHeight="1">
      <c r="R2133" s="6"/>
    </row>
    <row r="2134" spans="18:18" ht="15" customHeight="1">
      <c r="R2134" s="6"/>
    </row>
    <row r="2135" spans="18:18" ht="15" customHeight="1">
      <c r="R2135" s="6"/>
    </row>
    <row r="2136" spans="18:18" ht="15" customHeight="1">
      <c r="R2136" s="6"/>
    </row>
    <row r="2137" spans="18:18" ht="15" customHeight="1">
      <c r="R2137" s="6"/>
    </row>
    <row r="2138" spans="18:18" ht="15" customHeight="1">
      <c r="R2138" s="6"/>
    </row>
    <row r="2139" spans="18:18" ht="15" customHeight="1">
      <c r="R2139" s="6"/>
    </row>
    <row r="2140" spans="18:18" ht="15" customHeight="1">
      <c r="R2140" s="6"/>
    </row>
    <row r="2141" spans="18:18" ht="15" customHeight="1">
      <c r="R2141" s="6"/>
    </row>
    <row r="2142" spans="18:18" ht="15" customHeight="1">
      <c r="R2142" s="6"/>
    </row>
    <row r="2143" spans="18:18" ht="15" customHeight="1">
      <c r="R2143" s="6"/>
    </row>
    <row r="2144" spans="18:18" ht="15" customHeight="1">
      <c r="R2144" s="6"/>
    </row>
    <row r="2145" spans="18:18" ht="15" customHeight="1">
      <c r="R2145" s="6"/>
    </row>
    <row r="2146" spans="18:18" ht="15" customHeight="1">
      <c r="R2146" s="6"/>
    </row>
    <row r="2147" spans="18:18" ht="15" customHeight="1">
      <c r="R2147" s="6"/>
    </row>
    <row r="2148" spans="18:18" ht="15" customHeight="1">
      <c r="R2148" s="6"/>
    </row>
    <row r="2149" spans="18:18" ht="15" customHeight="1">
      <c r="R2149" s="6"/>
    </row>
    <row r="2150" spans="18:18" ht="15" customHeight="1">
      <c r="R2150" s="6"/>
    </row>
    <row r="2151" spans="18:18" ht="15" customHeight="1">
      <c r="R2151" s="6"/>
    </row>
    <row r="2152" spans="18:18" ht="15" customHeight="1">
      <c r="R2152" s="6"/>
    </row>
    <row r="2153" spans="18:18" ht="15" customHeight="1">
      <c r="R2153" s="6"/>
    </row>
    <row r="2154" spans="18:18" ht="15" customHeight="1">
      <c r="R2154" s="6"/>
    </row>
    <row r="2155" spans="18:18" ht="15" customHeight="1">
      <c r="R2155" s="6"/>
    </row>
    <row r="2156" spans="18:18" ht="15" customHeight="1">
      <c r="R2156" s="6"/>
    </row>
    <row r="2157" spans="18:18" ht="15" customHeight="1">
      <c r="R2157" s="6"/>
    </row>
    <row r="2158" spans="18:18" ht="15" customHeight="1">
      <c r="R2158" s="6"/>
    </row>
    <row r="2159" spans="18:18" ht="15" customHeight="1">
      <c r="R2159" s="6"/>
    </row>
    <row r="2160" spans="18:18" ht="15" customHeight="1">
      <c r="R2160" s="6"/>
    </row>
    <row r="2161" spans="18:18" ht="15" customHeight="1">
      <c r="R2161" s="6"/>
    </row>
    <row r="2162" spans="18:18" ht="15" customHeight="1">
      <c r="R2162" s="6"/>
    </row>
    <row r="2163" spans="18:18" ht="15" customHeight="1">
      <c r="R2163" s="6"/>
    </row>
    <row r="2164" spans="18:18" ht="15" customHeight="1">
      <c r="R2164" s="6"/>
    </row>
    <row r="2165" spans="18:18" ht="15" customHeight="1">
      <c r="R2165" s="6"/>
    </row>
    <row r="2166" spans="18:18" ht="15" customHeight="1">
      <c r="R2166" s="6"/>
    </row>
    <row r="2167" spans="18:18" ht="15" customHeight="1">
      <c r="R2167" s="6"/>
    </row>
    <row r="2168" spans="18:18" ht="15" customHeight="1">
      <c r="R2168" s="6"/>
    </row>
    <row r="2169" spans="18:18" ht="15" customHeight="1">
      <c r="R2169" s="6"/>
    </row>
    <row r="2170" spans="18:18" ht="15" customHeight="1">
      <c r="R2170" s="6"/>
    </row>
    <row r="2171" spans="18:18" ht="15" customHeight="1">
      <c r="R2171" s="6"/>
    </row>
    <row r="2172" spans="18:18" ht="15" customHeight="1">
      <c r="R2172" s="6"/>
    </row>
    <row r="2173" spans="18:18" ht="15" customHeight="1">
      <c r="R2173" s="6"/>
    </row>
    <row r="2174" spans="18:18" ht="15" customHeight="1">
      <c r="R2174" s="6"/>
    </row>
    <row r="2175" spans="18:18" ht="15" customHeight="1">
      <c r="R2175" s="6"/>
    </row>
    <row r="2176" spans="18:18" ht="15" customHeight="1">
      <c r="R2176" s="6"/>
    </row>
    <row r="2177" spans="18:18" ht="15" customHeight="1">
      <c r="R2177" s="6"/>
    </row>
    <row r="2178" spans="18:18" ht="15" customHeight="1">
      <c r="R2178" s="6"/>
    </row>
    <row r="2179" spans="18:18" ht="15" customHeight="1">
      <c r="R2179" s="6"/>
    </row>
    <row r="2180" spans="18:18" ht="15" customHeight="1">
      <c r="R2180" s="6"/>
    </row>
    <row r="2181" spans="18:18" ht="15" customHeight="1">
      <c r="R2181" s="6"/>
    </row>
    <row r="2182" spans="18:18" ht="15" customHeight="1">
      <c r="R2182" s="6"/>
    </row>
    <row r="2183" spans="18:18" ht="15" customHeight="1">
      <c r="R2183" s="6"/>
    </row>
    <row r="2184" spans="18:18" ht="15" customHeight="1">
      <c r="R2184" s="6"/>
    </row>
    <row r="2185" spans="18:18" ht="15" customHeight="1">
      <c r="R2185" s="6"/>
    </row>
    <row r="2186" spans="18:18" ht="15" customHeight="1">
      <c r="R2186" s="6"/>
    </row>
    <row r="2187" spans="18:18" ht="15" customHeight="1">
      <c r="R2187" s="6"/>
    </row>
    <row r="2188" spans="18:18" ht="15" customHeight="1">
      <c r="R2188" s="6"/>
    </row>
    <row r="2189" spans="18:18" ht="15" customHeight="1">
      <c r="R2189" s="6"/>
    </row>
    <row r="2190" spans="18:18" ht="15" customHeight="1">
      <c r="R2190" s="6"/>
    </row>
    <row r="2191" spans="18:18" ht="15" customHeight="1">
      <c r="R2191" s="6"/>
    </row>
    <row r="2192" spans="18:18" ht="15" customHeight="1">
      <c r="R2192" s="6"/>
    </row>
    <row r="2193" spans="18:18" ht="15" customHeight="1">
      <c r="R2193" s="6"/>
    </row>
    <row r="2194" spans="18:18" ht="15" customHeight="1">
      <c r="R2194" s="6"/>
    </row>
    <row r="2195" spans="18:18" ht="15" customHeight="1">
      <c r="R2195" s="6"/>
    </row>
    <row r="2196" spans="18:18" ht="15" customHeight="1">
      <c r="R2196" s="6"/>
    </row>
    <row r="2197" spans="18:18" ht="15" customHeight="1">
      <c r="R2197" s="6"/>
    </row>
    <row r="2198" spans="18:18" ht="15" customHeight="1">
      <c r="R2198" s="6"/>
    </row>
    <row r="2199" spans="18:18" ht="15" customHeight="1">
      <c r="R2199" s="6"/>
    </row>
    <row r="2200" spans="18:18" ht="15" customHeight="1">
      <c r="R2200" s="6"/>
    </row>
    <row r="2201" spans="18:18" ht="15" customHeight="1">
      <c r="R2201" s="6"/>
    </row>
    <row r="2202" spans="18:18" ht="15" customHeight="1">
      <c r="R2202" s="6"/>
    </row>
    <row r="2203" spans="18:18" ht="15" customHeight="1">
      <c r="R2203" s="6"/>
    </row>
    <row r="2204" spans="18:18" ht="15" customHeight="1">
      <c r="R2204" s="6"/>
    </row>
    <row r="2205" spans="18:18" ht="15" customHeight="1">
      <c r="R2205" s="6"/>
    </row>
    <row r="2206" spans="18:18" ht="15" customHeight="1">
      <c r="R2206" s="6"/>
    </row>
    <row r="2207" spans="18:18" ht="15" customHeight="1">
      <c r="R2207" s="6"/>
    </row>
    <row r="2208" spans="18:18" ht="15" customHeight="1">
      <c r="R2208" s="6"/>
    </row>
    <row r="2209" spans="18:18" ht="15" customHeight="1">
      <c r="R2209" s="6"/>
    </row>
    <row r="2210" spans="18:18" ht="15" customHeight="1">
      <c r="R2210" s="6"/>
    </row>
    <row r="2211" spans="18:18" ht="15" customHeight="1">
      <c r="R2211" s="6"/>
    </row>
    <row r="2212" spans="18:18" ht="15" customHeight="1">
      <c r="R2212" s="6"/>
    </row>
    <row r="2213" spans="18:18" ht="15" customHeight="1">
      <c r="R2213" s="6"/>
    </row>
    <row r="2214" spans="18:18" ht="15" customHeight="1">
      <c r="R2214" s="6"/>
    </row>
    <row r="2215" spans="18:18" ht="15" customHeight="1">
      <c r="R2215" s="6"/>
    </row>
    <row r="2216" spans="18:18" ht="15" customHeight="1">
      <c r="R2216" s="6"/>
    </row>
    <row r="2217" spans="18:18" ht="15" customHeight="1">
      <c r="R2217" s="6"/>
    </row>
    <row r="2218" spans="18:18" ht="15" customHeight="1">
      <c r="R2218" s="6"/>
    </row>
    <row r="2219" spans="18:18" ht="15" customHeight="1">
      <c r="R2219" s="6"/>
    </row>
    <row r="2220" spans="18:18" ht="15" customHeight="1">
      <c r="R2220" s="6"/>
    </row>
    <row r="2221" spans="18:18" ht="15" customHeight="1">
      <c r="R2221" s="6"/>
    </row>
    <row r="2222" spans="18:18" ht="15" customHeight="1">
      <c r="R2222" s="6"/>
    </row>
    <row r="2223" spans="18:18" ht="15" customHeight="1">
      <c r="R2223" s="6"/>
    </row>
    <row r="2224" spans="18:18" ht="15" customHeight="1">
      <c r="R2224" s="6"/>
    </row>
    <row r="2225" spans="18:18" ht="15" customHeight="1">
      <c r="R2225" s="6"/>
    </row>
    <row r="2226" spans="18:18" ht="15" customHeight="1">
      <c r="R2226" s="6"/>
    </row>
    <row r="2227" spans="18:18" ht="15" customHeight="1">
      <c r="R2227" s="6"/>
    </row>
    <row r="2228" spans="18:18" ht="15" customHeight="1">
      <c r="R2228" s="6"/>
    </row>
    <row r="2229" spans="18:18" ht="15" customHeight="1">
      <c r="R2229" s="6"/>
    </row>
    <row r="2230" spans="18:18" ht="15" customHeight="1">
      <c r="R2230" s="6"/>
    </row>
    <row r="2231" spans="18:18" ht="15" customHeight="1">
      <c r="R2231" s="6"/>
    </row>
    <row r="2232" spans="18:18" ht="15" customHeight="1">
      <c r="R2232" s="6"/>
    </row>
    <row r="2233" spans="18:18" ht="15" customHeight="1">
      <c r="R2233" s="6"/>
    </row>
    <row r="2234" spans="18:18" ht="15" customHeight="1">
      <c r="R2234" s="6"/>
    </row>
    <row r="2235" spans="18:18" ht="15" customHeight="1">
      <c r="R2235" s="6"/>
    </row>
    <row r="2236" spans="18:18" ht="15" customHeight="1">
      <c r="R2236" s="6"/>
    </row>
    <row r="2237" spans="18:18" ht="15" customHeight="1">
      <c r="R2237" s="6"/>
    </row>
    <row r="2238" spans="18:18" ht="15" customHeight="1">
      <c r="R2238" s="6"/>
    </row>
    <row r="2239" spans="18:18" ht="15" customHeight="1">
      <c r="R2239" s="6"/>
    </row>
    <row r="2240" spans="18:18" ht="15" customHeight="1">
      <c r="R2240" s="6"/>
    </row>
    <row r="2241" spans="18:18" ht="15" customHeight="1">
      <c r="R2241" s="6"/>
    </row>
    <row r="2242" spans="18:18" ht="15" customHeight="1">
      <c r="R2242" s="6"/>
    </row>
    <row r="2243" spans="18:18" ht="15" customHeight="1">
      <c r="R2243" s="6"/>
    </row>
    <row r="2244" spans="18:18" ht="15" customHeight="1">
      <c r="R2244" s="6"/>
    </row>
    <row r="2245" spans="18:18" ht="15" customHeight="1">
      <c r="R2245" s="6"/>
    </row>
    <row r="2246" spans="18:18" ht="15" customHeight="1">
      <c r="R2246" s="6"/>
    </row>
    <row r="2247" spans="18:18" ht="15" customHeight="1">
      <c r="R2247" s="6"/>
    </row>
    <row r="2248" spans="18:18" ht="15" customHeight="1">
      <c r="R2248" s="6"/>
    </row>
    <row r="2249" spans="18:18" ht="15" customHeight="1">
      <c r="R2249" s="6"/>
    </row>
    <row r="2250" spans="18:18" ht="15" customHeight="1">
      <c r="R2250" s="6"/>
    </row>
    <row r="2251" spans="18:18" ht="15" customHeight="1">
      <c r="R2251" s="6"/>
    </row>
    <row r="2252" spans="18:18" ht="15" customHeight="1">
      <c r="R2252" s="6"/>
    </row>
    <row r="2253" spans="18:18" ht="15" customHeight="1">
      <c r="R2253" s="6"/>
    </row>
    <row r="2254" spans="18:18" ht="15" customHeight="1">
      <c r="R2254" s="6"/>
    </row>
    <row r="2255" spans="18:18" ht="15" customHeight="1">
      <c r="R2255" s="6"/>
    </row>
    <row r="2256" spans="18:18" ht="15" customHeight="1">
      <c r="R2256" s="6"/>
    </row>
    <row r="2257" spans="18:18" ht="15" customHeight="1">
      <c r="R2257" s="6"/>
    </row>
    <row r="2258" spans="18:18" ht="15" customHeight="1">
      <c r="R2258" s="6"/>
    </row>
    <row r="2259" spans="18:18" ht="15" customHeight="1">
      <c r="R2259" s="6"/>
    </row>
    <row r="2260" spans="18:18" ht="15" customHeight="1">
      <c r="R2260" s="6"/>
    </row>
    <row r="2261" spans="18:18" ht="15" customHeight="1">
      <c r="R2261" s="6"/>
    </row>
    <row r="2262" spans="18:18" ht="15" customHeight="1">
      <c r="R2262" s="6"/>
    </row>
    <row r="2263" spans="18:18" ht="15" customHeight="1">
      <c r="R2263" s="6"/>
    </row>
    <row r="2264" spans="18:18" ht="15" customHeight="1">
      <c r="R2264" s="6"/>
    </row>
    <row r="2265" spans="18:18" ht="15" customHeight="1">
      <c r="R2265" s="6"/>
    </row>
    <row r="2266" spans="18:18" ht="15" customHeight="1">
      <c r="R2266" s="6"/>
    </row>
    <row r="2267" spans="18:18" ht="15" customHeight="1">
      <c r="R2267" s="6"/>
    </row>
    <row r="2268" spans="18:18" ht="15" customHeight="1">
      <c r="R2268" s="6"/>
    </row>
    <row r="2269" spans="18:18" ht="15" customHeight="1">
      <c r="R2269" s="6"/>
    </row>
    <row r="2270" spans="18:18" ht="15" customHeight="1">
      <c r="R2270" s="6"/>
    </row>
    <row r="2271" spans="18:18" ht="15" customHeight="1">
      <c r="R2271" s="6"/>
    </row>
    <row r="2272" spans="18:18" ht="15" customHeight="1">
      <c r="R2272" s="6"/>
    </row>
    <row r="2273" spans="18:18" ht="15" customHeight="1">
      <c r="R2273" s="6"/>
    </row>
    <row r="2274" spans="18:18" ht="15" customHeight="1">
      <c r="R2274" s="6"/>
    </row>
    <row r="2275" spans="18:18" ht="15" customHeight="1">
      <c r="R2275" s="6"/>
    </row>
    <row r="2276" spans="18:18" ht="15" customHeight="1">
      <c r="R2276" s="6"/>
    </row>
    <row r="2277" spans="18:18" ht="15" customHeight="1">
      <c r="R2277" s="6"/>
    </row>
    <row r="2278" spans="18:18" ht="15" customHeight="1">
      <c r="R2278" s="6"/>
    </row>
    <row r="2279" spans="18:18" ht="15" customHeight="1">
      <c r="R2279" s="6"/>
    </row>
    <row r="2280" spans="18:18" ht="15" customHeight="1">
      <c r="R2280" s="6"/>
    </row>
    <row r="2281" spans="18:18" ht="15" customHeight="1">
      <c r="R2281" s="6"/>
    </row>
    <row r="2282" spans="18:18" ht="15" customHeight="1">
      <c r="R2282" s="6"/>
    </row>
    <row r="2283" spans="18:18" ht="15" customHeight="1">
      <c r="R2283" s="6"/>
    </row>
    <row r="2284" spans="18:18" ht="15" customHeight="1">
      <c r="R2284" s="6"/>
    </row>
    <row r="2285" spans="18:18" ht="15" customHeight="1">
      <c r="R2285" s="6"/>
    </row>
    <row r="2286" spans="18:18" ht="15" customHeight="1">
      <c r="R2286" s="6"/>
    </row>
    <row r="2287" spans="18:18" ht="15" customHeight="1">
      <c r="R2287" s="6"/>
    </row>
    <row r="2288" spans="18:18" ht="15" customHeight="1">
      <c r="R2288" s="6"/>
    </row>
    <row r="2289" spans="18:18" ht="15" customHeight="1">
      <c r="R2289" s="6"/>
    </row>
    <row r="2290" spans="18:18" ht="15" customHeight="1">
      <c r="R2290" s="6"/>
    </row>
    <row r="2291" spans="18:18" ht="15" customHeight="1">
      <c r="R2291" s="6"/>
    </row>
    <row r="2292" spans="18:18" ht="15" customHeight="1">
      <c r="R2292" s="6"/>
    </row>
    <row r="2293" spans="18:18" ht="15" customHeight="1">
      <c r="R2293" s="6"/>
    </row>
    <row r="2294" spans="18:18" ht="15" customHeight="1">
      <c r="R2294" s="6"/>
    </row>
    <row r="2295" spans="18:18" ht="15" customHeight="1">
      <c r="R2295" s="6"/>
    </row>
    <row r="2296" spans="18:18" ht="15" customHeight="1">
      <c r="R2296" s="6"/>
    </row>
    <row r="2297" spans="18:18" ht="15" customHeight="1">
      <c r="R2297" s="6"/>
    </row>
    <row r="2298" spans="18:18" ht="15" customHeight="1">
      <c r="R2298" s="6"/>
    </row>
    <row r="2299" spans="18:18" ht="15" customHeight="1">
      <c r="R2299" s="6"/>
    </row>
    <row r="2300" spans="18:18" ht="15" customHeight="1">
      <c r="R2300" s="6"/>
    </row>
    <row r="2301" spans="18:18" ht="15" customHeight="1">
      <c r="R2301" s="6"/>
    </row>
    <row r="2302" spans="18:18" ht="15" customHeight="1">
      <c r="R2302" s="6"/>
    </row>
    <row r="2303" spans="18:18" ht="15" customHeight="1">
      <c r="R2303" s="6"/>
    </row>
    <row r="2304" spans="18:18" ht="15" customHeight="1">
      <c r="R2304" s="6"/>
    </row>
    <row r="2305" spans="18:18" ht="15" customHeight="1">
      <c r="R2305" s="6"/>
    </row>
    <row r="2306" spans="18:18" ht="15" customHeight="1">
      <c r="R2306" s="6"/>
    </row>
    <row r="2307" spans="18:18" ht="15" customHeight="1">
      <c r="R2307" s="6"/>
    </row>
    <row r="2308" spans="18:18" ht="15" customHeight="1">
      <c r="R2308" s="6"/>
    </row>
    <row r="2309" spans="18:18" ht="15" customHeight="1">
      <c r="R2309" s="6"/>
    </row>
    <row r="2310" spans="18:18" ht="15" customHeight="1">
      <c r="R2310" s="6"/>
    </row>
    <row r="2311" spans="18:18" ht="15" customHeight="1">
      <c r="R2311" s="6"/>
    </row>
    <row r="2312" spans="18:18" ht="15" customHeight="1">
      <c r="R2312" s="6"/>
    </row>
    <row r="2313" spans="18:18" ht="15" customHeight="1">
      <c r="R2313" s="6"/>
    </row>
    <row r="2314" spans="18:18" ht="15" customHeight="1">
      <c r="R2314" s="6"/>
    </row>
    <row r="2315" spans="18:18" ht="15" customHeight="1">
      <c r="R2315" s="6"/>
    </row>
    <row r="2316" spans="18:18" ht="15" customHeight="1">
      <c r="R2316" s="6"/>
    </row>
    <row r="2317" spans="18:18" ht="15" customHeight="1">
      <c r="R2317" s="6"/>
    </row>
    <row r="2318" spans="18:18" ht="15" customHeight="1">
      <c r="R2318" s="6"/>
    </row>
    <row r="2319" spans="18:18" ht="15" customHeight="1">
      <c r="R2319" s="6"/>
    </row>
    <row r="2320" spans="18:18" ht="15" customHeight="1">
      <c r="R2320" s="6"/>
    </row>
    <row r="2321" spans="18:18" ht="15" customHeight="1">
      <c r="R2321" s="6"/>
    </row>
    <row r="2322" spans="18:18" ht="15" customHeight="1">
      <c r="R2322" s="6"/>
    </row>
    <row r="2323" spans="18:18" ht="15" customHeight="1">
      <c r="R2323" s="6"/>
    </row>
    <row r="2324" spans="18:18" ht="15" customHeight="1">
      <c r="R2324" s="6"/>
    </row>
    <row r="2325" spans="18:18" ht="15" customHeight="1">
      <c r="R2325" s="6"/>
    </row>
    <row r="2326" spans="18:18" ht="15" customHeight="1">
      <c r="R2326" s="6"/>
    </row>
    <row r="2327" spans="18:18" ht="15" customHeight="1">
      <c r="R2327" s="6"/>
    </row>
    <row r="2328" spans="18:18" ht="15" customHeight="1">
      <c r="R2328" s="6"/>
    </row>
    <row r="2329" spans="18:18" ht="15" customHeight="1">
      <c r="R2329" s="6"/>
    </row>
    <row r="2330" spans="18:18" ht="15" customHeight="1">
      <c r="R2330" s="6"/>
    </row>
    <row r="2331" spans="18:18" ht="15" customHeight="1">
      <c r="R2331" s="6"/>
    </row>
    <row r="2332" spans="18:18" ht="15" customHeight="1">
      <c r="R2332" s="6"/>
    </row>
    <row r="2333" spans="18:18" ht="15" customHeight="1">
      <c r="R2333" s="6"/>
    </row>
    <row r="2334" spans="18:18" ht="15" customHeight="1">
      <c r="R2334" s="6"/>
    </row>
    <row r="2335" spans="18:18" ht="15" customHeight="1">
      <c r="R2335" s="6"/>
    </row>
    <row r="2336" spans="18:18" ht="15" customHeight="1">
      <c r="R2336" s="6"/>
    </row>
    <row r="2337" spans="18:18" ht="15" customHeight="1">
      <c r="R2337" s="6"/>
    </row>
    <row r="2338" spans="18:18" ht="15" customHeight="1">
      <c r="R2338" s="6"/>
    </row>
    <row r="2339" spans="18:18" ht="15" customHeight="1">
      <c r="R2339" s="6"/>
    </row>
    <row r="2340" spans="18:18" ht="15" customHeight="1">
      <c r="R2340" s="6"/>
    </row>
    <row r="2341" spans="18:18" ht="15" customHeight="1">
      <c r="R2341" s="6"/>
    </row>
    <row r="2342" spans="18:18" ht="15" customHeight="1">
      <c r="R2342" s="6"/>
    </row>
    <row r="2343" spans="18:18" ht="15" customHeight="1">
      <c r="R2343" s="6"/>
    </row>
    <row r="2344" spans="18:18" ht="15" customHeight="1">
      <c r="R2344" s="6"/>
    </row>
    <row r="2345" spans="18:18" ht="15" customHeight="1">
      <c r="R2345" s="6"/>
    </row>
    <row r="2346" spans="18:18" ht="15" customHeight="1">
      <c r="R2346" s="6"/>
    </row>
    <row r="2347" spans="18:18" ht="15" customHeight="1">
      <c r="R2347" s="6"/>
    </row>
    <row r="2348" spans="18:18" ht="15" customHeight="1">
      <c r="R2348" s="6"/>
    </row>
    <row r="2349" spans="18:18" ht="15" customHeight="1">
      <c r="R2349" s="6"/>
    </row>
    <row r="2350" spans="18:18" ht="15" customHeight="1">
      <c r="R2350" s="6"/>
    </row>
    <row r="2351" spans="18:18" ht="15" customHeight="1">
      <c r="R2351" s="6"/>
    </row>
    <row r="2352" spans="18:18" ht="15" customHeight="1">
      <c r="R2352" s="6"/>
    </row>
    <row r="2353" spans="18:18" ht="15" customHeight="1">
      <c r="R2353" s="6"/>
    </row>
    <row r="2354" spans="18:18" ht="15" customHeight="1">
      <c r="R2354" s="6"/>
    </row>
    <row r="2355" spans="18:18" ht="15" customHeight="1">
      <c r="R2355" s="6"/>
    </row>
    <row r="2356" spans="18:18" ht="15" customHeight="1">
      <c r="R2356" s="6"/>
    </row>
    <row r="2357" spans="18:18" ht="15" customHeight="1">
      <c r="R2357" s="6"/>
    </row>
    <row r="2358" spans="18:18" ht="15" customHeight="1">
      <c r="R2358" s="6"/>
    </row>
    <row r="2359" spans="18:18" ht="15" customHeight="1">
      <c r="R2359" s="6"/>
    </row>
    <row r="2360" spans="18:18" ht="15" customHeight="1">
      <c r="R2360" s="6"/>
    </row>
    <row r="2361" spans="18:18" ht="15" customHeight="1">
      <c r="R2361" s="6"/>
    </row>
    <row r="2362" spans="18:18" ht="15" customHeight="1">
      <c r="R2362" s="6"/>
    </row>
    <row r="2363" spans="18:18" ht="15" customHeight="1">
      <c r="R2363" s="6"/>
    </row>
    <row r="2364" spans="18:18" ht="15" customHeight="1">
      <c r="R2364" s="6"/>
    </row>
    <row r="2365" spans="18:18" ht="15" customHeight="1">
      <c r="R2365" s="6"/>
    </row>
    <row r="2366" spans="18:18" ht="15" customHeight="1">
      <c r="R2366" s="6"/>
    </row>
    <row r="2367" spans="18:18" ht="15" customHeight="1">
      <c r="R2367" s="6"/>
    </row>
    <row r="2368" spans="18:18" ht="15" customHeight="1">
      <c r="R2368" s="6"/>
    </row>
    <row r="2369" spans="18:18" ht="15" customHeight="1">
      <c r="R2369" s="6"/>
    </row>
    <row r="2370" spans="18:18" ht="15" customHeight="1">
      <c r="R2370" s="6"/>
    </row>
    <row r="2371" spans="18:18" ht="15" customHeight="1">
      <c r="R2371" s="6"/>
    </row>
    <row r="2372" spans="18:18" ht="15" customHeight="1">
      <c r="R2372" s="6"/>
    </row>
    <row r="2373" spans="18:18" ht="15" customHeight="1">
      <c r="R2373" s="6"/>
    </row>
    <row r="2374" spans="18:18" ht="15" customHeight="1">
      <c r="R2374" s="6"/>
    </row>
    <row r="2375" spans="18:18" ht="15" customHeight="1">
      <c r="R2375" s="6"/>
    </row>
    <row r="2376" spans="18:18" ht="15" customHeight="1">
      <c r="R2376" s="6"/>
    </row>
    <row r="2377" spans="18:18" ht="15" customHeight="1">
      <c r="R2377" s="6"/>
    </row>
    <row r="2378" spans="18:18" ht="15" customHeight="1">
      <c r="R2378" s="6"/>
    </row>
    <row r="2379" spans="18:18" ht="15" customHeight="1">
      <c r="R2379" s="6"/>
    </row>
    <row r="2380" spans="18:18" ht="15" customHeight="1">
      <c r="R2380" s="6"/>
    </row>
    <row r="2381" spans="18:18" ht="15" customHeight="1">
      <c r="R2381" s="6"/>
    </row>
    <row r="2382" spans="18:18" ht="15" customHeight="1">
      <c r="R2382" s="6"/>
    </row>
    <row r="2383" spans="18:18" ht="15" customHeight="1">
      <c r="R2383" s="6"/>
    </row>
    <row r="2384" spans="18:18" ht="15" customHeight="1">
      <c r="R2384" s="6"/>
    </row>
    <row r="2385" spans="18:18" ht="15" customHeight="1">
      <c r="R2385" s="6"/>
    </row>
    <row r="2386" spans="18:18" ht="15" customHeight="1">
      <c r="R2386" s="6"/>
    </row>
    <row r="2387" spans="18:18" ht="15" customHeight="1">
      <c r="R2387" s="6"/>
    </row>
    <row r="2388" spans="18:18" ht="15" customHeight="1">
      <c r="R2388" s="6"/>
    </row>
    <row r="2389" spans="18:18" ht="15" customHeight="1">
      <c r="R2389" s="6"/>
    </row>
    <row r="2390" spans="18:18" ht="15" customHeight="1">
      <c r="R2390" s="6"/>
    </row>
    <row r="2391" spans="18:18" ht="15" customHeight="1">
      <c r="R2391" s="6"/>
    </row>
    <row r="2392" spans="18:18" ht="15" customHeight="1">
      <c r="R2392" s="6"/>
    </row>
    <row r="2393" spans="18:18" ht="15" customHeight="1">
      <c r="R2393" s="6"/>
    </row>
    <row r="2394" spans="18:18" ht="15" customHeight="1">
      <c r="R2394" s="6"/>
    </row>
    <row r="2395" spans="18:18" ht="15" customHeight="1">
      <c r="R2395" s="6"/>
    </row>
    <row r="2396" spans="18:18" ht="15" customHeight="1">
      <c r="R2396" s="6"/>
    </row>
    <row r="2397" spans="18:18" ht="15" customHeight="1">
      <c r="R2397" s="6"/>
    </row>
    <row r="2398" spans="18:18" ht="15" customHeight="1">
      <c r="R2398" s="6"/>
    </row>
    <row r="2399" spans="18:18" ht="15" customHeight="1">
      <c r="R2399" s="6"/>
    </row>
    <row r="2400" spans="18:18" ht="15" customHeight="1">
      <c r="R2400" s="6"/>
    </row>
    <row r="2401" spans="18:18" ht="15" customHeight="1">
      <c r="R2401" s="6"/>
    </row>
    <row r="2402" spans="18:18" ht="15" customHeight="1">
      <c r="R2402" s="6"/>
    </row>
    <row r="2403" spans="18:18" ht="15" customHeight="1">
      <c r="R2403" s="6"/>
    </row>
    <row r="2404" spans="18:18" ht="15" customHeight="1">
      <c r="R2404" s="6"/>
    </row>
    <row r="2405" spans="18:18" ht="15" customHeight="1">
      <c r="R2405" s="6"/>
    </row>
    <row r="2406" spans="18:18" ht="15" customHeight="1">
      <c r="R2406" s="6"/>
    </row>
    <row r="2407" spans="18:18" ht="15" customHeight="1">
      <c r="R2407" s="6"/>
    </row>
    <row r="2408" spans="18:18" ht="15" customHeight="1">
      <c r="R2408" s="6"/>
    </row>
    <row r="2409" spans="18:18" ht="15" customHeight="1">
      <c r="R2409" s="6"/>
    </row>
    <row r="2410" spans="18:18" ht="15" customHeight="1">
      <c r="R2410" s="6"/>
    </row>
    <row r="2411" spans="18:18" ht="15" customHeight="1">
      <c r="R2411" s="6"/>
    </row>
    <row r="2412" spans="18:18" ht="15" customHeight="1">
      <c r="R2412" s="6"/>
    </row>
    <row r="2413" spans="18:18" ht="15" customHeight="1">
      <c r="R2413" s="6"/>
    </row>
    <row r="2414" spans="18:18" ht="15" customHeight="1">
      <c r="R2414" s="6"/>
    </row>
    <row r="2415" spans="18:18" ht="15" customHeight="1">
      <c r="R2415" s="6"/>
    </row>
    <row r="2416" spans="18:18" ht="15" customHeight="1">
      <c r="R2416" s="6"/>
    </row>
    <row r="2417" spans="18:18" ht="15" customHeight="1">
      <c r="R2417" s="6"/>
    </row>
    <row r="2418" spans="18:18" ht="15" customHeight="1">
      <c r="R2418" s="6"/>
    </row>
    <row r="2419" spans="18:18" ht="15" customHeight="1">
      <c r="R2419" s="6"/>
    </row>
    <row r="2420" spans="18:18" ht="15" customHeight="1">
      <c r="R2420" s="6"/>
    </row>
    <row r="2421" spans="18:18" ht="15" customHeight="1">
      <c r="R2421" s="6"/>
    </row>
    <row r="2422" spans="18:18" ht="15" customHeight="1">
      <c r="R2422" s="6"/>
    </row>
    <row r="2423" spans="18:18" ht="15" customHeight="1">
      <c r="R2423" s="6"/>
    </row>
    <row r="2424" spans="18:18" ht="15" customHeight="1">
      <c r="R2424" s="6"/>
    </row>
    <row r="2425" spans="18:18" ht="15" customHeight="1">
      <c r="R2425" s="6"/>
    </row>
    <row r="2426" spans="18:18" ht="15" customHeight="1">
      <c r="R2426" s="6"/>
    </row>
    <row r="2427" spans="18:18" ht="15" customHeight="1">
      <c r="R2427" s="6"/>
    </row>
    <row r="2428" spans="18:18" ht="15" customHeight="1">
      <c r="R2428" s="6"/>
    </row>
    <row r="2429" spans="18:18" ht="15" customHeight="1">
      <c r="R2429" s="6"/>
    </row>
    <row r="2430" spans="18:18" ht="15" customHeight="1">
      <c r="R2430" s="6"/>
    </row>
    <row r="2431" spans="18:18" ht="15" customHeight="1">
      <c r="R2431" s="6"/>
    </row>
    <row r="2432" spans="18:18" ht="15" customHeight="1">
      <c r="R2432" s="6"/>
    </row>
    <row r="2433" spans="18:18" ht="15" customHeight="1">
      <c r="R2433" s="6"/>
    </row>
    <row r="2434" spans="18:18" ht="15" customHeight="1">
      <c r="R2434" s="6"/>
    </row>
    <row r="2435" spans="18:18" ht="15" customHeight="1">
      <c r="R2435" s="6"/>
    </row>
    <row r="2436" spans="18:18" ht="15" customHeight="1">
      <c r="R2436" s="6"/>
    </row>
    <row r="2437" spans="18:18" ht="15" customHeight="1">
      <c r="R2437" s="6"/>
    </row>
    <row r="2438" spans="18:18" ht="15" customHeight="1">
      <c r="R2438" s="6"/>
    </row>
    <row r="2439" spans="18:18" ht="15" customHeight="1">
      <c r="R2439" s="6"/>
    </row>
    <row r="2440" spans="18:18" ht="15" customHeight="1">
      <c r="R2440" s="6"/>
    </row>
    <row r="2441" spans="18:18" ht="15" customHeight="1">
      <c r="R2441" s="6"/>
    </row>
    <row r="2442" spans="18:18" ht="15" customHeight="1">
      <c r="R2442" s="6"/>
    </row>
    <row r="2443" spans="18:18" ht="15" customHeight="1">
      <c r="R2443" s="6"/>
    </row>
    <row r="2444" spans="18:18" ht="15" customHeight="1">
      <c r="R2444" s="6"/>
    </row>
    <row r="2445" spans="18:18" ht="15" customHeight="1">
      <c r="R2445" s="6"/>
    </row>
    <row r="2446" spans="18:18" ht="15" customHeight="1">
      <c r="R2446" s="6"/>
    </row>
    <row r="2447" spans="18:18" ht="15" customHeight="1">
      <c r="R2447" s="6"/>
    </row>
    <row r="2448" spans="18:18" ht="15" customHeight="1">
      <c r="R2448" s="6"/>
    </row>
    <row r="2449" spans="18:18" ht="15" customHeight="1">
      <c r="R2449" s="6"/>
    </row>
    <row r="2450" spans="18:18" ht="15" customHeight="1">
      <c r="R2450" s="6"/>
    </row>
    <row r="2451" spans="18:18" ht="15" customHeight="1">
      <c r="R2451" s="6"/>
    </row>
    <row r="2452" spans="18:18" ht="15" customHeight="1">
      <c r="R2452" s="6"/>
    </row>
    <row r="2453" spans="18:18" ht="15" customHeight="1">
      <c r="R2453" s="6"/>
    </row>
    <row r="2454" spans="18:18" ht="15" customHeight="1">
      <c r="R2454" s="6"/>
    </row>
    <row r="2455" spans="18:18" ht="15" customHeight="1">
      <c r="R2455" s="6"/>
    </row>
    <row r="2456" spans="18:18" ht="15" customHeight="1">
      <c r="R2456" s="6"/>
    </row>
    <row r="2457" spans="18:18" ht="15" customHeight="1">
      <c r="R2457" s="6"/>
    </row>
    <row r="2458" spans="18:18" ht="15" customHeight="1">
      <c r="R2458" s="6"/>
    </row>
    <row r="2459" spans="18:18" ht="15" customHeight="1">
      <c r="R2459" s="6"/>
    </row>
    <row r="2460" spans="18:18" ht="15" customHeight="1">
      <c r="R2460" s="6"/>
    </row>
    <row r="2461" spans="18:18" ht="15" customHeight="1">
      <c r="R2461" s="6"/>
    </row>
    <row r="2462" spans="18:18" ht="15" customHeight="1">
      <c r="R2462" s="6"/>
    </row>
    <row r="2463" spans="18:18" ht="15" customHeight="1">
      <c r="R2463" s="6"/>
    </row>
    <row r="2464" spans="18:18" ht="15" customHeight="1">
      <c r="R2464" s="6"/>
    </row>
    <row r="2465" spans="18:18" ht="15" customHeight="1">
      <c r="R2465" s="6"/>
    </row>
    <row r="2466" spans="18:18" ht="15" customHeight="1">
      <c r="R2466" s="6"/>
    </row>
    <row r="2467" spans="18:18" ht="15" customHeight="1">
      <c r="R2467" s="6"/>
    </row>
    <row r="2468" spans="18:18" ht="15" customHeight="1">
      <c r="R2468" s="6"/>
    </row>
    <row r="2469" spans="18:18" ht="15" customHeight="1">
      <c r="R2469" s="6"/>
    </row>
    <row r="2470" spans="18:18" ht="15" customHeight="1">
      <c r="R2470" s="6"/>
    </row>
    <row r="2471" spans="18:18" ht="15" customHeight="1">
      <c r="R2471" s="6"/>
    </row>
    <row r="2472" spans="18:18" ht="15" customHeight="1">
      <c r="R2472" s="6"/>
    </row>
    <row r="2473" spans="18:18" ht="15" customHeight="1">
      <c r="R2473" s="6"/>
    </row>
    <row r="2474" spans="18:18" ht="15" customHeight="1">
      <c r="R2474" s="6"/>
    </row>
    <row r="2475" spans="18:18" ht="15" customHeight="1">
      <c r="R2475" s="6"/>
    </row>
    <row r="2476" spans="18:18" ht="15" customHeight="1">
      <c r="R2476" s="6"/>
    </row>
    <row r="2477" spans="18:18" ht="15" customHeight="1">
      <c r="R2477" s="6"/>
    </row>
    <row r="2478" spans="18:18" ht="15" customHeight="1">
      <c r="R2478" s="6"/>
    </row>
    <row r="2479" spans="18:18" ht="15" customHeight="1">
      <c r="R2479" s="6"/>
    </row>
    <row r="2480" spans="18:18" ht="15" customHeight="1">
      <c r="R2480" s="6"/>
    </row>
    <row r="2481" spans="18:18" ht="15" customHeight="1">
      <c r="R2481" s="6"/>
    </row>
    <row r="2482" spans="18:18" ht="15" customHeight="1">
      <c r="R2482" s="6"/>
    </row>
    <row r="2483" spans="18:18" ht="15" customHeight="1">
      <c r="R2483" s="6"/>
    </row>
    <row r="2484" spans="18:18" ht="15" customHeight="1">
      <c r="R2484" s="6"/>
    </row>
    <row r="2485" spans="18:18" ht="15" customHeight="1">
      <c r="R2485" s="6"/>
    </row>
    <row r="2486" spans="18:18" ht="15" customHeight="1">
      <c r="R2486" s="6"/>
    </row>
    <row r="2487" spans="18:18" ht="15" customHeight="1">
      <c r="R2487" s="6"/>
    </row>
    <row r="2488" spans="18:18" ht="15" customHeight="1">
      <c r="R2488" s="6"/>
    </row>
    <row r="2489" spans="18:18" ht="15" customHeight="1">
      <c r="R2489" s="6"/>
    </row>
    <row r="2490" spans="18:18" ht="15" customHeight="1">
      <c r="R2490" s="6"/>
    </row>
    <row r="2491" spans="18:18" ht="15" customHeight="1">
      <c r="R2491" s="6"/>
    </row>
    <row r="2492" spans="18:18" ht="15" customHeight="1">
      <c r="R2492" s="6"/>
    </row>
    <row r="2493" spans="18:18" ht="15" customHeight="1">
      <c r="R2493" s="6"/>
    </row>
    <row r="2494" spans="18:18" ht="15" customHeight="1">
      <c r="R2494" s="6"/>
    </row>
    <row r="2495" spans="18:18" ht="15" customHeight="1">
      <c r="R2495" s="6"/>
    </row>
    <row r="2496" spans="18:18" ht="15" customHeight="1">
      <c r="R2496" s="6"/>
    </row>
    <row r="2497" spans="18:18" ht="15" customHeight="1">
      <c r="R2497" s="6"/>
    </row>
    <row r="2498" spans="18:18" ht="15" customHeight="1">
      <c r="R2498" s="6"/>
    </row>
    <row r="2499" spans="18:18" ht="15" customHeight="1">
      <c r="R2499" s="6"/>
    </row>
    <row r="2500" spans="18:18" ht="15" customHeight="1">
      <c r="R2500" s="6"/>
    </row>
    <row r="2501" spans="18:18" ht="15" customHeight="1">
      <c r="R2501" s="6"/>
    </row>
    <row r="2502" spans="18:18" ht="15" customHeight="1">
      <c r="R2502" s="6"/>
    </row>
    <row r="2503" spans="18:18" ht="15" customHeight="1">
      <c r="R2503" s="6"/>
    </row>
    <row r="2504" spans="18:18" ht="15" customHeight="1">
      <c r="R2504" s="6"/>
    </row>
    <row r="2505" spans="18:18" ht="15" customHeight="1">
      <c r="R2505" s="6"/>
    </row>
    <row r="2506" spans="18:18" ht="15" customHeight="1">
      <c r="R2506" s="6"/>
    </row>
    <row r="2507" spans="18:18" ht="15" customHeight="1">
      <c r="R2507" s="6"/>
    </row>
    <row r="2508" spans="18:18" ht="15" customHeight="1">
      <c r="R2508" s="6"/>
    </row>
    <row r="2509" spans="18:18" ht="15" customHeight="1">
      <c r="R2509" s="6"/>
    </row>
    <row r="2510" spans="18:18" ht="15" customHeight="1">
      <c r="R2510" s="6"/>
    </row>
    <row r="2511" spans="18:18" ht="15" customHeight="1">
      <c r="R2511" s="6"/>
    </row>
    <row r="2512" spans="18:18" ht="15" customHeight="1">
      <c r="R2512" s="6"/>
    </row>
    <row r="2513" spans="18:18" ht="15" customHeight="1">
      <c r="R2513" s="6"/>
    </row>
    <row r="2514" spans="18:18" ht="15" customHeight="1">
      <c r="R2514" s="6"/>
    </row>
    <row r="2515" spans="18:18" ht="15" customHeight="1">
      <c r="R2515" s="6"/>
    </row>
    <row r="2516" spans="18:18" ht="15" customHeight="1">
      <c r="R2516" s="6"/>
    </row>
    <row r="2517" spans="18:18" ht="15" customHeight="1">
      <c r="R2517" s="6"/>
    </row>
    <row r="2518" spans="18:18" ht="15" customHeight="1">
      <c r="R2518" s="6"/>
    </row>
    <row r="2519" spans="18:18" ht="15" customHeight="1">
      <c r="R2519" s="6"/>
    </row>
    <row r="2520" spans="18:18" ht="15" customHeight="1">
      <c r="R2520" s="6"/>
    </row>
    <row r="2521" spans="18:18" ht="15" customHeight="1">
      <c r="R2521" s="6"/>
    </row>
    <row r="2522" spans="18:18" ht="15" customHeight="1">
      <c r="R2522" s="6"/>
    </row>
    <row r="2523" spans="18:18" ht="15" customHeight="1">
      <c r="R2523" s="6"/>
    </row>
    <row r="2524" spans="18:18" ht="15" customHeight="1">
      <c r="R2524" s="6"/>
    </row>
    <row r="2525" spans="18:18" ht="15" customHeight="1">
      <c r="R2525" s="6"/>
    </row>
    <row r="2526" spans="18:18" ht="15" customHeight="1">
      <c r="R2526" s="6"/>
    </row>
    <row r="2527" spans="18:18" ht="15" customHeight="1">
      <c r="R2527" s="6"/>
    </row>
    <row r="2528" spans="18:18" ht="15" customHeight="1">
      <c r="R2528" s="6"/>
    </row>
    <row r="2529" spans="18:18" ht="15" customHeight="1">
      <c r="R2529" s="6"/>
    </row>
    <row r="2530" spans="18:18" ht="15" customHeight="1">
      <c r="R2530" s="6"/>
    </row>
    <row r="2531" spans="18:18" ht="15" customHeight="1">
      <c r="R2531" s="6"/>
    </row>
    <row r="2532" spans="18:18" ht="15" customHeight="1">
      <c r="R2532" s="6"/>
    </row>
    <row r="2533" spans="18:18" ht="15" customHeight="1">
      <c r="R2533" s="6"/>
    </row>
    <row r="2534" spans="18:18" ht="15" customHeight="1">
      <c r="R2534" s="6"/>
    </row>
    <row r="2535" spans="18:18" ht="15" customHeight="1">
      <c r="R2535" s="6"/>
    </row>
    <row r="2536" spans="18:18" ht="15" customHeight="1">
      <c r="R2536" s="6"/>
    </row>
    <row r="2537" spans="18:18" ht="15" customHeight="1">
      <c r="R2537" s="6"/>
    </row>
    <row r="2538" spans="18:18" ht="15" customHeight="1">
      <c r="R2538" s="6"/>
    </row>
    <row r="2539" spans="18:18" ht="15" customHeight="1">
      <c r="R2539" s="6"/>
    </row>
    <row r="2540" spans="18:18" ht="15" customHeight="1">
      <c r="R2540" s="6"/>
    </row>
    <row r="2541" spans="18:18" ht="15" customHeight="1">
      <c r="R2541" s="6"/>
    </row>
    <row r="2542" spans="18:18" ht="15" customHeight="1">
      <c r="R2542" s="6"/>
    </row>
    <row r="2543" spans="18:18" ht="15" customHeight="1">
      <c r="R2543" s="6"/>
    </row>
    <row r="2544" spans="18:18" ht="15" customHeight="1">
      <c r="R2544" s="6"/>
    </row>
    <row r="2545" spans="18:18" ht="15" customHeight="1">
      <c r="R2545" s="6"/>
    </row>
    <row r="2546" spans="18:18" ht="15" customHeight="1">
      <c r="R2546" s="6"/>
    </row>
    <row r="2547" spans="18:18" ht="15" customHeight="1">
      <c r="R2547" s="6"/>
    </row>
    <row r="2548" spans="18:18" ht="15" customHeight="1">
      <c r="R2548" s="6"/>
    </row>
    <row r="2549" spans="18:18" ht="15" customHeight="1">
      <c r="R2549" s="6"/>
    </row>
    <row r="2550" spans="18:18" ht="15" customHeight="1">
      <c r="R2550" s="6"/>
    </row>
    <row r="2551" spans="18:18" ht="15" customHeight="1">
      <c r="R2551" s="6"/>
    </row>
    <row r="2552" spans="18:18" ht="15" customHeight="1">
      <c r="R2552" s="6"/>
    </row>
    <row r="2553" spans="18:18" ht="15" customHeight="1">
      <c r="R2553" s="6"/>
    </row>
    <row r="2554" spans="18:18" ht="15" customHeight="1">
      <c r="R2554" s="6"/>
    </row>
    <row r="2555" spans="18:18" ht="15" customHeight="1">
      <c r="R2555" s="6"/>
    </row>
    <row r="2556" spans="18:18" ht="15" customHeight="1">
      <c r="R2556" s="6"/>
    </row>
    <row r="2557" spans="18:18" ht="15" customHeight="1">
      <c r="R2557" s="6"/>
    </row>
    <row r="2558" spans="18:18" ht="15" customHeight="1">
      <c r="R2558" s="6"/>
    </row>
    <row r="2559" spans="18:18" ht="15" customHeight="1">
      <c r="R2559" s="6"/>
    </row>
    <row r="2560" spans="18:18" ht="15" customHeight="1">
      <c r="R2560" s="6"/>
    </row>
    <row r="2561" spans="18:18" ht="15" customHeight="1">
      <c r="R2561" s="6"/>
    </row>
    <row r="2562" spans="18:18" ht="15" customHeight="1">
      <c r="R2562" s="6"/>
    </row>
    <row r="2563" spans="18:18" ht="15" customHeight="1">
      <c r="R2563" s="6"/>
    </row>
    <row r="2564" spans="18:18" ht="15" customHeight="1">
      <c r="R2564" s="6"/>
    </row>
    <row r="2565" spans="18:18" ht="15" customHeight="1">
      <c r="R2565" s="6"/>
    </row>
    <row r="2566" spans="18:18" ht="15" customHeight="1">
      <c r="R2566" s="6"/>
    </row>
    <row r="2567" spans="18:18" ht="15" customHeight="1">
      <c r="R2567" s="6"/>
    </row>
    <row r="2568" spans="18:18" ht="15" customHeight="1">
      <c r="R2568" s="6"/>
    </row>
    <row r="2569" spans="18:18" ht="15" customHeight="1">
      <c r="R2569" s="6"/>
    </row>
    <row r="2570" spans="18:18" ht="15" customHeight="1">
      <c r="R2570" s="6"/>
    </row>
    <row r="2571" spans="18:18" ht="15" customHeight="1">
      <c r="R2571" s="6"/>
    </row>
    <row r="2572" spans="18:18" ht="15" customHeight="1">
      <c r="R2572" s="6"/>
    </row>
    <row r="2573" spans="18:18" ht="15" customHeight="1">
      <c r="R2573" s="6"/>
    </row>
    <row r="2574" spans="18:18" ht="15" customHeight="1">
      <c r="R2574" s="6"/>
    </row>
    <row r="2575" spans="18:18" ht="15" customHeight="1">
      <c r="R2575" s="6"/>
    </row>
    <row r="2576" spans="18:18" ht="15" customHeight="1">
      <c r="R2576" s="6"/>
    </row>
    <row r="2577" spans="18:18" ht="15" customHeight="1">
      <c r="R2577" s="6"/>
    </row>
    <row r="2578" spans="18:18" ht="15" customHeight="1">
      <c r="R2578" s="6"/>
    </row>
    <row r="2579" spans="18:18" ht="15" customHeight="1">
      <c r="R2579" s="6"/>
    </row>
    <row r="2580" spans="18:18" ht="15" customHeight="1">
      <c r="R2580" s="6"/>
    </row>
    <row r="2581" spans="18:18" ht="15" customHeight="1">
      <c r="R2581" s="6"/>
    </row>
    <row r="2582" spans="18:18" ht="15" customHeight="1">
      <c r="R2582" s="6"/>
    </row>
    <row r="2583" spans="18:18" ht="15" customHeight="1">
      <c r="R2583" s="6"/>
    </row>
    <row r="2584" spans="18:18" ht="15" customHeight="1">
      <c r="R2584" s="6"/>
    </row>
    <row r="2585" spans="18:18" ht="15" customHeight="1">
      <c r="R2585" s="6"/>
    </row>
    <row r="2586" spans="18:18" ht="15" customHeight="1">
      <c r="R2586" s="6"/>
    </row>
    <row r="2587" spans="18:18" ht="15" customHeight="1">
      <c r="R2587" s="6"/>
    </row>
    <row r="2588" spans="18:18" ht="15" customHeight="1">
      <c r="R2588" s="6"/>
    </row>
    <row r="2589" spans="18:18" ht="15" customHeight="1">
      <c r="R2589" s="6"/>
    </row>
    <row r="2590" spans="18:18" ht="15" customHeight="1">
      <c r="R2590" s="6"/>
    </row>
    <row r="2591" spans="18:18" ht="15" customHeight="1">
      <c r="R2591" s="6"/>
    </row>
    <row r="2592" spans="18:18" ht="15" customHeight="1">
      <c r="R2592" s="6"/>
    </row>
    <row r="2593" spans="18:18" ht="15" customHeight="1">
      <c r="R2593" s="6"/>
    </row>
    <row r="2594" spans="18:18" ht="15" customHeight="1">
      <c r="R2594" s="6"/>
    </row>
    <row r="2595" spans="18:18" ht="15" customHeight="1">
      <c r="R2595" s="6"/>
    </row>
    <row r="2596" spans="18:18" ht="15" customHeight="1">
      <c r="R2596" s="6"/>
    </row>
    <row r="2597" spans="18:18" ht="15" customHeight="1">
      <c r="R2597" s="6"/>
    </row>
    <row r="2598" spans="18:18" ht="15" customHeight="1">
      <c r="R2598" s="6"/>
    </row>
    <row r="2599" spans="18:18" ht="15" customHeight="1">
      <c r="R2599" s="6"/>
    </row>
    <row r="2600" spans="18:18" ht="15" customHeight="1">
      <c r="R2600" s="6"/>
    </row>
    <row r="2601" spans="18:18" ht="15" customHeight="1">
      <c r="R2601" s="6"/>
    </row>
    <row r="2602" spans="18:18" ht="15" customHeight="1">
      <c r="R2602" s="6"/>
    </row>
    <row r="2603" spans="18:18" ht="15" customHeight="1">
      <c r="R2603" s="6"/>
    </row>
    <row r="2604" spans="18:18" ht="15" customHeight="1">
      <c r="R2604" s="6"/>
    </row>
    <row r="2605" spans="18:18" ht="15" customHeight="1">
      <c r="R2605" s="6"/>
    </row>
    <row r="2606" spans="18:18" ht="15" customHeight="1">
      <c r="R2606" s="6"/>
    </row>
    <row r="2607" spans="18:18" ht="15" customHeight="1">
      <c r="R2607" s="6"/>
    </row>
    <row r="2608" spans="18:18" ht="15" customHeight="1">
      <c r="R2608" s="6"/>
    </row>
    <row r="2609" spans="18:18" ht="15" customHeight="1">
      <c r="R2609" s="6"/>
    </row>
    <row r="2610" spans="18:18" ht="15" customHeight="1">
      <c r="R2610" s="6"/>
    </row>
    <row r="2611" spans="18:18" ht="15" customHeight="1">
      <c r="R2611" s="6"/>
    </row>
    <row r="2612" spans="18:18" ht="15" customHeight="1">
      <c r="R2612" s="6"/>
    </row>
    <row r="2613" spans="18:18" ht="15" customHeight="1">
      <c r="R2613" s="6"/>
    </row>
    <row r="2614" spans="18:18" ht="15" customHeight="1">
      <c r="R2614" s="6"/>
    </row>
    <row r="2615" spans="18:18" ht="15" customHeight="1">
      <c r="R2615" s="6"/>
    </row>
    <row r="2616" spans="18:18" ht="15" customHeight="1">
      <c r="R2616" s="6"/>
    </row>
    <row r="2617" spans="18:18" ht="15" customHeight="1">
      <c r="R2617" s="6"/>
    </row>
    <row r="2618" spans="18:18" ht="15" customHeight="1">
      <c r="R2618" s="6"/>
    </row>
    <row r="2619" spans="18:18" ht="15" customHeight="1">
      <c r="R2619" s="6"/>
    </row>
    <row r="2620" spans="18:18" ht="15" customHeight="1">
      <c r="R2620" s="6"/>
    </row>
    <row r="2621" spans="18:18" ht="15" customHeight="1">
      <c r="R2621" s="6"/>
    </row>
    <row r="2622" spans="18:18" ht="15" customHeight="1">
      <c r="R2622" s="6"/>
    </row>
    <row r="2623" spans="18:18" ht="15" customHeight="1">
      <c r="R2623" s="6"/>
    </row>
    <row r="2624" spans="18:18" ht="15" customHeight="1">
      <c r="R2624" s="6"/>
    </row>
    <row r="2625" spans="18:18" ht="15" customHeight="1">
      <c r="R2625" s="6"/>
    </row>
    <row r="2626" spans="18:18" ht="15" customHeight="1">
      <c r="R2626" s="6"/>
    </row>
    <row r="2627" spans="18:18" ht="15" customHeight="1">
      <c r="R2627" s="6"/>
    </row>
    <row r="2628" spans="18:18" ht="15" customHeight="1">
      <c r="R2628" s="6"/>
    </row>
    <row r="2629" spans="18:18" ht="15" customHeight="1">
      <c r="R2629" s="6"/>
    </row>
    <row r="2630" spans="18:18" ht="15" customHeight="1">
      <c r="R2630" s="6"/>
    </row>
    <row r="2631" spans="18:18" ht="15" customHeight="1">
      <c r="R2631" s="6"/>
    </row>
    <row r="2632" spans="18:18" ht="15" customHeight="1">
      <c r="R2632" s="6"/>
    </row>
    <row r="2633" spans="18:18" ht="15" customHeight="1">
      <c r="R2633" s="6"/>
    </row>
    <row r="2634" spans="18:18" ht="15" customHeight="1">
      <c r="R2634" s="6"/>
    </row>
    <row r="2635" spans="18:18" ht="15" customHeight="1">
      <c r="R2635" s="6"/>
    </row>
    <row r="2636" spans="18:18" ht="15" customHeight="1">
      <c r="R2636" s="6"/>
    </row>
    <row r="2637" spans="18:18" ht="15" customHeight="1">
      <c r="R2637" s="6"/>
    </row>
    <row r="2638" spans="18:18" ht="15" customHeight="1">
      <c r="R2638" s="6"/>
    </row>
    <row r="2639" spans="18:18" ht="15" customHeight="1">
      <c r="R2639" s="6"/>
    </row>
    <row r="2640" spans="18:18" ht="15" customHeight="1">
      <c r="R2640" s="6"/>
    </row>
    <row r="2641" spans="18:18" ht="15" customHeight="1">
      <c r="R2641" s="6"/>
    </row>
    <row r="2642" spans="18:18" ht="15" customHeight="1">
      <c r="R2642" s="6"/>
    </row>
    <row r="2643" spans="18:18" ht="15" customHeight="1">
      <c r="R2643" s="6"/>
    </row>
    <row r="2644" spans="18:18" ht="15" customHeight="1">
      <c r="R2644" s="6"/>
    </row>
    <row r="2645" spans="18:18" ht="15" customHeight="1">
      <c r="R2645" s="6"/>
    </row>
    <row r="2646" spans="18:18" ht="15" customHeight="1">
      <c r="R2646" s="6"/>
    </row>
    <row r="2647" spans="18:18" ht="15" customHeight="1">
      <c r="R2647" s="6"/>
    </row>
    <row r="2648" spans="18:18" ht="15" customHeight="1">
      <c r="R2648" s="6"/>
    </row>
    <row r="2649" spans="18:18" ht="15" customHeight="1">
      <c r="R2649" s="6"/>
    </row>
    <row r="2650" spans="18:18" ht="15" customHeight="1">
      <c r="R2650" s="6"/>
    </row>
    <row r="2651" spans="18:18" ht="15" customHeight="1">
      <c r="R2651" s="6"/>
    </row>
    <row r="2652" spans="18:18" ht="15" customHeight="1">
      <c r="R2652" s="6"/>
    </row>
    <row r="2653" spans="18:18" ht="15" customHeight="1">
      <c r="R2653" s="6"/>
    </row>
    <row r="2654" spans="18:18" ht="15" customHeight="1">
      <c r="R2654" s="6"/>
    </row>
    <row r="2655" spans="18:18" ht="15" customHeight="1">
      <c r="R2655" s="6"/>
    </row>
    <row r="2656" spans="18:18" ht="15" customHeight="1">
      <c r="R2656" s="6"/>
    </row>
    <row r="2657" spans="18:18" ht="15" customHeight="1">
      <c r="R2657" s="6"/>
    </row>
    <row r="2658" spans="18:18" ht="15" customHeight="1">
      <c r="R2658" s="6"/>
    </row>
    <row r="2659" spans="18:18" ht="15" customHeight="1">
      <c r="R2659" s="6"/>
    </row>
    <row r="2660" spans="18:18" ht="15" customHeight="1">
      <c r="R2660" s="6"/>
    </row>
    <row r="2661" spans="18:18" ht="15" customHeight="1">
      <c r="R2661" s="6"/>
    </row>
    <row r="2662" spans="18:18" ht="15" customHeight="1">
      <c r="R2662" s="6"/>
    </row>
    <row r="2663" spans="18:18" ht="15" customHeight="1">
      <c r="R2663" s="6"/>
    </row>
    <row r="2664" spans="18:18" ht="15" customHeight="1">
      <c r="R2664" s="6"/>
    </row>
    <row r="2665" spans="18:18" ht="15" customHeight="1">
      <c r="R2665" s="6"/>
    </row>
    <row r="2666" spans="18:18" ht="15" customHeight="1">
      <c r="R2666" s="6"/>
    </row>
    <row r="2667" spans="18:18" ht="15" customHeight="1">
      <c r="R2667" s="6"/>
    </row>
    <row r="2668" spans="18:18" ht="15" customHeight="1">
      <c r="R2668" s="6"/>
    </row>
    <row r="2669" spans="18:18" ht="15" customHeight="1">
      <c r="R2669" s="6"/>
    </row>
    <row r="2670" spans="18:18" ht="15" customHeight="1">
      <c r="R2670" s="6"/>
    </row>
    <row r="2671" spans="18:18" ht="15" customHeight="1">
      <c r="R2671" s="6"/>
    </row>
    <row r="2672" spans="18:18" ht="15" customHeight="1">
      <c r="R2672" s="6"/>
    </row>
    <row r="2673" spans="18:18" ht="15" customHeight="1">
      <c r="R2673" s="6"/>
    </row>
    <row r="2674" spans="18:18" ht="15" customHeight="1">
      <c r="R2674" s="6"/>
    </row>
    <row r="2675" spans="18:18" ht="15" customHeight="1">
      <c r="R2675" s="6"/>
    </row>
    <row r="2676" spans="18:18" ht="15" customHeight="1">
      <c r="R2676" s="6"/>
    </row>
    <row r="2677" spans="18:18" ht="15" customHeight="1">
      <c r="R2677" s="6"/>
    </row>
    <row r="2678" spans="18:18" ht="15" customHeight="1">
      <c r="R2678" s="6"/>
    </row>
    <row r="2679" spans="18:18" ht="15" customHeight="1">
      <c r="R2679" s="6"/>
    </row>
    <row r="2680" spans="18:18" ht="15" customHeight="1">
      <c r="R2680" s="6"/>
    </row>
    <row r="2681" spans="18:18" ht="15" customHeight="1">
      <c r="R2681" s="6"/>
    </row>
    <row r="2682" spans="18:18" ht="15" customHeight="1">
      <c r="R2682" s="6"/>
    </row>
    <row r="2683" spans="18:18" ht="15" customHeight="1">
      <c r="R2683" s="6"/>
    </row>
    <row r="2684" spans="18:18" ht="15" customHeight="1">
      <c r="R2684" s="6"/>
    </row>
    <row r="2685" spans="18:18" ht="15" customHeight="1">
      <c r="R2685" s="6"/>
    </row>
    <row r="2686" spans="18:18" ht="15" customHeight="1">
      <c r="R2686" s="6"/>
    </row>
    <row r="2687" spans="18:18" ht="15" customHeight="1">
      <c r="R2687" s="6"/>
    </row>
    <row r="2688" spans="18:18" ht="15" customHeight="1">
      <c r="R2688" s="6"/>
    </row>
    <row r="2689" spans="18:18" ht="15" customHeight="1">
      <c r="R2689" s="6"/>
    </row>
    <row r="2690" spans="18:18" ht="15" customHeight="1">
      <c r="R2690" s="6"/>
    </row>
    <row r="2691" spans="18:18" ht="15" customHeight="1">
      <c r="R2691" s="6"/>
    </row>
    <row r="2692" spans="18:18" ht="15" customHeight="1">
      <c r="R2692" s="6"/>
    </row>
    <row r="2693" spans="18:18" ht="15" customHeight="1">
      <c r="R2693" s="6"/>
    </row>
    <row r="2694" spans="18:18" ht="15" customHeight="1">
      <c r="R2694" s="6"/>
    </row>
    <row r="2695" spans="18:18" ht="15" customHeight="1">
      <c r="R2695" s="6"/>
    </row>
    <row r="2696" spans="18:18" ht="15" customHeight="1">
      <c r="R2696" s="6"/>
    </row>
    <row r="2697" spans="18:18" ht="15" customHeight="1">
      <c r="R2697" s="6"/>
    </row>
    <row r="2698" spans="18:18" ht="15" customHeight="1">
      <c r="R2698" s="6"/>
    </row>
    <row r="2699" spans="18:18" ht="15" customHeight="1">
      <c r="R2699" s="6"/>
    </row>
    <row r="2700" spans="18:18" ht="15" customHeight="1">
      <c r="R2700" s="6"/>
    </row>
    <row r="2701" spans="18:18" ht="15" customHeight="1">
      <c r="R2701" s="6"/>
    </row>
    <row r="2702" spans="18:18" ht="15" customHeight="1">
      <c r="R2702" s="6"/>
    </row>
    <row r="2703" spans="18:18" ht="15" customHeight="1">
      <c r="R2703" s="6"/>
    </row>
    <row r="2704" spans="18:18" ht="15" customHeight="1">
      <c r="R2704" s="6"/>
    </row>
    <row r="2705" spans="18:18" ht="15" customHeight="1">
      <c r="R2705" s="6"/>
    </row>
    <row r="2706" spans="18:18" ht="15" customHeight="1">
      <c r="R2706" s="6"/>
    </row>
    <row r="2707" spans="18:18" ht="15" customHeight="1">
      <c r="R2707" s="6"/>
    </row>
    <row r="2708" spans="18:18" ht="15" customHeight="1">
      <c r="R2708" s="6"/>
    </row>
    <row r="2709" spans="18:18" ht="15" customHeight="1">
      <c r="R2709" s="6"/>
    </row>
    <row r="2710" spans="18:18" ht="15" customHeight="1">
      <c r="R2710" s="6"/>
    </row>
    <row r="2711" spans="18:18" ht="15" customHeight="1">
      <c r="R2711" s="6"/>
    </row>
    <row r="2712" spans="18:18" ht="15" customHeight="1">
      <c r="R2712" s="6"/>
    </row>
    <row r="2713" spans="18:18" ht="15" customHeight="1">
      <c r="R2713" s="6"/>
    </row>
    <row r="2714" spans="18:18" ht="15" customHeight="1">
      <c r="R2714" s="6"/>
    </row>
    <row r="2715" spans="18:18" ht="15" customHeight="1">
      <c r="R2715" s="6"/>
    </row>
    <row r="2716" spans="18:18" ht="15" customHeight="1">
      <c r="R2716" s="6"/>
    </row>
    <row r="2717" spans="18:18" ht="15" customHeight="1">
      <c r="R2717" s="6"/>
    </row>
    <row r="2718" spans="18:18" ht="15" customHeight="1">
      <c r="R2718" s="6"/>
    </row>
    <row r="2719" spans="18:18" ht="15" customHeight="1">
      <c r="R2719" s="6"/>
    </row>
    <row r="2720" spans="18:18" ht="15" customHeight="1">
      <c r="R2720" s="6"/>
    </row>
    <row r="2721" spans="18:18" ht="15" customHeight="1">
      <c r="R2721" s="6"/>
    </row>
    <row r="2722" spans="18:18" ht="15" customHeight="1">
      <c r="R2722" s="6"/>
    </row>
    <row r="2723" spans="18:18" ht="15" customHeight="1">
      <c r="R2723" s="6"/>
    </row>
    <row r="2724" spans="18:18" ht="15" customHeight="1">
      <c r="R2724" s="6"/>
    </row>
    <row r="2725" spans="18:18" ht="15" customHeight="1">
      <c r="R2725" s="6"/>
    </row>
    <row r="2726" spans="18:18" ht="15" customHeight="1">
      <c r="R2726" s="6"/>
    </row>
    <row r="2727" spans="18:18" ht="15" customHeight="1">
      <c r="R2727" s="6"/>
    </row>
    <row r="2728" spans="18:18" ht="15" customHeight="1">
      <c r="R2728" s="6"/>
    </row>
    <row r="2729" spans="18:18" ht="15" customHeight="1">
      <c r="R2729" s="6"/>
    </row>
    <row r="2730" spans="18:18" ht="15" customHeight="1">
      <c r="R2730" s="6"/>
    </row>
    <row r="2731" spans="18:18" ht="15" customHeight="1">
      <c r="R2731" s="6"/>
    </row>
    <row r="2732" spans="18:18" ht="15" customHeight="1">
      <c r="R2732" s="6"/>
    </row>
    <row r="2733" spans="18:18" ht="15" customHeight="1">
      <c r="R2733" s="6"/>
    </row>
    <row r="2734" spans="18:18" ht="15" customHeight="1">
      <c r="R2734" s="6"/>
    </row>
    <row r="2735" spans="18:18" ht="15" customHeight="1">
      <c r="R2735" s="6"/>
    </row>
    <row r="2736" spans="18:18" ht="15" customHeight="1">
      <c r="R2736" s="6"/>
    </row>
    <row r="2737" spans="18:18" ht="15" customHeight="1">
      <c r="R2737" s="6"/>
    </row>
    <row r="2738" spans="18:18" ht="15" customHeight="1">
      <c r="R2738" s="6"/>
    </row>
    <row r="2739" spans="18:18" ht="15" customHeight="1">
      <c r="R2739" s="6"/>
    </row>
    <row r="2740" spans="18:18" ht="15" customHeight="1">
      <c r="R2740" s="6"/>
    </row>
    <row r="2741" spans="18:18" ht="15" customHeight="1">
      <c r="R2741" s="6"/>
    </row>
    <row r="2742" spans="18:18" ht="15" customHeight="1">
      <c r="R2742" s="6"/>
    </row>
    <row r="2743" spans="18:18" ht="15" customHeight="1">
      <c r="R2743" s="6"/>
    </row>
    <row r="2744" spans="18:18" ht="15" customHeight="1">
      <c r="R2744" s="6"/>
    </row>
    <row r="2745" spans="18:18" ht="15" customHeight="1">
      <c r="R2745" s="6"/>
    </row>
    <row r="2746" spans="18:18" ht="15" customHeight="1">
      <c r="R2746" s="6"/>
    </row>
    <row r="2747" spans="18:18" ht="15" customHeight="1">
      <c r="R2747" s="6"/>
    </row>
    <row r="2748" spans="18:18" ht="15" customHeight="1">
      <c r="R2748" s="6"/>
    </row>
    <row r="2749" spans="18:18" ht="15" customHeight="1">
      <c r="R2749" s="6"/>
    </row>
    <row r="2750" spans="18:18" ht="15" customHeight="1">
      <c r="R2750" s="6"/>
    </row>
    <row r="2751" spans="18:18" ht="15" customHeight="1">
      <c r="R2751" s="6"/>
    </row>
    <row r="2752" spans="18:18" ht="15" customHeight="1">
      <c r="R2752" s="6"/>
    </row>
    <row r="2753" spans="18:18" ht="15" customHeight="1">
      <c r="R2753" s="6"/>
    </row>
    <row r="2754" spans="18:18" ht="15" customHeight="1">
      <c r="R2754" s="6"/>
    </row>
    <row r="2755" spans="18:18" ht="15" customHeight="1">
      <c r="R2755" s="6"/>
    </row>
    <row r="2756" spans="18:18" ht="15" customHeight="1">
      <c r="R2756" s="6"/>
    </row>
    <row r="2757" spans="18:18" ht="15" customHeight="1">
      <c r="R2757" s="6"/>
    </row>
    <row r="2758" spans="18:18" ht="15" customHeight="1">
      <c r="R2758" s="6"/>
    </row>
    <row r="2759" spans="18:18" ht="15" customHeight="1">
      <c r="R2759" s="6"/>
    </row>
    <row r="2760" spans="18:18" ht="15" customHeight="1">
      <c r="R2760" s="6"/>
    </row>
    <row r="2761" spans="18:18" ht="15" customHeight="1">
      <c r="R2761" s="6"/>
    </row>
    <row r="2762" spans="18:18" ht="15" customHeight="1">
      <c r="R2762" s="6"/>
    </row>
    <row r="2763" spans="18:18" ht="15" customHeight="1">
      <c r="R2763" s="6"/>
    </row>
    <row r="2764" spans="18:18" ht="15" customHeight="1">
      <c r="R2764" s="6"/>
    </row>
    <row r="2765" spans="18:18" ht="15" customHeight="1">
      <c r="R2765" s="6"/>
    </row>
    <row r="2766" spans="18:18" ht="15" customHeight="1">
      <c r="R2766" s="6"/>
    </row>
    <row r="2767" spans="18:18" ht="15" customHeight="1">
      <c r="R2767" s="6"/>
    </row>
    <row r="2768" spans="18:18" ht="15" customHeight="1">
      <c r="R2768" s="6"/>
    </row>
    <row r="2769" spans="18:18" ht="15" customHeight="1">
      <c r="R2769" s="6"/>
    </row>
    <row r="2770" spans="18:18" ht="15" customHeight="1">
      <c r="R2770" s="6"/>
    </row>
    <row r="2771" spans="18:18" ht="15" customHeight="1">
      <c r="R2771" s="6"/>
    </row>
    <row r="2772" spans="18:18" ht="15" customHeight="1">
      <c r="R2772" s="6"/>
    </row>
    <row r="2773" spans="18:18" ht="15" customHeight="1">
      <c r="R2773" s="6"/>
    </row>
    <row r="2774" spans="18:18" ht="15" customHeight="1">
      <c r="R2774" s="6"/>
    </row>
    <row r="2775" spans="18:18" ht="15" customHeight="1">
      <c r="R2775" s="6"/>
    </row>
    <row r="2776" spans="18:18" ht="15" customHeight="1">
      <c r="R2776" s="6"/>
    </row>
    <row r="2777" spans="18:18" ht="15" customHeight="1">
      <c r="R2777" s="6"/>
    </row>
    <row r="2778" spans="18:18" ht="15" customHeight="1">
      <c r="R2778" s="6"/>
    </row>
    <row r="2779" spans="18:18" ht="15" customHeight="1">
      <c r="R2779" s="6"/>
    </row>
    <row r="2780" spans="18:18" ht="15" customHeight="1">
      <c r="R2780" s="6"/>
    </row>
    <row r="2781" spans="18:18" ht="15" customHeight="1">
      <c r="R2781" s="6"/>
    </row>
    <row r="2782" spans="18:18" ht="15" customHeight="1">
      <c r="R2782" s="6"/>
    </row>
    <row r="2783" spans="18:18" ht="15" customHeight="1">
      <c r="R2783" s="6"/>
    </row>
    <row r="2784" spans="18:18" ht="15" customHeight="1">
      <c r="R2784" s="6"/>
    </row>
    <row r="2785" spans="18:18" ht="15" customHeight="1">
      <c r="R2785" s="6"/>
    </row>
    <row r="2786" spans="18:18" ht="15" customHeight="1">
      <c r="R2786" s="6"/>
    </row>
    <row r="2787" spans="18:18" ht="15" customHeight="1">
      <c r="R2787" s="6"/>
    </row>
    <row r="2788" spans="18:18" ht="15" customHeight="1">
      <c r="R2788" s="6"/>
    </row>
    <row r="2789" spans="18:18" ht="15" customHeight="1">
      <c r="R2789" s="6"/>
    </row>
    <row r="2790" spans="18:18" ht="15" customHeight="1">
      <c r="R2790" s="6"/>
    </row>
    <row r="2791" spans="18:18" ht="15" customHeight="1">
      <c r="R2791" s="6"/>
    </row>
    <row r="2792" spans="18:18" ht="15" customHeight="1">
      <c r="R2792" s="6"/>
    </row>
    <row r="2793" spans="18:18" ht="15" customHeight="1">
      <c r="R2793" s="6"/>
    </row>
    <row r="2794" spans="18:18" ht="15" customHeight="1">
      <c r="R2794" s="6"/>
    </row>
    <row r="2795" spans="18:18" ht="15" customHeight="1">
      <c r="R2795" s="6"/>
    </row>
    <row r="2796" spans="18:18" ht="15" customHeight="1">
      <c r="R2796" s="6"/>
    </row>
    <row r="2797" spans="18:18" ht="15" customHeight="1">
      <c r="R2797" s="6"/>
    </row>
    <row r="2798" spans="18:18" ht="15" customHeight="1">
      <c r="R2798" s="6"/>
    </row>
    <row r="2799" spans="18:18" ht="15" customHeight="1">
      <c r="R2799" s="6"/>
    </row>
    <row r="2800" spans="18:18" ht="15" customHeight="1">
      <c r="R2800" s="6"/>
    </row>
    <row r="2801" spans="18:18" ht="15" customHeight="1">
      <c r="R2801" s="6"/>
    </row>
    <row r="2802" spans="18:18" ht="15" customHeight="1">
      <c r="R2802" s="6"/>
    </row>
    <row r="2803" spans="18:18" ht="15" customHeight="1">
      <c r="R2803" s="6"/>
    </row>
    <row r="2804" spans="18:18" ht="15" customHeight="1">
      <c r="R2804" s="6"/>
    </row>
    <row r="2805" spans="18:18" ht="15" customHeight="1">
      <c r="R2805" s="6"/>
    </row>
    <row r="2806" spans="18:18" ht="15" customHeight="1">
      <c r="R2806" s="6"/>
    </row>
    <row r="2807" spans="18:18" ht="15" customHeight="1">
      <c r="R2807" s="6"/>
    </row>
    <row r="2808" spans="18:18" ht="15" customHeight="1">
      <c r="R2808" s="6"/>
    </row>
    <row r="2809" spans="18:18" ht="15" customHeight="1">
      <c r="R2809" s="6"/>
    </row>
    <row r="2810" spans="18:18" ht="15" customHeight="1">
      <c r="R2810" s="6"/>
    </row>
    <row r="2811" spans="18:18" ht="15" customHeight="1">
      <c r="R2811" s="6"/>
    </row>
    <row r="2812" spans="18:18" ht="15" customHeight="1">
      <c r="R2812" s="6"/>
    </row>
    <row r="2813" spans="18:18" ht="15" customHeight="1">
      <c r="R2813" s="6"/>
    </row>
    <row r="2814" spans="18:18" ht="15" customHeight="1">
      <c r="R2814" s="6"/>
    </row>
    <row r="2815" spans="18:18" ht="15" customHeight="1">
      <c r="R2815" s="6"/>
    </row>
    <row r="2816" spans="18:18" ht="15" customHeight="1">
      <c r="R2816" s="6"/>
    </row>
    <row r="2817" spans="18:18" ht="15" customHeight="1">
      <c r="R2817" s="6"/>
    </row>
    <row r="2818" spans="18:18" ht="15" customHeight="1">
      <c r="R2818" s="6"/>
    </row>
    <row r="2819" spans="18:18" ht="15" customHeight="1">
      <c r="R2819" s="6"/>
    </row>
    <row r="2820" spans="18:18" ht="15" customHeight="1">
      <c r="R2820" s="6"/>
    </row>
    <row r="2821" spans="18:18" ht="15" customHeight="1">
      <c r="R2821" s="6"/>
    </row>
    <row r="2822" spans="18:18" ht="15" customHeight="1">
      <c r="R2822" s="6"/>
    </row>
    <row r="2823" spans="18:18" ht="15" customHeight="1">
      <c r="R2823" s="6"/>
    </row>
    <row r="2824" spans="18:18" ht="15" customHeight="1">
      <c r="R2824" s="6"/>
    </row>
    <row r="2825" spans="18:18" ht="15" customHeight="1">
      <c r="R2825" s="6"/>
    </row>
    <row r="2826" spans="18:18" ht="15" customHeight="1">
      <c r="R2826" s="6"/>
    </row>
    <row r="2827" spans="18:18" ht="15" customHeight="1">
      <c r="R2827" s="6"/>
    </row>
    <row r="2828" spans="18:18" ht="15" customHeight="1">
      <c r="R2828" s="6"/>
    </row>
    <row r="2829" spans="18:18" ht="15" customHeight="1">
      <c r="R2829" s="6"/>
    </row>
    <row r="2830" spans="18:18" ht="15" customHeight="1">
      <c r="R2830" s="6"/>
    </row>
    <row r="2831" spans="18:18" ht="15" customHeight="1">
      <c r="R2831" s="6"/>
    </row>
    <row r="2832" spans="18:18" ht="15" customHeight="1">
      <c r="R2832" s="6"/>
    </row>
    <row r="2833" spans="18:18" ht="15" customHeight="1">
      <c r="R2833" s="6"/>
    </row>
    <row r="2834" spans="18:18" ht="15" customHeight="1">
      <c r="R2834" s="6"/>
    </row>
    <row r="2835" spans="18:18" ht="15" customHeight="1">
      <c r="R2835" s="6"/>
    </row>
    <row r="2836" spans="18:18" ht="15" customHeight="1">
      <c r="R2836" s="6"/>
    </row>
    <row r="2837" spans="18:18" ht="15" customHeight="1">
      <c r="R2837" s="6"/>
    </row>
    <row r="2838" spans="18:18" ht="15" customHeight="1">
      <c r="R2838" s="6"/>
    </row>
    <row r="2839" spans="18:18" ht="15" customHeight="1">
      <c r="R2839" s="6"/>
    </row>
    <row r="2840" spans="18:18" ht="15" customHeight="1">
      <c r="R2840" s="6"/>
    </row>
    <row r="2841" spans="18:18" ht="15" customHeight="1">
      <c r="R2841" s="6"/>
    </row>
    <row r="2842" spans="18:18" ht="15" customHeight="1">
      <c r="R2842" s="6"/>
    </row>
    <row r="2843" spans="18:18" ht="15" customHeight="1">
      <c r="R2843" s="6"/>
    </row>
    <row r="2844" spans="18:18" ht="15" customHeight="1">
      <c r="R2844" s="6"/>
    </row>
    <row r="2845" spans="18:18" ht="15" customHeight="1">
      <c r="R2845" s="6"/>
    </row>
    <row r="2846" spans="18:18" ht="15" customHeight="1">
      <c r="R2846" s="6"/>
    </row>
    <row r="2847" spans="18:18" ht="15" customHeight="1">
      <c r="R2847" s="6"/>
    </row>
    <row r="2848" spans="18:18" ht="15" customHeight="1">
      <c r="R2848" s="6"/>
    </row>
    <row r="2849" spans="18:18" ht="15" customHeight="1">
      <c r="R2849" s="6"/>
    </row>
    <row r="2850" spans="18:18" ht="15" customHeight="1">
      <c r="R2850" s="6"/>
    </row>
    <row r="2851" spans="18:18" ht="15" customHeight="1">
      <c r="R2851" s="6"/>
    </row>
    <row r="2852" spans="18:18" ht="15" customHeight="1">
      <c r="R2852" s="6"/>
    </row>
    <row r="2853" spans="18:18" ht="15" customHeight="1">
      <c r="R2853" s="6"/>
    </row>
    <row r="2854" spans="18:18" ht="15" customHeight="1">
      <c r="R2854" s="6"/>
    </row>
    <row r="2855" spans="18:18" ht="15" customHeight="1">
      <c r="R2855" s="6"/>
    </row>
    <row r="2856" spans="18:18" ht="15" customHeight="1">
      <c r="R2856" s="6"/>
    </row>
    <row r="2857" spans="18:18" ht="15" customHeight="1">
      <c r="R2857" s="6"/>
    </row>
    <row r="2858" spans="18:18" ht="15" customHeight="1">
      <c r="R2858" s="6"/>
    </row>
    <row r="2859" spans="18:18" ht="15" customHeight="1">
      <c r="R2859" s="6"/>
    </row>
    <row r="2860" spans="18:18" ht="15" customHeight="1">
      <c r="R2860" s="6"/>
    </row>
    <row r="2861" spans="18:18" ht="15" customHeight="1">
      <c r="R2861" s="6"/>
    </row>
    <row r="2862" spans="18:18" ht="15" customHeight="1">
      <c r="R2862" s="6"/>
    </row>
    <row r="2863" spans="18:18" ht="15" customHeight="1">
      <c r="R2863" s="6"/>
    </row>
    <row r="2864" spans="18:18" ht="15" customHeight="1">
      <c r="R2864" s="6"/>
    </row>
    <row r="2865" spans="18:18" ht="15" customHeight="1">
      <c r="R2865" s="6"/>
    </row>
    <row r="2866" spans="18:18" ht="15" customHeight="1">
      <c r="R2866" s="6"/>
    </row>
    <row r="2867" spans="18:18" ht="15" customHeight="1">
      <c r="R2867" s="6"/>
    </row>
    <row r="2868" spans="18:18" ht="15" customHeight="1">
      <c r="R2868" s="6"/>
    </row>
    <row r="2869" spans="18:18" ht="15" customHeight="1">
      <c r="R2869" s="6"/>
    </row>
    <row r="2870" spans="18:18" ht="15" customHeight="1">
      <c r="R2870" s="6"/>
    </row>
    <row r="2871" spans="18:18" ht="15" customHeight="1">
      <c r="R2871" s="6"/>
    </row>
    <row r="2872" spans="18:18" ht="15" customHeight="1">
      <c r="R2872" s="6"/>
    </row>
    <row r="2873" spans="18:18" ht="15" customHeight="1">
      <c r="R2873" s="6"/>
    </row>
    <row r="2874" spans="18:18" ht="15" customHeight="1">
      <c r="R2874" s="6"/>
    </row>
    <row r="2875" spans="18:18" ht="15" customHeight="1">
      <c r="R2875" s="6"/>
    </row>
    <row r="2876" spans="18:18" ht="15" customHeight="1">
      <c r="R2876" s="6"/>
    </row>
    <row r="2877" spans="18:18" ht="15" customHeight="1">
      <c r="R2877" s="6"/>
    </row>
    <row r="2878" spans="18:18" ht="15" customHeight="1">
      <c r="R2878" s="6"/>
    </row>
    <row r="2879" spans="18:18" ht="15" customHeight="1">
      <c r="R2879" s="6"/>
    </row>
    <row r="2880" spans="18:18" ht="15" customHeight="1">
      <c r="R2880" s="6"/>
    </row>
    <row r="2881" spans="18:18" ht="15" customHeight="1">
      <c r="R2881" s="6"/>
    </row>
    <row r="2882" spans="18:18" ht="15" customHeight="1">
      <c r="R2882" s="6"/>
    </row>
    <row r="2883" spans="18:18" ht="15" customHeight="1">
      <c r="R2883" s="6"/>
    </row>
    <row r="2884" spans="18:18" ht="15" customHeight="1">
      <c r="R2884" s="6"/>
    </row>
    <row r="2885" spans="18:18" ht="15" customHeight="1">
      <c r="R2885" s="6"/>
    </row>
    <row r="2886" spans="18:18" ht="15" customHeight="1">
      <c r="R2886" s="6"/>
    </row>
    <row r="2887" spans="18:18" ht="15" customHeight="1">
      <c r="R2887" s="6"/>
    </row>
    <row r="2888" spans="18:18" ht="15" customHeight="1">
      <c r="R2888" s="6"/>
    </row>
    <row r="2889" spans="18:18" ht="15" customHeight="1">
      <c r="R2889" s="6"/>
    </row>
    <row r="2890" spans="18:18" ht="15" customHeight="1">
      <c r="R2890" s="6"/>
    </row>
    <row r="2891" spans="18:18" ht="15" customHeight="1">
      <c r="R2891" s="6"/>
    </row>
    <row r="2892" spans="18:18" ht="15" customHeight="1">
      <c r="R2892" s="6"/>
    </row>
    <row r="2893" spans="18:18" ht="15" customHeight="1">
      <c r="R2893" s="6"/>
    </row>
    <row r="2894" spans="18:18" ht="15" customHeight="1">
      <c r="R2894" s="6"/>
    </row>
    <row r="2895" spans="18:18" ht="15" customHeight="1">
      <c r="R2895" s="6"/>
    </row>
    <row r="2896" spans="18:18" ht="15" customHeight="1">
      <c r="R2896" s="6"/>
    </row>
    <row r="2897" spans="18:18" ht="15" customHeight="1">
      <c r="R2897" s="6"/>
    </row>
    <row r="2898" spans="18:18" ht="15" customHeight="1">
      <c r="R2898" s="6"/>
    </row>
    <row r="2899" spans="18:18" ht="15" customHeight="1">
      <c r="R2899" s="6"/>
    </row>
    <row r="2900" spans="18:18" ht="15" customHeight="1">
      <c r="R2900" s="6"/>
    </row>
    <row r="2901" spans="18:18" ht="15" customHeight="1">
      <c r="R2901" s="6"/>
    </row>
    <row r="2902" spans="18:18" ht="15" customHeight="1">
      <c r="R2902" s="6"/>
    </row>
    <row r="2903" spans="18:18" ht="15" customHeight="1">
      <c r="R2903" s="6"/>
    </row>
    <row r="2904" spans="18:18" ht="15" customHeight="1">
      <c r="R2904" s="6"/>
    </row>
    <row r="2905" spans="18:18" ht="15" customHeight="1">
      <c r="R2905" s="6"/>
    </row>
    <row r="2906" spans="18:18" ht="15" customHeight="1">
      <c r="R2906" s="6"/>
    </row>
    <row r="2907" spans="18:18" ht="15" customHeight="1">
      <c r="R2907" s="6"/>
    </row>
    <row r="2908" spans="18:18" ht="15" customHeight="1">
      <c r="R2908" s="6"/>
    </row>
    <row r="2909" spans="18:18" ht="15" customHeight="1">
      <c r="R2909" s="6"/>
    </row>
    <row r="2910" spans="18:18" ht="15" customHeight="1">
      <c r="R2910" s="6"/>
    </row>
    <row r="2911" spans="18:18" ht="15" customHeight="1">
      <c r="R2911" s="6"/>
    </row>
    <row r="2912" spans="18:18" ht="15" customHeight="1">
      <c r="R2912" s="6"/>
    </row>
    <row r="2913" spans="18:18" ht="15" customHeight="1">
      <c r="R2913" s="6"/>
    </row>
    <row r="2914" spans="18:18" ht="15" customHeight="1">
      <c r="R2914" s="6"/>
    </row>
    <row r="2915" spans="18:18" ht="15" customHeight="1">
      <c r="R2915" s="6"/>
    </row>
    <row r="2916" spans="18:18" ht="15" customHeight="1">
      <c r="R2916" s="6"/>
    </row>
    <row r="2917" spans="18:18" ht="15" customHeight="1">
      <c r="R2917" s="6"/>
    </row>
    <row r="2918" spans="18:18" ht="15" customHeight="1">
      <c r="R2918" s="6"/>
    </row>
    <row r="2919" spans="18:18" ht="15" customHeight="1">
      <c r="R2919" s="6"/>
    </row>
    <row r="2920" spans="18:18" ht="15" customHeight="1">
      <c r="R2920" s="6"/>
    </row>
    <row r="2921" spans="18:18" ht="15" customHeight="1">
      <c r="R2921" s="6"/>
    </row>
    <row r="2922" spans="18:18" ht="15" customHeight="1">
      <c r="R2922" s="6"/>
    </row>
    <row r="2923" spans="18:18" ht="15" customHeight="1">
      <c r="R2923" s="6"/>
    </row>
    <row r="2924" spans="18:18" ht="15" customHeight="1">
      <c r="R2924" s="6"/>
    </row>
    <row r="2925" spans="18:18" ht="15" customHeight="1">
      <c r="R2925" s="6"/>
    </row>
    <row r="2926" spans="18:18" ht="15" customHeight="1">
      <c r="R2926" s="6"/>
    </row>
    <row r="2927" spans="18:18" ht="15" customHeight="1">
      <c r="R2927" s="6"/>
    </row>
    <row r="2928" spans="18:18" ht="15" customHeight="1">
      <c r="R2928" s="6"/>
    </row>
    <row r="2929" spans="18:18" ht="15" customHeight="1">
      <c r="R2929" s="6"/>
    </row>
    <row r="2930" spans="18:18" ht="15" customHeight="1">
      <c r="R2930" s="6"/>
    </row>
    <row r="2931" spans="18:18" ht="15" customHeight="1">
      <c r="R2931" s="6"/>
    </row>
    <row r="2932" spans="18:18" ht="15" customHeight="1">
      <c r="R2932" s="6"/>
    </row>
    <row r="2933" spans="18:18" ht="15" customHeight="1">
      <c r="R2933" s="6"/>
    </row>
    <row r="2934" spans="18:18" ht="15" customHeight="1">
      <c r="R2934" s="6"/>
    </row>
    <row r="2935" spans="18:18" ht="15" customHeight="1">
      <c r="R2935" s="6"/>
    </row>
    <row r="2936" spans="18:18" ht="15" customHeight="1">
      <c r="R2936" s="6"/>
    </row>
    <row r="2937" spans="18:18" ht="15" customHeight="1">
      <c r="R2937" s="6"/>
    </row>
    <row r="2938" spans="18:18" ht="15" customHeight="1">
      <c r="R2938" s="6"/>
    </row>
    <row r="2939" spans="18:18" ht="15" customHeight="1">
      <c r="R2939" s="6"/>
    </row>
    <row r="2940" spans="18:18" ht="15" customHeight="1">
      <c r="R2940" s="6"/>
    </row>
    <row r="2941" spans="18:18" ht="15" customHeight="1">
      <c r="R2941" s="6"/>
    </row>
    <row r="2942" spans="18:18" ht="15" customHeight="1">
      <c r="R2942" s="6"/>
    </row>
    <row r="2943" spans="18:18" ht="15" customHeight="1">
      <c r="R2943" s="6"/>
    </row>
    <row r="2944" spans="18:18" ht="15" customHeight="1">
      <c r="R2944" s="6"/>
    </row>
    <row r="2945" spans="18:18" ht="15" customHeight="1">
      <c r="R2945" s="6"/>
    </row>
    <row r="2946" spans="18:18" ht="15" customHeight="1">
      <c r="R2946" s="6"/>
    </row>
    <row r="2947" spans="18:18" ht="15" customHeight="1">
      <c r="R2947" s="6"/>
    </row>
    <row r="2948" spans="18:18" ht="15" customHeight="1">
      <c r="R2948" s="6"/>
    </row>
    <row r="2949" spans="18:18" ht="15" customHeight="1">
      <c r="R2949" s="6"/>
    </row>
    <row r="2950" spans="18:18" ht="15" customHeight="1">
      <c r="R2950" s="6"/>
    </row>
    <row r="2951" spans="18:18" ht="15" customHeight="1">
      <c r="R2951" s="6"/>
    </row>
    <row r="2952" spans="18:18" ht="15" customHeight="1">
      <c r="R2952" s="6"/>
    </row>
    <row r="2953" spans="18:18" ht="15" customHeight="1">
      <c r="R2953" s="6"/>
    </row>
    <row r="2954" spans="18:18" ht="15" customHeight="1">
      <c r="R2954" s="6"/>
    </row>
    <row r="2955" spans="18:18" ht="15" customHeight="1">
      <c r="R2955" s="6"/>
    </row>
    <row r="2956" spans="18:18" ht="15" customHeight="1">
      <c r="R2956" s="6"/>
    </row>
    <row r="2957" spans="18:18" ht="15" customHeight="1">
      <c r="R2957" s="6"/>
    </row>
    <row r="2958" spans="18:18" ht="15" customHeight="1">
      <c r="R2958" s="6"/>
    </row>
    <row r="2959" spans="18:18" ht="15" customHeight="1">
      <c r="R2959" s="6"/>
    </row>
    <row r="2960" spans="18:18" ht="15" customHeight="1">
      <c r="R2960" s="6"/>
    </row>
    <row r="2961" spans="18:18" ht="15" customHeight="1">
      <c r="R2961" s="6"/>
    </row>
    <row r="2962" spans="18:18" ht="15" customHeight="1">
      <c r="R2962" s="6"/>
    </row>
    <row r="2963" spans="18:18" ht="15" customHeight="1">
      <c r="R2963" s="6"/>
    </row>
    <row r="2964" spans="18:18" ht="15" customHeight="1">
      <c r="R2964" s="6"/>
    </row>
    <row r="2965" spans="18:18" ht="15" customHeight="1">
      <c r="R2965" s="6"/>
    </row>
    <row r="2966" spans="18:18" ht="15" customHeight="1">
      <c r="R2966" s="6"/>
    </row>
    <row r="2967" spans="18:18" ht="15" customHeight="1">
      <c r="R2967" s="6"/>
    </row>
    <row r="2968" spans="18:18" ht="15" customHeight="1">
      <c r="R2968" s="6"/>
    </row>
    <row r="2969" spans="18:18" ht="15" customHeight="1">
      <c r="R2969" s="6"/>
    </row>
    <row r="2970" spans="18:18" ht="15" customHeight="1">
      <c r="R2970" s="6"/>
    </row>
    <row r="2971" spans="18:18" ht="15" customHeight="1">
      <c r="R2971" s="6"/>
    </row>
    <row r="2972" spans="18:18" ht="15" customHeight="1">
      <c r="R2972" s="6"/>
    </row>
    <row r="2973" spans="18:18" ht="15" customHeight="1">
      <c r="R2973" s="6"/>
    </row>
    <row r="2974" spans="18:18" ht="15" customHeight="1">
      <c r="R2974" s="6"/>
    </row>
    <row r="2975" spans="18:18" ht="15" customHeight="1">
      <c r="R2975" s="6"/>
    </row>
    <row r="2976" spans="18:18" ht="15" customHeight="1">
      <c r="R2976" s="6"/>
    </row>
    <row r="2977" spans="18:18" ht="15" customHeight="1">
      <c r="R2977" s="6"/>
    </row>
    <row r="2978" spans="18:18" ht="15" customHeight="1">
      <c r="R2978" s="6"/>
    </row>
    <row r="2979" spans="18:18" ht="15" customHeight="1">
      <c r="R2979" s="6"/>
    </row>
    <row r="2980" spans="18:18" ht="15" customHeight="1">
      <c r="R2980" s="6"/>
    </row>
    <row r="2981" spans="18:18" ht="15" customHeight="1">
      <c r="R2981" s="6"/>
    </row>
    <row r="2982" spans="18:18" ht="15" customHeight="1">
      <c r="R2982" s="6"/>
    </row>
    <row r="2983" spans="18:18" ht="15" customHeight="1">
      <c r="R2983" s="6"/>
    </row>
    <row r="2984" spans="18:18" ht="15" customHeight="1">
      <c r="R2984" s="6"/>
    </row>
    <row r="2985" spans="18:18" ht="15" customHeight="1">
      <c r="R2985" s="6"/>
    </row>
    <row r="2986" spans="18:18" ht="15" customHeight="1">
      <c r="R2986" s="6"/>
    </row>
    <row r="2987" spans="18:18" ht="15" customHeight="1">
      <c r="R2987" s="6"/>
    </row>
    <row r="2988" spans="18:18" ht="15" customHeight="1">
      <c r="R2988" s="6"/>
    </row>
    <row r="2989" spans="18:18" ht="15" customHeight="1">
      <c r="R2989" s="6"/>
    </row>
    <row r="2990" spans="18:18" ht="15" customHeight="1">
      <c r="R2990" s="6"/>
    </row>
    <row r="2991" spans="18:18" ht="15" customHeight="1">
      <c r="R2991" s="6"/>
    </row>
    <row r="2992" spans="18:18" ht="15" customHeight="1">
      <c r="R2992" s="6"/>
    </row>
    <row r="2993" spans="18:18" ht="15" customHeight="1">
      <c r="R2993" s="6"/>
    </row>
    <row r="2994" spans="18:18" ht="15" customHeight="1">
      <c r="R2994" s="6"/>
    </row>
    <row r="2995" spans="18:18" ht="15" customHeight="1">
      <c r="R2995" s="6"/>
    </row>
    <row r="2996" spans="18:18" ht="15" customHeight="1">
      <c r="R2996" s="6"/>
    </row>
    <row r="2997" spans="18:18" ht="15" customHeight="1">
      <c r="R2997" s="6"/>
    </row>
    <row r="2998" spans="18:18" ht="15" customHeight="1">
      <c r="R2998" s="6"/>
    </row>
    <row r="2999" spans="18:18" ht="15" customHeight="1">
      <c r="R2999" s="6"/>
    </row>
    <row r="3000" spans="18:18" ht="15" customHeight="1">
      <c r="R3000" s="6"/>
    </row>
    <row r="3001" spans="18:18" ht="15" customHeight="1">
      <c r="R3001" s="6"/>
    </row>
    <row r="3002" spans="18:18" ht="15" customHeight="1">
      <c r="R3002" s="6"/>
    </row>
    <row r="3003" spans="18:18" ht="15" customHeight="1">
      <c r="R3003" s="6"/>
    </row>
    <row r="3004" spans="18:18" ht="15" customHeight="1">
      <c r="R3004" s="6"/>
    </row>
    <row r="3005" spans="18:18" ht="15" customHeight="1">
      <c r="R3005" s="6"/>
    </row>
    <row r="3006" spans="18:18" ht="15" customHeight="1">
      <c r="R3006" s="6"/>
    </row>
    <row r="3007" spans="18:18" ht="15" customHeight="1">
      <c r="R3007" s="6"/>
    </row>
    <row r="3008" spans="18:18" ht="15" customHeight="1">
      <c r="R3008" s="6"/>
    </row>
    <row r="3009" spans="18:18" ht="15" customHeight="1">
      <c r="R3009" s="6"/>
    </row>
    <row r="3010" spans="18:18" ht="15" customHeight="1">
      <c r="R3010" s="6"/>
    </row>
    <row r="3011" spans="18:18" ht="15" customHeight="1">
      <c r="R3011" s="6"/>
    </row>
    <row r="3012" spans="18:18" ht="15" customHeight="1">
      <c r="R3012" s="6"/>
    </row>
    <row r="3013" spans="18:18" ht="15" customHeight="1">
      <c r="R3013" s="6"/>
    </row>
    <row r="3014" spans="18:18" ht="15" customHeight="1">
      <c r="R3014" s="6"/>
    </row>
    <row r="3015" spans="18:18" ht="15" customHeight="1">
      <c r="R3015" s="6"/>
    </row>
    <row r="3016" spans="18:18" ht="15" customHeight="1">
      <c r="R3016" s="6"/>
    </row>
    <row r="3017" spans="18:18" ht="15" customHeight="1">
      <c r="R3017" s="6"/>
    </row>
    <row r="3018" spans="18:18" ht="15" customHeight="1">
      <c r="R3018" s="6"/>
    </row>
    <row r="3019" spans="18:18" ht="15" customHeight="1">
      <c r="R3019" s="6"/>
    </row>
    <row r="3020" spans="18:18" ht="15" customHeight="1">
      <c r="R3020" s="6"/>
    </row>
    <row r="3021" spans="18:18" ht="15" customHeight="1">
      <c r="R3021" s="6"/>
    </row>
    <row r="3022" spans="18:18" ht="15" customHeight="1">
      <c r="R3022" s="6"/>
    </row>
    <row r="3023" spans="18:18" ht="15" customHeight="1">
      <c r="R3023" s="6"/>
    </row>
    <row r="3024" spans="18:18" ht="15" customHeight="1">
      <c r="R3024" s="6"/>
    </row>
    <row r="3025" spans="18:18" ht="15" customHeight="1">
      <c r="R3025" s="6"/>
    </row>
    <row r="3026" spans="18:18" ht="15" customHeight="1">
      <c r="R3026" s="6"/>
    </row>
    <row r="3027" spans="18:18" ht="15" customHeight="1">
      <c r="R3027" s="6"/>
    </row>
    <row r="3028" spans="18:18" ht="15" customHeight="1">
      <c r="R3028" s="6"/>
    </row>
    <row r="3029" spans="18:18" ht="15" customHeight="1">
      <c r="R3029" s="6"/>
    </row>
    <row r="3030" spans="18:18" ht="15" customHeight="1">
      <c r="R3030" s="6"/>
    </row>
    <row r="3031" spans="18:18" ht="15" customHeight="1">
      <c r="R3031" s="6"/>
    </row>
    <row r="3032" spans="18:18" ht="15" customHeight="1">
      <c r="R3032" s="6"/>
    </row>
    <row r="3033" spans="18:18" ht="15" customHeight="1">
      <c r="R3033" s="6"/>
    </row>
    <row r="3034" spans="18:18" ht="15" customHeight="1">
      <c r="R3034" s="6"/>
    </row>
    <row r="3035" spans="18:18" ht="15" customHeight="1">
      <c r="R3035" s="6"/>
    </row>
    <row r="3036" spans="18:18" ht="15" customHeight="1">
      <c r="R3036" s="6"/>
    </row>
    <row r="3037" spans="18:18" ht="15" customHeight="1">
      <c r="R3037" s="6"/>
    </row>
    <row r="3038" spans="18:18" ht="15" customHeight="1">
      <c r="R3038" s="6"/>
    </row>
    <row r="3039" spans="18:18" ht="15" customHeight="1">
      <c r="R3039" s="6"/>
    </row>
    <row r="3040" spans="18:18" ht="15" customHeight="1">
      <c r="R3040" s="6"/>
    </row>
    <row r="3041" spans="18:18" ht="15" customHeight="1">
      <c r="R3041" s="6"/>
    </row>
    <row r="3042" spans="18:18" ht="15" customHeight="1">
      <c r="R3042" s="6"/>
    </row>
    <row r="3043" spans="18:18" ht="15" customHeight="1">
      <c r="R3043" s="6"/>
    </row>
    <row r="3044" spans="18:18" ht="15" customHeight="1">
      <c r="R3044" s="6"/>
    </row>
    <row r="3045" spans="18:18" ht="15" customHeight="1">
      <c r="R3045" s="6"/>
    </row>
    <row r="3046" spans="18:18" ht="15" customHeight="1">
      <c r="R3046" s="6"/>
    </row>
    <row r="3047" spans="18:18" ht="15" customHeight="1">
      <c r="R3047" s="6"/>
    </row>
    <row r="3048" spans="18:18" ht="15" customHeight="1">
      <c r="R3048" s="6"/>
    </row>
    <row r="3049" spans="18:18" ht="15" customHeight="1">
      <c r="R3049" s="6"/>
    </row>
    <row r="3050" spans="18:18" ht="15" customHeight="1">
      <c r="R3050" s="6"/>
    </row>
    <row r="3051" spans="18:18" ht="15" customHeight="1">
      <c r="R3051" s="6"/>
    </row>
    <row r="3052" spans="18:18" ht="15" customHeight="1">
      <c r="R3052" s="6"/>
    </row>
    <row r="3053" spans="18:18" ht="15" customHeight="1">
      <c r="R3053" s="6"/>
    </row>
    <row r="3054" spans="18:18" ht="15" customHeight="1">
      <c r="R3054" s="6"/>
    </row>
    <row r="3055" spans="18:18" ht="15" customHeight="1">
      <c r="R3055" s="6"/>
    </row>
    <row r="3056" spans="18:18" ht="15" customHeight="1">
      <c r="R3056" s="6"/>
    </row>
    <row r="3057" spans="13:19" ht="15" customHeight="1">
      <c r="R3057" s="6"/>
    </row>
    <row r="3058" spans="13:19" ht="15" customHeight="1">
      <c r="R3058" s="6"/>
    </row>
    <row r="3059" spans="13:19" ht="15" customHeight="1">
      <c r="R3059" s="6"/>
    </row>
    <row r="3060" spans="13:19" ht="15" customHeight="1">
      <c r="R3060" s="6"/>
    </row>
    <row r="3061" spans="13:19" ht="15" customHeight="1">
      <c r="R3061" s="6"/>
    </row>
    <row r="3062" spans="13:19" ht="15" customHeight="1">
      <c r="R3062" s="6"/>
    </row>
    <row r="3063" spans="13:19" ht="15" customHeight="1">
      <c r="R3063" s="6"/>
    </row>
    <row r="3064" spans="13:19" ht="15" customHeight="1">
      <c r="R3064" s="6"/>
    </row>
    <row r="3065" spans="13:19" ht="15" customHeight="1">
      <c r="R3065" s="6"/>
    </row>
    <row r="3066" spans="13:19" ht="15" customHeight="1">
      <c r="R3066" s="6"/>
    </row>
    <row r="3067" spans="13:19" ht="15" customHeight="1">
      <c r="R3067" s="6"/>
    </row>
    <row r="3068" spans="13:19" ht="15" customHeight="1">
      <c r="R3068" s="6"/>
    </row>
    <row r="3069" spans="13:19" ht="15" customHeight="1">
      <c r="R3069" s="6"/>
    </row>
    <row r="3070" spans="13:19" ht="15" customHeight="1">
      <c r="R3070" s="6"/>
    </row>
    <row r="3071" spans="13:19" ht="15" customHeight="1">
      <c r="M3071" s="70"/>
      <c r="N3071" s="19"/>
      <c r="O3071" s="18"/>
      <c r="S3071" s="17"/>
    </row>
    <row r="3072" spans="13:19" ht="15" customHeight="1">
      <c r="M3072" s="70"/>
      <c r="N3072" s="19"/>
      <c r="O3072" s="18"/>
    </row>
    <row r="3073" spans="13:20" ht="15" customHeight="1">
      <c r="M3073" s="70"/>
      <c r="N3073" s="19"/>
      <c r="O3073" s="18"/>
    </row>
    <row r="3074" spans="13:20" ht="15" customHeight="1">
      <c r="M3074" s="70"/>
      <c r="N3074" s="19"/>
      <c r="O3074" s="18"/>
      <c r="T3074" s="17">
        <f>SUBTOTAL(9,T181:T186)</f>
        <v>212107.97261626594</v>
      </c>
    </row>
    <row r="3075" spans="13:20" ht="15" customHeight="1">
      <c r="M3075" s="70"/>
      <c r="N3075" s="19"/>
      <c r="O3075" s="18"/>
    </row>
    <row r="3076" spans="13:20" ht="15" customHeight="1">
      <c r="M3076" s="70"/>
      <c r="N3076" s="19"/>
      <c r="O3076" s="18"/>
    </row>
    <row r="3077" spans="13:20" ht="15" customHeight="1">
      <c r="M3077" s="70"/>
      <c r="N3077" s="19"/>
      <c r="O3077" s="18"/>
    </row>
    <row r="3078" spans="13:20" ht="15" customHeight="1">
      <c r="M3078" s="70"/>
      <c r="N3078" s="19"/>
      <c r="O3078" s="18"/>
    </row>
    <row r="3079" spans="13:20" ht="15" customHeight="1">
      <c r="M3079" s="18"/>
      <c r="N3079" s="18"/>
      <c r="O3079" s="18"/>
    </row>
    <row r="3080" spans="13:20" ht="15" customHeight="1">
      <c r="O3080" s="18"/>
    </row>
    <row r="3081" spans="13:20" ht="15" customHeight="1">
      <c r="M3081" s="18"/>
      <c r="O3081" s="18"/>
    </row>
  </sheetData>
  <autoFilter ref="A1:T3070">
    <sortState ref="A2:T3070">
      <sortCondition ref="A1:A3070"/>
    </sortState>
  </autoFilter>
  <customSheetViews>
    <customSheetView guid="{BB668A0E-2D0A-40F7-B96F-8BCFBD14C056}" scale="85" fitToPage="1" showAutoFilter="1" state="hidden">
      <pane xSplit="13" ySplit="1" topLeftCell="Q2" activePane="bottomRight" state="frozen"/>
      <selection pane="bottomRight" activeCell="F2" sqref="F2"/>
      <pageMargins left="0.7" right="0.7" top="0.75" bottom="0.75" header="0.3" footer="0.3"/>
      <printOptions headings="1"/>
      <pageSetup paperSize="17" scale="55" fitToHeight="0" orientation="landscape" r:id="rId1"/>
      <autoFilter ref="A1:T3070">
        <sortState ref="A2:T3070">
          <sortCondition ref="A1:A3070"/>
        </sortState>
      </autoFilter>
    </customSheetView>
  </customSheetViews>
  <printOptions headings="1"/>
  <pageMargins left="0.7" right="0.7" top="0.75" bottom="0.75" header="0.3" footer="0.3"/>
  <pageSetup paperSize="17" scale="55" fitToHeight="0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2" sqref="J12"/>
    </sheetView>
  </sheetViews>
  <sheetFormatPr defaultRowHeight="15"/>
  <cols>
    <col min="1" max="1" width="32" bestFit="1" customWidth="1"/>
    <col min="2" max="2" width="6.85546875" bestFit="1" customWidth="1"/>
    <col min="3" max="3" width="13.7109375" bestFit="1" customWidth="1"/>
    <col min="4" max="5" width="10.85546875" customWidth="1"/>
  </cols>
  <sheetData>
    <row r="1" spans="1:5" ht="15.75">
      <c r="A1" s="324" t="s">
        <v>1417</v>
      </c>
      <c r="B1" s="325"/>
      <c r="C1" s="325"/>
      <c r="D1" s="325"/>
      <c r="E1" s="326"/>
    </row>
    <row r="2" spans="1:5" s="306" customFormat="1" ht="60">
      <c r="A2" s="305" t="s">
        <v>9</v>
      </c>
      <c r="B2" s="305" t="s">
        <v>1391</v>
      </c>
      <c r="C2" s="305" t="s">
        <v>752</v>
      </c>
      <c r="D2" s="305" t="s">
        <v>691</v>
      </c>
      <c r="E2" s="305" t="s">
        <v>1416</v>
      </c>
    </row>
    <row r="3" spans="1:5">
      <c r="A3" s="85" t="s">
        <v>1306</v>
      </c>
      <c r="B3" s="85" t="s">
        <v>228</v>
      </c>
      <c r="C3" s="141">
        <v>3466</v>
      </c>
      <c r="D3" s="126">
        <v>25.45</v>
      </c>
      <c r="E3" s="127">
        <v>26.468</v>
      </c>
    </row>
    <row r="4" spans="1:5">
      <c r="A4" s="85" t="s">
        <v>1383</v>
      </c>
      <c r="B4" s="85" t="s">
        <v>65</v>
      </c>
      <c r="C4" s="141">
        <v>112799.4310021288</v>
      </c>
      <c r="D4" s="126">
        <v>9.85</v>
      </c>
      <c r="E4" s="127">
        <v>10.244</v>
      </c>
    </row>
    <row r="5" spans="1:5">
      <c r="A5" s="85" t="s">
        <v>1384</v>
      </c>
      <c r="B5" s="85" t="s">
        <v>32</v>
      </c>
      <c r="C5" s="141">
        <v>629065.55716860376</v>
      </c>
      <c r="D5" s="126">
        <v>6.85</v>
      </c>
      <c r="E5" s="127">
        <v>7.1239999999999997</v>
      </c>
    </row>
    <row r="6" spans="1:5">
      <c r="A6" s="85" t="s">
        <v>1385</v>
      </c>
      <c r="B6" s="85" t="s">
        <v>459</v>
      </c>
      <c r="C6" s="141">
        <v>2729.8401033555956</v>
      </c>
      <c r="D6" s="126">
        <v>17.850000000000001</v>
      </c>
      <c r="E6" s="127">
        <v>18.564000000000004</v>
      </c>
    </row>
    <row r="7" spans="1:5">
      <c r="A7" s="85" t="s">
        <v>1386</v>
      </c>
      <c r="B7" s="85" t="s">
        <v>41</v>
      </c>
      <c r="C7" s="141">
        <v>1513277.3098816294</v>
      </c>
      <c r="D7" s="126">
        <v>7.1</v>
      </c>
      <c r="E7" s="127">
        <v>7.3839999999999995</v>
      </c>
    </row>
    <row r="8" spans="1:5">
      <c r="A8" s="85" t="s">
        <v>678</v>
      </c>
      <c r="B8" s="85" t="s">
        <v>591</v>
      </c>
      <c r="C8" s="141">
        <v>184636.14040023414</v>
      </c>
      <c r="D8" s="126">
        <v>8.9</v>
      </c>
      <c r="E8" s="127">
        <v>9.2560000000000002</v>
      </c>
    </row>
    <row r="9" spans="1:5">
      <c r="A9" s="85" t="s">
        <v>1387</v>
      </c>
      <c r="B9" s="85" t="s">
        <v>578</v>
      </c>
      <c r="C9" s="141">
        <v>103976</v>
      </c>
      <c r="D9" s="126">
        <v>1.75</v>
      </c>
      <c r="E9" s="127">
        <v>1.82</v>
      </c>
    </row>
    <row r="10" spans="1:5">
      <c r="A10" s="85" t="s">
        <v>1388</v>
      </c>
      <c r="B10" s="85" t="s">
        <v>19</v>
      </c>
      <c r="C10" s="141">
        <v>291719.04838937736</v>
      </c>
      <c r="D10" s="126">
        <v>4.75</v>
      </c>
      <c r="E10" s="127">
        <v>4.9400000000000004</v>
      </c>
    </row>
    <row r="11" spans="1:5">
      <c r="A11" s="85" t="s">
        <v>1389</v>
      </c>
      <c r="B11" s="85" t="s">
        <v>479</v>
      </c>
      <c r="C11" s="141">
        <v>147834</v>
      </c>
      <c r="D11" s="126">
        <v>2.65</v>
      </c>
      <c r="E11" s="127">
        <v>2.7559999999999998</v>
      </c>
    </row>
    <row r="12" spans="1:5">
      <c r="A12" s="85" t="s">
        <v>1390</v>
      </c>
      <c r="B12" s="85" t="s">
        <v>42</v>
      </c>
      <c r="C12" s="141">
        <v>196558.59689449531</v>
      </c>
      <c r="D12" s="126">
        <v>4.75</v>
      </c>
      <c r="E12" s="127">
        <v>4.9400000000000004</v>
      </c>
    </row>
    <row r="13" spans="1:5">
      <c r="A13" s="7"/>
      <c r="C13" s="302"/>
      <c r="D13" s="303"/>
      <c r="E13" s="304"/>
    </row>
    <row r="14" spans="1:5" ht="15.75">
      <c r="A14" s="324" t="s">
        <v>1382</v>
      </c>
      <c r="B14" s="325"/>
      <c r="C14" s="325"/>
      <c r="D14" s="325"/>
      <c r="E14" s="326"/>
    </row>
    <row r="15" spans="1:5" s="306" customFormat="1" ht="45">
      <c r="A15" s="305" t="s">
        <v>9</v>
      </c>
      <c r="B15" s="305"/>
      <c r="C15" s="305" t="s">
        <v>752</v>
      </c>
      <c r="D15" s="305" t="s">
        <v>691</v>
      </c>
      <c r="E15" s="305" t="s">
        <v>692</v>
      </c>
    </row>
    <row r="16" spans="1:5">
      <c r="A16" s="276" t="s">
        <v>23</v>
      </c>
      <c r="B16" s="276" t="s">
        <v>1412</v>
      </c>
      <c r="C16" s="300">
        <v>1648323.9276964269</v>
      </c>
      <c r="D16" s="126">
        <v>3.75</v>
      </c>
      <c r="E16" s="127">
        <v>4.05</v>
      </c>
    </row>
    <row r="17" spans="1:5">
      <c r="A17" s="276" t="s">
        <v>29</v>
      </c>
      <c r="B17" s="276" t="s">
        <v>1413</v>
      </c>
      <c r="C17" s="300">
        <v>1450784.9961433983</v>
      </c>
      <c r="D17" s="126">
        <v>3.75</v>
      </c>
      <c r="E17" s="127">
        <v>4.0500000000000007</v>
      </c>
    </row>
    <row r="18" spans="1:5">
      <c r="A18" s="276" t="s">
        <v>16</v>
      </c>
      <c r="B18" s="276" t="s">
        <v>1413</v>
      </c>
      <c r="C18" s="300">
        <v>86954.000000000015</v>
      </c>
      <c r="D18" s="126">
        <v>3.75</v>
      </c>
      <c r="E18" s="127">
        <v>4.0500000000000007</v>
      </c>
    </row>
  </sheetData>
  <sortState ref="A15:C16">
    <sortCondition ref="A14"/>
  </sortState>
  <customSheetViews>
    <customSheetView guid="{BB668A0E-2D0A-40F7-B96F-8BCFBD14C056}">
      <selection activeCell="E29" sqref="E29"/>
      <pageMargins left="0.7" right="0.7" top="0.75" bottom="0.75" header="0.3" footer="0.3"/>
      <pageSetup orientation="portrait" r:id="rId1"/>
    </customSheetView>
  </customSheetViews>
  <mergeCells count="2">
    <mergeCell ref="A1:E1"/>
    <mergeCell ref="A14:E14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N31"/>
  <sheetViews>
    <sheetView workbookViewId="0"/>
  </sheetViews>
  <sheetFormatPr defaultRowHeight="15"/>
  <cols>
    <col min="1" max="1" width="13.85546875" bestFit="1" customWidth="1"/>
    <col min="2" max="13" width="9.7109375" bestFit="1" customWidth="1"/>
    <col min="14" max="14" width="13.85546875" bestFit="1" customWidth="1"/>
  </cols>
  <sheetData>
    <row r="2" spans="1:14" ht="18">
      <c r="A2" s="327" t="s">
        <v>753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4" ht="16.5" thickBot="1">
      <c r="A3" s="328" t="s">
        <v>1411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</row>
    <row r="4" spans="1:14">
      <c r="A4" s="82" t="s">
        <v>6</v>
      </c>
      <c r="B4" s="82" t="s">
        <v>662</v>
      </c>
      <c r="C4" s="82" t="s">
        <v>663</v>
      </c>
      <c r="D4" s="82" t="s">
        <v>664</v>
      </c>
      <c r="E4" s="82" t="s">
        <v>665</v>
      </c>
      <c r="F4" s="82" t="s">
        <v>666</v>
      </c>
      <c r="G4" s="82" t="s">
        <v>667</v>
      </c>
      <c r="H4" s="82" t="s">
        <v>668</v>
      </c>
      <c r="I4" s="82" t="s">
        <v>669</v>
      </c>
      <c r="J4" s="82" t="s">
        <v>670</v>
      </c>
      <c r="K4" s="82" t="s">
        <v>671</v>
      </c>
      <c r="L4" s="83" t="s">
        <v>672</v>
      </c>
      <c r="M4" s="83" t="s">
        <v>673</v>
      </c>
      <c r="N4" s="84" t="s">
        <v>674</v>
      </c>
    </row>
    <row r="5" spans="1:14">
      <c r="A5" s="92" t="s">
        <v>43</v>
      </c>
      <c r="B5" s="86">
        <v>99</v>
      </c>
      <c r="C5" s="86">
        <v>231</v>
      </c>
      <c r="D5" s="86">
        <v>1137</v>
      </c>
      <c r="E5" s="86">
        <v>162</v>
      </c>
      <c r="F5" s="86">
        <v>138</v>
      </c>
      <c r="G5" s="86">
        <v>157</v>
      </c>
      <c r="H5" s="86">
        <v>0</v>
      </c>
      <c r="I5" s="86">
        <v>1009</v>
      </c>
      <c r="J5" s="87">
        <v>78</v>
      </c>
      <c r="K5" s="87">
        <v>80</v>
      </c>
      <c r="L5" s="87">
        <v>98</v>
      </c>
      <c r="M5" s="87">
        <v>950</v>
      </c>
      <c r="N5" s="88">
        <f t="shared" ref="N5:N14" si="0">SUM(B5:M5)</f>
        <v>4139</v>
      </c>
    </row>
    <row r="6" spans="1:14">
      <c r="A6" s="92" t="s">
        <v>17</v>
      </c>
      <c r="B6" s="86">
        <v>4686</v>
      </c>
      <c r="C6" s="86">
        <v>4538</v>
      </c>
      <c r="D6" s="86">
        <v>5970</v>
      </c>
      <c r="E6" s="86">
        <v>4920</v>
      </c>
      <c r="F6" s="86">
        <v>6656</v>
      </c>
      <c r="G6" s="86">
        <v>3663</v>
      </c>
      <c r="H6" s="86">
        <v>7124</v>
      </c>
      <c r="I6" s="86">
        <v>23561</v>
      </c>
      <c r="J6" s="87">
        <v>31757</v>
      </c>
      <c r="K6" s="87">
        <v>69944</v>
      </c>
      <c r="L6" s="87">
        <v>42127</v>
      </c>
      <c r="M6" s="87">
        <v>107257</v>
      </c>
      <c r="N6" s="88">
        <f t="shared" si="0"/>
        <v>312203</v>
      </c>
    </row>
    <row r="7" spans="1:14">
      <c r="A7" s="92" t="s">
        <v>140</v>
      </c>
      <c r="B7" s="86">
        <v>16679</v>
      </c>
      <c r="C7" s="86">
        <v>16299</v>
      </c>
      <c r="D7" s="86">
        <v>7831</v>
      </c>
      <c r="E7" s="86">
        <v>11707</v>
      </c>
      <c r="F7" s="86">
        <v>10316</v>
      </c>
      <c r="G7" s="86">
        <v>5245</v>
      </c>
      <c r="H7" s="86">
        <v>42398</v>
      </c>
      <c r="I7" s="86">
        <v>45312</v>
      </c>
      <c r="J7" s="87">
        <v>29696</v>
      </c>
      <c r="K7" s="87">
        <v>15088</v>
      </c>
      <c r="L7" s="87">
        <v>20861</v>
      </c>
      <c r="M7" s="87">
        <v>173752</v>
      </c>
      <c r="N7" s="88">
        <f t="shared" si="0"/>
        <v>395184</v>
      </c>
    </row>
    <row r="8" spans="1:14">
      <c r="A8" s="92" t="s">
        <v>47</v>
      </c>
      <c r="B8" s="86">
        <v>7583</v>
      </c>
      <c r="C8" s="86">
        <v>35286</v>
      </c>
      <c r="D8" s="86">
        <v>3963</v>
      </c>
      <c r="E8" s="86">
        <v>10971</v>
      </c>
      <c r="F8" s="86">
        <v>13804</v>
      </c>
      <c r="G8" s="86">
        <v>8193</v>
      </c>
      <c r="H8" s="86">
        <v>7138</v>
      </c>
      <c r="I8" s="86">
        <v>9384</v>
      </c>
      <c r="J8" s="87">
        <v>13549</v>
      </c>
      <c r="K8" s="87">
        <v>15740</v>
      </c>
      <c r="L8" s="87">
        <v>6586</v>
      </c>
      <c r="M8" s="87">
        <v>12090</v>
      </c>
      <c r="N8" s="88">
        <f t="shared" si="0"/>
        <v>144287</v>
      </c>
    </row>
    <row r="9" spans="1:14">
      <c r="A9" s="92" t="s">
        <v>135</v>
      </c>
      <c r="B9" s="86">
        <v>6178</v>
      </c>
      <c r="C9" s="86">
        <v>5167</v>
      </c>
      <c r="D9" s="86">
        <v>6804</v>
      </c>
      <c r="E9" s="86">
        <v>11843</v>
      </c>
      <c r="F9" s="86">
        <v>59664</v>
      </c>
      <c r="G9" s="86">
        <v>11920</v>
      </c>
      <c r="H9" s="86">
        <v>17283</v>
      </c>
      <c r="I9" s="86">
        <v>19885</v>
      </c>
      <c r="J9" s="87">
        <v>2888</v>
      </c>
      <c r="K9" s="87">
        <v>5492</v>
      </c>
      <c r="L9" s="87">
        <v>2855</v>
      </c>
      <c r="M9" s="87">
        <v>4987</v>
      </c>
      <c r="N9" s="88">
        <f t="shared" si="0"/>
        <v>154966</v>
      </c>
    </row>
    <row r="10" spans="1:14">
      <c r="A10" s="92" t="s">
        <v>305</v>
      </c>
      <c r="B10" s="86">
        <v>66399</v>
      </c>
      <c r="C10" s="86">
        <v>38976</v>
      </c>
      <c r="D10" s="86">
        <v>10043</v>
      </c>
      <c r="E10" s="86">
        <v>19481</v>
      </c>
      <c r="F10" s="86">
        <v>66364</v>
      </c>
      <c r="G10" s="86">
        <v>10322</v>
      </c>
      <c r="H10" s="86">
        <v>3216</v>
      </c>
      <c r="I10" s="86">
        <v>3478</v>
      </c>
      <c r="J10" s="87">
        <v>9607</v>
      </c>
      <c r="K10" s="87">
        <v>3677</v>
      </c>
      <c r="L10" s="87">
        <v>3513</v>
      </c>
      <c r="M10" s="87">
        <v>21098</v>
      </c>
      <c r="N10" s="88">
        <f t="shared" si="0"/>
        <v>256174</v>
      </c>
    </row>
    <row r="11" spans="1:14">
      <c r="A11" s="92" t="s">
        <v>63</v>
      </c>
      <c r="B11" s="86">
        <v>27534</v>
      </c>
      <c r="C11" s="86">
        <v>55158</v>
      </c>
      <c r="D11" s="86">
        <v>33246</v>
      </c>
      <c r="E11" s="86">
        <v>35339</v>
      </c>
      <c r="F11" s="86">
        <v>25888</v>
      </c>
      <c r="G11" s="86">
        <v>39359</v>
      </c>
      <c r="H11" s="86">
        <v>46287</v>
      </c>
      <c r="I11" s="86">
        <v>28613</v>
      </c>
      <c r="J11" s="87">
        <v>37148</v>
      </c>
      <c r="K11" s="87">
        <v>24330</v>
      </c>
      <c r="L11" s="87">
        <v>31084</v>
      </c>
      <c r="M11" s="87">
        <v>50126</v>
      </c>
      <c r="N11" s="88">
        <f t="shared" si="0"/>
        <v>434112</v>
      </c>
    </row>
    <row r="12" spans="1:14">
      <c r="A12" s="92" t="s">
        <v>207</v>
      </c>
      <c r="B12" s="86">
        <v>9073</v>
      </c>
      <c r="C12" s="86">
        <v>2384</v>
      </c>
      <c r="D12" s="86">
        <v>7765</v>
      </c>
      <c r="E12" s="86">
        <v>11669</v>
      </c>
      <c r="F12" s="86">
        <v>6165</v>
      </c>
      <c r="G12" s="86">
        <v>5420</v>
      </c>
      <c r="H12" s="86">
        <v>2941</v>
      </c>
      <c r="I12" s="86">
        <v>6113</v>
      </c>
      <c r="J12" s="87">
        <v>9809</v>
      </c>
      <c r="K12" s="87">
        <v>10085</v>
      </c>
      <c r="L12" s="87">
        <v>29801</v>
      </c>
      <c r="M12" s="87">
        <v>15551</v>
      </c>
      <c r="N12" s="88">
        <f t="shared" si="0"/>
        <v>116776</v>
      </c>
    </row>
    <row r="13" spans="1:14">
      <c r="A13" s="92" t="s">
        <v>24</v>
      </c>
      <c r="B13" s="86">
        <v>14138</v>
      </c>
      <c r="C13" s="86">
        <v>12257</v>
      </c>
      <c r="D13" s="86">
        <v>18046</v>
      </c>
      <c r="E13" s="86">
        <v>35940</v>
      </c>
      <c r="F13" s="86">
        <v>17938</v>
      </c>
      <c r="G13" s="86">
        <v>9018</v>
      </c>
      <c r="H13" s="86">
        <v>14757</v>
      </c>
      <c r="I13" s="86">
        <v>24769</v>
      </c>
      <c r="J13" s="87">
        <v>13526</v>
      </c>
      <c r="K13" s="87">
        <v>11347</v>
      </c>
      <c r="L13" s="87">
        <v>8669</v>
      </c>
      <c r="M13" s="87">
        <v>13478</v>
      </c>
      <c r="N13" s="88">
        <f t="shared" si="0"/>
        <v>193883</v>
      </c>
    </row>
    <row r="14" spans="1:14">
      <c r="A14" s="92" t="s">
        <v>30</v>
      </c>
      <c r="B14" s="86">
        <v>3593</v>
      </c>
      <c r="C14" s="86">
        <v>2321</v>
      </c>
      <c r="D14" s="86">
        <v>3842</v>
      </c>
      <c r="E14" s="86">
        <v>2726</v>
      </c>
      <c r="F14" s="86">
        <v>4590</v>
      </c>
      <c r="G14" s="86">
        <v>2447</v>
      </c>
      <c r="H14" s="86">
        <v>3297</v>
      </c>
      <c r="I14" s="86">
        <v>5526</v>
      </c>
      <c r="J14" s="87">
        <v>1788</v>
      </c>
      <c r="K14" s="87">
        <v>4821</v>
      </c>
      <c r="L14" s="87">
        <v>4645</v>
      </c>
      <c r="M14" s="87">
        <v>7545</v>
      </c>
      <c r="N14" s="88">
        <f t="shared" si="0"/>
        <v>47141</v>
      </c>
    </row>
    <row r="15" spans="1:14" ht="15.75" thickBot="1">
      <c r="A15" s="89"/>
      <c r="B15" s="90">
        <f>SUM(B5:B14)</f>
        <v>155962</v>
      </c>
      <c r="C15" s="90">
        <f t="shared" ref="C15:M15" si="1">SUM(C5:C14)</f>
        <v>172617</v>
      </c>
      <c r="D15" s="90">
        <f t="shared" si="1"/>
        <v>98647</v>
      </c>
      <c r="E15" s="90">
        <f t="shared" si="1"/>
        <v>144758</v>
      </c>
      <c r="F15" s="90">
        <f t="shared" si="1"/>
        <v>211523</v>
      </c>
      <c r="G15" s="90">
        <f t="shared" si="1"/>
        <v>95744</v>
      </c>
      <c r="H15" s="90">
        <f t="shared" si="1"/>
        <v>144441</v>
      </c>
      <c r="I15" s="90">
        <f t="shared" si="1"/>
        <v>167650</v>
      </c>
      <c r="J15" s="90">
        <f t="shared" si="1"/>
        <v>149846</v>
      </c>
      <c r="K15" s="90">
        <f t="shared" si="1"/>
        <v>160604</v>
      </c>
      <c r="L15" s="90">
        <f t="shared" si="1"/>
        <v>150239</v>
      </c>
      <c r="M15" s="90">
        <f t="shared" si="1"/>
        <v>406834</v>
      </c>
      <c r="N15" s="90">
        <f>SUM(N5:N14)</f>
        <v>2058865</v>
      </c>
    </row>
    <row r="18" spans="1:14" ht="18">
      <c r="A18" s="327" t="s">
        <v>660</v>
      </c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</row>
    <row r="19" spans="1:14" ht="16.5" thickBot="1">
      <c r="A19" s="328" t="s">
        <v>661</v>
      </c>
      <c r="B19" s="328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</row>
    <row r="20" spans="1:14">
      <c r="A20" s="82" t="s">
        <v>6</v>
      </c>
      <c r="B20" s="82" t="s">
        <v>662</v>
      </c>
      <c r="C20" s="82" t="s">
        <v>663</v>
      </c>
      <c r="D20" s="82" t="s">
        <v>664</v>
      </c>
      <c r="E20" s="82" t="s">
        <v>665</v>
      </c>
      <c r="F20" s="82" t="s">
        <v>666</v>
      </c>
      <c r="G20" s="82" t="s">
        <v>667</v>
      </c>
      <c r="H20" s="82" t="s">
        <v>668</v>
      </c>
      <c r="I20" s="82" t="s">
        <v>669</v>
      </c>
      <c r="J20" s="82" t="s">
        <v>670</v>
      </c>
      <c r="K20" s="82" t="s">
        <v>671</v>
      </c>
      <c r="L20" s="83" t="s">
        <v>672</v>
      </c>
      <c r="M20" s="83" t="s">
        <v>673</v>
      </c>
      <c r="N20" s="84" t="s">
        <v>674</v>
      </c>
    </row>
    <row r="21" spans="1:14">
      <c r="A21" s="85" t="s">
        <v>676</v>
      </c>
      <c r="B21" s="86">
        <v>21.79</v>
      </c>
      <c r="C21" s="86"/>
      <c r="D21" s="86"/>
      <c r="E21" s="86"/>
      <c r="F21" s="86">
        <v>18.309999999999999</v>
      </c>
      <c r="G21" s="86">
        <v>348.53999999999991</v>
      </c>
      <c r="H21" s="86">
        <v>1856.6899999999998</v>
      </c>
      <c r="I21" s="86">
        <v>1430.9999999999998</v>
      </c>
      <c r="J21" s="87">
        <v>58.31</v>
      </c>
      <c r="K21" s="87">
        <v>83.49</v>
      </c>
      <c r="L21" s="87">
        <v>36.619999999999997</v>
      </c>
      <c r="M21" s="87">
        <v>1095.3499999999999</v>
      </c>
      <c r="N21" s="88">
        <f t="shared" ref="N21:N30" si="2">SUM(B21:M21)</f>
        <v>4950.0999999999995</v>
      </c>
    </row>
    <row r="22" spans="1:14">
      <c r="A22" s="85" t="s">
        <v>17</v>
      </c>
      <c r="B22" s="86">
        <v>5737.16</v>
      </c>
      <c r="C22" s="86">
        <v>30366.6</v>
      </c>
      <c r="D22" s="86">
        <v>4760.32</v>
      </c>
      <c r="E22" s="86">
        <v>11184.179999999998</v>
      </c>
      <c r="F22" s="86">
        <v>25703.780000000002</v>
      </c>
      <c r="G22" s="86">
        <v>10350.039999999999</v>
      </c>
      <c r="H22" s="86">
        <v>23744.080000000002</v>
      </c>
      <c r="I22" s="86">
        <v>38083.68</v>
      </c>
      <c r="J22" s="87">
        <v>16262.949999999999</v>
      </c>
      <c r="K22" s="87">
        <v>7113.3099999999995</v>
      </c>
      <c r="L22" s="87">
        <v>4921.51</v>
      </c>
      <c r="M22" s="87">
        <v>17757.699999999997</v>
      </c>
      <c r="N22" s="88">
        <f t="shared" si="2"/>
        <v>195985.31</v>
      </c>
    </row>
    <row r="23" spans="1:14">
      <c r="A23" s="85" t="s">
        <v>140</v>
      </c>
      <c r="B23" s="86">
        <v>5050.5199999999995</v>
      </c>
      <c r="C23" s="86">
        <v>3711.4300000000003</v>
      </c>
      <c r="D23" s="86">
        <v>1571.6599999999999</v>
      </c>
      <c r="E23" s="86">
        <v>4444.7299999999996</v>
      </c>
      <c r="F23" s="86">
        <v>30564.62</v>
      </c>
      <c r="G23" s="86">
        <v>4280.7000000000007</v>
      </c>
      <c r="H23" s="86">
        <v>2001.45</v>
      </c>
      <c r="I23" s="86">
        <v>3813.26</v>
      </c>
      <c r="J23" s="87">
        <v>9712.7900000000009</v>
      </c>
      <c r="K23" s="87">
        <v>16374.82</v>
      </c>
      <c r="L23" s="87">
        <v>17278.7</v>
      </c>
      <c r="M23" s="87">
        <v>121542.52000000002</v>
      </c>
      <c r="N23" s="88">
        <f t="shared" si="2"/>
        <v>220347.2</v>
      </c>
    </row>
    <row r="24" spans="1:14">
      <c r="A24" s="85" t="s">
        <v>47</v>
      </c>
      <c r="B24" s="86">
        <v>20791.349999999999</v>
      </c>
      <c r="C24" s="86">
        <v>8252</v>
      </c>
      <c r="D24" s="86">
        <v>10540.750000000002</v>
      </c>
      <c r="E24" s="86">
        <v>4609.9900000000007</v>
      </c>
      <c r="F24" s="86">
        <v>10629.22</v>
      </c>
      <c r="G24" s="86">
        <v>3973.9</v>
      </c>
      <c r="H24" s="86">
        <v>4302.420000000001</v>
      </c>
      <c r="I24" s="86">
        <v>4864.6000000000004</v>
      </c>
      <c r="J24" s="87">
        <v>7254.3600000000006</v>
      </c>
      <c r="K24" s="87">
        <v>21273.39</v>
      </c>
      <c r="L24" s="87">
        <v>13619.32</v>
      </c>
      <c r="M24" s="87">
        <v>119562.12000000001</v>
      </c>
      <c r="N24" s="88">
        <f t="shared" si="2"/>
        <v>229673.41999999998</v>
      </c>
    </row>
    <row r="25" spans="1:14">
      <c r="A25" s="85" t="s">
        <v>135</v>
      </c>
      <c r="B25" s="86">
        <v>21615.580000000005</v>
      </c>
      <c r="C25" s="86">
        <v>38268.449999999997</v>
      </c>
      <c r="D25" s="86">
        <v>5488.75</v>
      </c>
      <c r="E25" s="86">
        <v>8402.8900000000012</v>
      </c>
      <c r="F25" s="86">
        <v>13793.31</v>
      </c>
      <c r="G25" s="86">
        <v>8253.3999999999978</v>
      </c>
      <c r="H25" s="86">
        <v>15163.83</v>
      </c>
      <c r="I25" s="86">
        <v>14828.15</v>
      </c>
      <c r="J25" s="87">
        <v>17316.07</v>
      </c>
      <c r="K25" s="87">
        <v>5970.7199999999993</v>
      </c>
      <c r="L25" s="87">
        <v>26615.290000000005</v>
      </c>
      <c r="M25" s="87">
        <v>16453.099999999999</v>
      </c>
      <c r="N25" s="88">
        <f t="shared" si="2"/>
        <v>192169.54</v>
      </c>
    </row>
    <row r="26" spans="1:14">
      <c r="A26" s="85" t="s">
        <v>305</v>
      </c>
      <c r="B26" s="86">
        <v>2561.56</v>
      </c>
      <c r="C26" s="86">
        <v>22980.9</v>
      </c>
      <c r="D26" s="86">
        <v>5369.66</v>
      </c>
      <c r="E26" s="86">
        <v>9847.3299999999981</v>
      </c>
      <c r="F26" s="86">
        <v>8671.11</v>
      </c>
      <c r="G26" s="86">
        <v>2671.5</v>
      </c>
      <c r="H26" s="86">
        <v>22882.63</v>
      </c>
      <c r="I26" s="86">
        <v>22943.91</v>
      </c>
      <c r="J26" s="87">
        <v>19692.830000000002</v>
      </c>
      <c r="K26" s="87">
        <v>105511.36</v>
      </c>
      <c r="L26" s="87">
        <v>85476.06</v>
      </c>
      <c r="M26" s="87">
        <v>125091.19</v>
      </c>
      <c r="N26" s="88">
        <f t="shared" si="2"/>
        <v>433700.04</v>
      </c>
    </row>
    <row r="27" spans="1:14">
      <c r="A27" s="85" t="s">
        <v>63</v>
      </c>
      <c r="B27" s="86">
        <v>22745.280000000006</v>
      </c>
      <c r="C27" s="86">
        <v>61087.13</v>
      </c>
      <c r="D27" s="86">
        <v>66465.460000000006</v>
      </c>
      <c r="E27" s="86">
        <v>144174.06</v>
      </c>
      <c r="F27" s="86">
        <v>80393.119999999981</v>
      </c>
      <c r="G27" s="86">
        <v>108374.43999999999</v>
      </c>
      <c r="H27" s="86">
        <v>726602.96000000054</v>
      </c>
      <c r="I27" s="86">
        <v>286451.77</v>
      </c>
      <c r="J27" s="87">
        <v>90480.609999999986</v>
      </c>
      <c r="K27" s="87">
        <v>342974.84000000008</v>
      </c>
      <c r="L27" s="87">
        <v>116347.16000000002</v>
      </c>
      <c r="M27" s="87">
        <v>54535.91</v>
      </c>
      <c r="N27" s="88">
        <f t="shared" si="2"/>
        <v>2100632.7400000007</v>
      </c>
    </row>
    <row r="28" spans="1:14">
      <c r="A28" s="85" t="s">
        <v>754</v>
      </c>
      <c r="B28" s="86">
        <v>3549.0099999999993</v>
      </c>
      <c r="C28" s="86">
        <v>5411.1500000000005</v>
      </c>
      <c r="D28" s="86">
        <v>4182.71</v>
      </c>
      <c r="E28" s="86">
        <v>3602.55</v>
      </c>
      <c r="F28" s="86">
        <v>1635.3799999999999</v>
      </c>
      <c r="G28" s="86">
        <v>1807</v>
      </c>
      <c r="H28" s="86">
        <v>4048.88</v>
      </c>
      <c r="I28" s="86">
        <v>7229.56</v>
      </c>
      <c r="J28" s="87">
        <v>6829.3099999999995</v>
      </c>
      <c r="K28" s="87">
        <v>6013</v>
      </c>
      <c r="L28" s="87">
        <v>23359.730000000018</v>
      </c>
      <c r="M28" s="87">
        <v>24659.899999999994</v>
      </c>
      <c r="N28" s="88">
        <f t="shared" si="2"/>
        <v>92328.180000000022</v>
      </c>
    </row>
    <row r="29" spans="1:14">
      <c r="A29" s="85" t="s">
        <v>24</v>
      </c>
      <c r="B29" s="86">
        <v>2010.07</v>
      </c>
      <c r="C29" s="86">
        <v>4421.7999999999993</v>
      </c>
      <c r="D29" s="86">
        <v>6288.42</v>
      </c>
      <c r="E29" s="86">
        <v>26556.720000000001</v>
      </c>
      <c r="F29" s="86">
        <v>19919.810000000001</v>
      </c>
      <c r="G29" s="86">
        <v>17722.760000000002</v>
      </c>
      <c r="H29" s="86">
        <v>17591.179999999997</v>
      </c>
      <c r="I29" s="86">
        <v>13739.490000000002</v>
      </c>
      <c r="J29" s="87">
        <v>25600.57</v>
      </c>
      <c r="K29" s="87">
        <v>6365.63</v>
      </c>
      <c r="L29" s="87">
        <v>12351.01</v>
      </c>
      <c r="M29" s="87">
        <v>39388.740000000005</v>
      </c>
      <c r="N29" s="88">
        <f t="shared" si="2"/>
        <v>191956.2</v>
      </c>
    </row>
    <row r="30" spans="1:14">
      <c r="A30" s="85" t="s">
        <v>675</v>
      </c>
      <c r="B30" s="86">
        <v>1313.3899999999999</v>
      </c>
      <c r="C30" s="86">
        <v>822.81</v>
      </c>
      <c r="D30" s="86">
        <v>1001</v>
      </c>
      <c r="E30" s="86">
        <v>422.23999999999995</v>
      </c>
      <c r="F30" s="86">
        <v>1375.6999999999998</v>
      </c>
      <c r="G30" s="86">
        <v>349.33</v>
      </c>
      <c r="H30" s="86">
        <v>3052.8399999999997</v>
      </c>
      <c r="I30" s="86">
        <v>1243.3899999999994</v>
      </c>
      <c r="J30" s="87">
        <v>183.84</v>
      </c>
      <c r="K30" s="87">
        <v>514.03</v>
      </c>
      <c r="L30" s="87">
        <v>1088.42</v>
      </c>
      <c r="M30" s="87">
        <v>12027.280000000002</v>
      </c>
      <c r="N30" s="88">
        <f t="shared" si="2"/>
        <v>23394.270000000004</v>
      </c>
    </row>
    <row r="31" spans="1:14" ht="15.75" thickBot="1">
      <c r="A31" s="89"/>
      <c r="B31" s="90">
        <f t="shared" ref="B31:N31" si="3">SUM(B21:B30)</f>
        <v>85395.710000000021</v>
      </c>
      <c r="C31" s="90">
        <f t="shared" si="3"/>
        <v>175322.27</v>
      </c>
      <c r="D31" s="90">
        <f t="shared" si="3"/>
        <v>105668.73000000001</v>
      </c>
      <c r="E31" s="90">
        <f t="shared" si="3"/>
        <v>213244.68999999997</v>
      </c>
      <c r="F31" s="90">
        <f t="shared" si="3"/>
        <v>192704.36</v>
      </c>
      <c r="G31" s="90">
        <f t="shared" si="3"/>
        <v>158131.60999999999</v>
      </c>
      <c r="H31" s="90">
        <f t="shared" si="3"/>
        <v>821246.96000000054</v>
      </c>
      <c r="I31" s="90">
        <f t="shared" si="3"/>
        <v>394628.81</v>
      </c>
      <c r="J31" s="90">
        <f t="shared" si="3"/>
        <v>193391.63999999998</v>
      </c>
      <c r="K31" s="90">
        <f t="shared" si="3"/>
        <v>512194.59000000008</v>
      </c>
      <c r="L31" s="90">
        <f t="shared" si="3"/>
        <v>301093.82000000007</v>
      </c>
      <c r="M31" s="90">
        <f t="shared" si="3"/>
        <v>532113.81000000006</v>
      </c>
      <c r="N31" s="90">
        <f t="shared" si="3"/>
        <v>3685137.0000000009</v>
      </c>
    </row>
  </sheetData>
  <sortState ref="A5:N14">
    <sortCondition ref="A5:A14"/>
  </sortState>
  <customSheetViews>
    <customSheetView guid="{BB668A0E-2D0A-40F7-B96F-8BCFBD14C056}">
      <selection activeCell="E29" sqref="E29"/>
      <pageMargins left="0.7" right="0.7" top="0.75" bottom="0.75" header="0.3" footer="0.3"/>
    </customSheetView>
  </customSheetViews>
  <mergeCells count="4">
    <mergeCell ref="A18:N18"/>
    <mergeCell ref="A19:N19"/>
    <mergeCell ref="A2:N2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233"/>
  <sheetViews>
    <sheetView topLeftCell="A192" workbookViewId="0">
      <selection activeCell="G215" sqref="G215"/>
    </sheetView>
  </sheetViews>
  <sheetFormatPr defaultColWidth="9.140625" defaultRowHeight="12.75"/>
  <cols>
    <col min="1" max="1" width="17.42578125" style="238" customWidth="1"/>
    <col min="2" max="2" width="21.7109375" style="238" customWidth="1"/>
    <col min="3" max="3" width="15.28515625" style="238" customWidth="1"/>
    <col min="4" max="4" width="15.42578125" style="238" customWidth="1"/>
    <col min="5" max="5" width="15.5703125" style="238" customWidth="1"/>
    <col min="6" max="6" width="15.7109375" style="238" customWidth="1"/>
    <col min="7" max="7" width="20.42578125" style="238" customWidth="1"/>
    <col min="8" max="8" width="5.85546875" style="286" customWidth="1"/>
    <col min="9" max="9" width="37.42578125" style="238" customWidth="1"/>
    <col min="10" max="16384" width="9.140625" style="238"/>
  </cols>
  <sheetData>
    <row r="1" spans="1:21" ht="13.5" thickBot="1">
      <c r="A1" s="258" t="s">
        <v>1276</v>
      </c>
      <c r="B1" s="309" t="s">
        <v>1272</v>
      </c>
      <c r="C1" s="239"/>
      <c r="D1" s="239"/>
      <c r="E1" s="239"/>
      <c r="F1" s="239"/>
      <c r="G1" s="239"/>
      <c r="H1" s="279"/>
      <c r="I1" s="239"/>
      <c r="J1" s="239"/>
      <c r="K1" s="239"/>
      <c r="L1" s="239"/>
      <c r="M1" s="240"/>
      <c r="N1" s="257"/>
      <c r="O1" s="257"/>
      <c r="P1" s="239"/>
      <c r="Q1" s="240"/>
      <c r="R1" s="257"/>
      <c r="S1" s="257"/>
      <c r="T1" s="257"/>
      <c r="U1" s="239"/>
    </row>
    <row r="2" spans="1:21" ht="13.5" thickBot="1">
      <c r="A2" s="239"/>
      <c r="B2" s="239"/>
      <c r="C2" s="239"/>
      <c r="D2" s="239"/>
      <c r="E2" s="239"/>
      <c r="F2" s="239"/>
      <c r="G2" s="239"/>
      <c r="H2" s="27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</row>
    <row r="3" spans="1:21" ht="13.5" thickBot="1">
      <c r="A3" s="277" t="s">
        <v>1392</v>
      </c>
      <c r="B3" s="241"/>
      <c r="C3" s="241"/>
      <c r="D3" s="242"/>
      <c r="E3" s="241"/>
      <c r="F3" s="243"/>
      <c r="G3" s="243"/>
      <c r="H3" s="280"/>
      <c r="I3" s="278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</row>
    <row r="4" spans="1:21" ht="39" thickBot="1">
      <c r="A4" s="259" t="s">
        <v>1277</v>
      </c>
      <c r="B4" s="260" t="s">
        <v>693</v>
      </c>
      <c r="C4" s="261" t="s">
        <v>1200</v>
      </c>
      <c r="D4" s="262" t="s">
        <v>1414</v>
      </c>
      <c r="E4" s="263" t="s">
        <v>1278</v>
      </c>
      <c r="F4" s="264" t="s">
        <v>1279</v>
      </c>
      <c r="G4" s="265" t="s">
        <v>1280</v>
      </c>
      <c r="H4" s="281"/>
      <c r="I4" s="294" t="s">
        <v>1415</v>
      </c>
      <c r="J4" s="287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</row>
    <row r="5" spans="1:21" ht="26.25" thickBot="1">
      <c r="A5" s="266" t="s">
        <v>1281</v>
      </c>
      <c r="B5" s="292" t="s">
        <v>28</v>
      </c>
      <c r="C5" s="267">
        <v>60170</v>
      </c>
      <c r="D5" s="268">
        <v>100</v>
      </c>
      <c r="E5" s="244"/>
      <c r="F5" s="241"/>
      <c r="G5" s="245"/>
      <c r="H5" s="282"/>
      <c r="I5" s="289"/>
      <c r="J5" s="287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</row>
    <row r="6" spans="1:21" ht="77.25" thickBot="1">
      <c r="A6" s="246"/>
      <c r="B6" s="246"/>
      <c r="C6" s="267">
        <v>60220</v>
      </c>
      <c r="D6" s="268">
        <v>0</v>
      </c>
      <c r="E6" s="244"/>
      <c r="F6" s="241"/>
      <c r="G6" s="245"/>
      <c r="H6" s="282"/>
      <c r="I6" s="290" t="s">
        <v>1393</v>
      </c>
      <c r="J6" s="287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</row>
    <row r="7" spans="1:21" ht="13.5" thickBot="1">
      <c r="A7" s="247"/>
      <c r="B7" s="247"/>
      <c r="C7" s="267">
        <v>60240</v>
      </c>
      <c r="D7" s="269">
        <v>100</v>
      </c>
      <c r="E7" s="248"/>
      <c r="F7" s="241"/>
      <c r="G7" s="270">
        <v>191</v>
      </c>
      <c r="H7" s="283"/>
      <c r="I7" s="291"/>
      <c r="J7" s="288" t="s">
        <v>1282</v>
      </c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</row>
    <row r="8" spans="1:21" ht="26.25" thickBot="1">
      <c r="A8" s="271" t="s">
        <v>1283</v>
      </c>
      <c r="B8" s="272" t="s">
        <v>1284</v>
      </c>
      <c r="C8" s="249"/>
      <c r="D8" s="273">
        <v>200</v>
      </c>
      <c r="E8" s="273">
        <v>0</v>
      </c>
      <c r="F8" s="273">
        <v>0</v>
      </c>
      <c r="G8" s="273">
        <v>191</v>
      </c>
      <c r="H8" s="284"/>
      <c r="I8" s="291"/>
      <c r="J8" s="287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</row>
    <row r="9" spans="1:21" ht="14.25" thickTop="1" thickBot="1">
      <c r="A9" s="274" t="s">
        <v>1285</v>
      </c>
      <c r="B9" s="274" t="s">
        <v>58</v>
      </c>
      <c r="C9" s="267">
        <v>60170</v>
      </c>
      <c r="D9" s="268">
        <v>100</v>
      </c>
      <c r="E9" s="250"/>
      <c r="F9" s="241"/>
      <c r="G9" s="245"/>
      <c r="H9" s="282"/>
      <c r="I9" s="291"/>
      <c r="J9" s="287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</row>
    <row r="10" spans="1:21" ht="13.5" thickBot="1">
      <c r="A10" s="239"/>
      <c r="B10" s="247"/>
      <c r="C10" s="267">
        <v>60220</v>
      </c>
      <c r="D10" s="268">
        <v>100</v>
      </c>
      <c r="E10" s="250"/>
      <c r="F10" s="241"/>
      <c r="G10" s="245"/>
      <c r="H10" s="282"/>
      <c r="I10" s="291"/>
      <c r="J10" s="287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</row>
    <row r="11" spans="1:21" ht="13.5" thickBot="1">
      <c r="A11" s="247"/>
      <c r="B11" s="247"/>
      <c r="C11" s="267">
        <v>60240</v>
      </c>
      <c r="D11" s="269">
        <v>100</v>
      </c>
      <c r="E11" s="251"/>
      <c r="F11" s="241"/>
      <c r="G11" s="245"/>
      <c r="H11" s="282"/>
      <c r="I11" s="291"/>
      <c r="J11" s="287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</row>
    <row r="12" spans="1:21" ht="26.25" thickBot="1">
      <c r="A12" s="271" t="s">
        <v>1286</v>
      </c>
      <c r="B12" s="272" t="s">
        <v>1287</v>
      </c>
      <c r="C12" s="249"/>
      <c r="D12" s="273">
        <v>300</v>
      </c>
      <c r="E12" s="273">
        <v>0</v>
      </c>
      <c r="F12" s="273">
        <v>0</v>
      </c>
      <c r="G12" s="273">
        <v>0</v>
      </c>
      <c r="H12" s="284"/>
      <c r="I12" s="291"/>
      <c r="J12" s="287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</row>
    <row r="13" spans="1:21" ht="14.25" thickTop="1" thickBot="1">
      <c r="A13" s="274" t="s">
        <v>1288</v>
      </c>
      <c r="B13" s="297" t="s">
        <v>62</v>
      </c>
      <c r="C13" s="267">
        <v>60170</v>
      </c>
      <c r="D13" s="268">
        <v>0</v>
      </c>
      <c r="E13" s="250"/>
      <c r="F13" s="241"/>
      <c r="G13" s="245"/>
      <c r="H13" s="282"/>
      <c r="I13" s="291"/>
      <c r="J13" s="287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</row>
    <row r="14" spans="1:21" ht="115.5" thickBot="1">
      <c r="A14" s="295"/>
      <c r="B14" s="299"/>
      <c r="C14" s="296">
        <v>60220</v>
      </c>
      <c r="D14" s="268">
        <v>0</v>
      </c>
      <c r="E14" s="250"/>
      <c r="F14" s="241"/>
      <c r="G14" s="245"/>
      <c r="H14" s="282"/>
      <c r="I14" s="290" t="s">
        <v>1289</v>
      </c>
      <c r="J14" s="287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</row>
    <row r="15" spans="1:21" ht="13.5" thickBot="1">
      <c r="A15" s="247"/>
      <c r="B15" s="298"/>
      <c r="C15" s="267">
        <v>60240</v>
      </c>
      <c r="D15" s="269">
        <v>500</v>
      </c>
      <c r="E15" s="251"/>
      <c r="F15" s="241"/>
      <c r="G15" s="270">
        <v>8600</v>
      </c>
      <c r="H15" s="283"/>
      <c r="I15" s="291"/>
      <c r="J15" s="287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</row>
    <row r="16" spans="1:21" ht="13.5" thickBot="1">
      <c r="A16" s="271" t="s">
        <v>1290</v>
      </c>
      <c r="B16" s="272" t="s">
        <v>1291</v>
      </c>
      <c r="C16" s="249"/>
      <c r="D16" s="273">
        <v>500</v>
      </c>
      <c r="E16" s="273">
        <v>0</v>
      </c>
      <c r="F16" s="273">
        <v>0</v>
      </c>
      <c r="G16" s="273">
        <v>8600</v>
      </c>
      <c r="H16" s="284"/>
      <c r="I16" s="291"/>
      <c r="J16" s="287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</row>
    <row r="17" spans="1:21" ht="14.25" thickTop="1" thickBot="1">
      <c r="A17" s="274" t="s">
        <v>1292</v>
      </c>
      <c r="B17" s="293" t="s">
        <v>1410</v>
      </c>
      <c r="C17" s="267">
        <v>60170</v>
      </c>
      <c r="D17" s="268">
        <v>100</v>
      </c>
      <c r="E17" s="250"/>
      <c r="F17" s="241"/>
      <c r="G17" s="245"/>
      <c r="H17" s="282"/>
      <c r="I17" s="291"/>
      <c r="J17" s="287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</row>
    <row r="18" spans="1:21" ht="13.5" thickBot="1">
      <c r="A18" s="252"/>
      <c r="B18" s="246"/>
      <c r="C18" s="267">
        <v>60220</v>
      </c>
      <c r="D18" s="268">
        <v>100</v>
      </c>
      <c r="E18" s="250"/>
      <c r="F18" s="241"/>
      <c r="G18" s="245"/>
      <c r="H18" s="282"/>
      <c r="I18" s="291"/>
      <c r="J18" s="287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</row>
    <row r="19" spans="1:21" ht="13.5" thickBot="1">
      <c r="A19" s="247"/>
      <c r="B19" s="247"/>
      <c r="C19" s="267">
        <v>60240</v>
      </c>
      <c r="D19" s="269">
        <v>100</v>
      </c>
      <c r="E19" s="251"/>
      <c r="F19" s="241"/>
      <c r="G19" s="245"/>
      <c r="H19" s="282"/>
      <c r="I19" s="291"/>
      <c r="J19" s="287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</row>
    <row r="20" spans="1:21" ht="13.5" thickBot="1">
      <c r="A20" s="271" t="s">
        <v>1293</v>
      </c>
      <c r="B20" s="272" t="s">
        <v>1410</v>
      </c>
      <c r="C20" s="249"/>
      <c r="D20" s="273">
        <v>300</v>
      </c>
      <c r="E20" s="273">
        <v>0</v>
      </c>
      <c r="F20" s="273">
        <v>0</v>
      </c>
      <c r="G20" s="273">
        <v>0</v>
      </c>
      <c r="H20" s="284"/>
      <c r="I20" s="291"/>
      <c r="J20" s="287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</row>
    <row r="21" spans="1:21" ht="14.25" thickTop="1" thickBot="1">
      <c r="A21" s="274" t="s">
        <v>1294</v>
      </c>
      <c r="B21" s="274" t="s">
        <v>84</v>
      </c>
      <c r="C21" s="267">
        <v>60170</v>
      </c>
      <c r="D21" s="268">
        <v>0</v>
      </c>
      <c r="E21" s="250"/>
      <c r="F21" s="241"/>
      <c r="G21" s="245"/>
      <c r="H21" s="282"/>
      <c r="I21" s="291"/>
      <c r="J21" s="287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</row>
    <row r="22" spans="1:21" ht="13.5" thickBot="1">
      <c r="A22" s="252"/>
      <c r="B22" s="246"/>
      <c r="C22" s="267">
        <v>60220</v>
      </c>
      <c r="D22" s="254"/>
      <c r="E22" s="250"/>
      <c r="F22" s="241"/>
      <c r="G22" s="245"/>
      <c r="H22" s="282"/>
      <c r="I22" s="291"/>
      <c r="J22" s="287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</row>
    <row r="23" spans="1:21" ht="13.5" thickBot="1">
      <c r="A23" s="247"/>
      <c r="B23" s="247"/>
      <c r="C23" s="267">
        <v>60240</v>
      </c>
      <c r="D23" s="269">
        <v>1000</v>
      </c>
      <c r="E23" s="251"/>
      <c r="F23" s="241"/>
      <c r="G23" s="245"/>
      <c r="H23" s="282"/>
      <c r="I23" s="290"/>
      <c r="J23" s="287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</row>
    <row r="24" spans="1:21" ht="26.25" thickBot="1">
      <c r="A24" s="271" t="s">
        <v>1295</v>
      </c>
      <c r="B24" s="272" t="s">
        <v>1296</v>
      </c>
      <c r="C24" s="249"/>
      <c r="D24" s="273">
        <v>1000</v>
      </c>
      <c r="E24" s="273">
        <v>0</v>
      </c>
      <c r="F24" s="273">
        <v>0</v>
      </c>
      <c r="G24" s="273">
        <v>0</v>
      </c>
      <c r="H24" s="284"/>
      <c r="I24" s="291"/>
      <c r="J24" s="287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</row>
    <row r="25" spans="1:21" ht="14.25" thickTop="1" thickBot="1">
      <c r="A25" s="274" t="s">
        <v>1297</v>
      </c>
      <c r="B25" s="274" t="s">
        <v>131</v>
      </c>
      <c r="C25" s="267">
        <v>60170</v>
      </c>
      <c r="D25" s="268">
        <v>0</v>
      </c>
      <c r="E25" s="250"/>
      <c r="F25" s="241"/>
      <c r="G25" s="245"/>
      <c r="H25" s="282"/>
      <c r="I25" s="291"/>
      <c r="J25" s="287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</row>
    <row r="26" spans="1:21" ht="13.5" thickBot="1">
      <c r="A26" s="252"/>
      <c r="B26" s="246"/>
      <c r="C26" s="267">
        <v>60220</v>
      </c>
      <c r="D26" s="268">
        <v>0</v>
      </c>
      <c r="E26" s="250"/>
      <c r="F26" s="241"/>
      <c r="G26" s="245"/>
      <c r="H26" s="282"/>
      <c r="I26" s="291"/>
      <c r="J26" s="287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</row>
    <row r="27" spans="1:21" ht="26.25" thickBot="1">
      <c r="A27" s="247"/>
      <c r="B27" s="247"/>
      <c r="C27" s="267">
        <v>60240</v>
      </c>
      <c r="D27" s="269">
        <v>0</v>
      </c>
      <c r="E27" s="251"/>
      <c r="F27" s="241"/>
      <c r="G27" s="270">
        <v>3220</v>
      </c>
      <c r="H27" s="283"/>
      <c r="I27" s="290" t="s">
        <v>1394</v>
      </c>
      <c r="J27" s="287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</row>
    <row r="28" spans="1:21" ht="13.5" thickBot="1">
      <c r="A28" s="271" t="s">
        <v>1298</v>
      </c>
      <c r="B28" s="272" t="s">
        <v>1299</v>
      </c>
      <c r="C28" s="249"/>
      <c r="D28" s="273">
        <v>0</v>
      </c>
      <c r="E28" s="273">
        <v>0</v>
      </c>
      <c r="F28" s="273">
        <v>0</v>
      </c>
      <c r="G28" s="273">
        <v>3220</v>
      </c>
      <c r="H28" s="284"/>
      <c r="I28" s="291"/>
      <c r="J28" s="287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</row>
    <row r="29" spans="1:21" ht="14.25" thickTop="1" thickBot="1">
      <c r="A29" s="274" t="s">
        <v>1300</v>
      </c>
      <c r="B29" s="293" t="s">
        <v>1407</v>
      </c>
      <c r="C29" s="267">
        <v>60170</v>
      </c>
      <c r="D29" s="268">
        <v>0</v>
      </c>
      <c r="E29" s="250"/>
      <c r="F29" s="241"/>
      <c r="G29" s="270">
        <v>2247</v>
      </c>
      <c r="H29" s="283"/>
      <c r="I29" s="291"/>
      <c r="J29" s="287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</row>
    <row r="30" spans="1:21" ht="13.5" thickBot="1">
      <c r="A30" s="252"/>
      <c r="B30" s="246"/>
      <c r="C30" s="267">
        <v>60220</v>
      </c>
      <c r="D30" s="268">
        <v>0</v>
      </c>
      <c r="E30" s="250"/>
      <c r="F30" s="241"/>
      <c r="G30" s="245"/>
      <c r="H30" s="282"/>
      <c r="I30" s="291"/>
      <c r="J30" s="287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</row>
    <row r="31" spans="1:21" ht="26.25" thickBot="1">
      <c r="A31" s="247"/>
      <c r="B31" s="247"/>
      <c r="C31" s="267">
        <v>60240</v>
      </c>
      <c r="D31" s="269">
        <v>0</v>
      </c>
      <c r="E31" s="251"/>
      <c r="F31" s="241"/>
      <c r="G31" s="245"/>
      <c r="H31" s="282"/>
      <c r="I31" s="290" t="s">
        <v>1301</v>
      </c>
      <c r="J31" s="287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</row>
    <row r="32" spans="1:21" ht="13.5" thickBot="1">
      <c r="A32" s="271" t="s">
        <v>1302</v>
      </c>
      <c r="B32" s="272" t="s">
        <v>1408</v>
      </c>
      <c r="C32" s="249"/>
      <c r="D32" s="273">
        <v>0</v>
      </c>
      <c r="E32" s="273">
        <v>0</v>
      </c>
      <c r="F32" s="273">
        <v>0</v>
      </c>
      <c r="G32" s="273">
        <v>2247</v>
      </c>
      <c r="H32" s="284"/>
      <c r="I32" s="291"/>
      <c r="J32" s="287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</row>
    <row r="33" spans="1:21" ht="14.25" thickTop="1" thickBot="1">
      <c r="A33" s="275" t="s">
        <v>1303</v>
      </c>
      <c r="B33" s="275" t="s">
        <v>203</v>
      </c>
      <c r="C33" s="267">
        <v>60170</v>
      </c>
      <c r="D33" s="268">
        <v>0</v>
      </c>
      <c r="E33" s="250"/>
      <c r="F33" s="241"/>
      <c r="G33" s="245"/>
      <c r="H33" s="282"/>
      <c r="I33" s="291"/>
      <c r="J33" s="287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</row>
    <row r="34" spans="1:21" ht="13.5" thickBot="1">
      <c r="A34" s="241"/>
      <c r="B34" s="247"/>
      <c r="C34" s="267">
        <v>60220</v>
      </c>
      <c r="D34" s="268">
        <v>0</v>
      </c>
      <c r="E34" s="250"/>
      <c r="F34" s="241"/>
      <c r="G34" s="245"/>
      <c r="H34" s="282"/>
      <c r="I34" s="291"/>
      <c r="J34" s="287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</row>
    <row r="35" spans="1:21" ht="13.5" thickBot="1">
      <c r="A35" s="241"/>
      <c r="B35" s="247"/>
      <c r="C35" s="267">
        <v>60240</v>
      </c>
      <c r="D35" s="269">
        <v>0</v>
      </c>
      <c r="E35" s="251"/>
      <c r="F35" s="241"/>
      <c r="G35" s="270">
        <v>452</v>
      </c>
      <c r="H35" s="283"/>
      <c r="I35" s="291"/>
      <c r="J35" s="287"/>
      <c r="K35" s="239"/>
      <c r="L35" s="239"/>
      <c r="M35" s="239"/>
      <c r="N35" s="239"/>
      <c r="O35" s="239"/>
      <c r="P35" s="239"/>
      <c r="Q35" s="239"/>
      <c r="R35" s="239"/>
      <c r="S35" s="239"/>
      <c r="T35" s="239"/>
      <c r="U35" s="239"/>
    </row>
    <row r="36" spans="1:21" ht="26.25" thickBot="1">
      <c r="A36" s="271" t="s">
        <v>1304</v>
      </c>
      <c r="B36" s="272" t="s">
        <v>1305</v>
      </c>
      <c r="C36" s="249"/>
      <c r="D36" s="273">
        <v>0</v>
      </c>
      <c r="E36" s="273">
        <v>0</v>
      </c>
      <c r="F36" s="273">
        <v>0</v>
      </c>
      <c r="G36" s="273">
        <v>452</v>
      </c>
      <c r="H36" s="284"/>
      <c r="I36" s="291"/>
      <c r="J36" s="287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</row>
    <row r="37" spans="1:21" ht="14.25" thickTop="1" thickBot="1">
      <c r="A37" s="266" t="s">
        <v>1307</v>
      </c>
      <c r="B37" s="266" t="s">
        <v>235</v>
      </c>
      <c r="C37" s="267">
        <v>60170</v>
      </c>
      <c r="D37" s="268">
        <v>500</v>
      </c>
      <c r="E37" s="250"/>
      <c r="F37" s="241"/>
      <c r="G37" s="270">
        <v>876</v>
      </c>
      <c r="H37" s="283"/>
      <c r="I37" s="291"/>
      <c r="J37" s="287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</row>
    <row r="38" spans="1:21" ht="13.5" thickBot="1">
      <c r="A38" s="246"/>
      <c r="B38" s="246"/>
      <c r="C38" s="267">
        <v>60220</v>
      </c>
      <c r="D38" s="268">
        <v>0</v>
      </c>
      <c r="E38" s="250"/>
      <c r="F38" s="241"/>
      <c r="G38" s="245"/>
      <c r="H38" s="282"/>
      <c r="I38" s="291"/>
      <c r="J38" s="287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</row>
    <row r="39" spans="1:21" ht="90" thickBot="1">
      <c r="A39" s="247"/>
      <c r="B39" s="247"/>
      <c r="C39" s="267">
        <v>60240</v>
      </c>
      <c r="D39" s="269">
        <v>100</v>
      </c>
      <c r="E39" s="251"/>
      <c r="F39" s="241"/>
      <c r="G39" s="270">
        <v>5461</v>
      </c>
      <c r="H39" s="283"/>
      <c r="I39" s="290" t="s">
        <v>1308</v>
      </c>
      <c r="J39" s="287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</row>
    <row r="40" spans="1:21" ht="26.25" thickBot="1">
      <c r="A40" s="271" t="s">
        <v>1309</v>
      </c>
      <c r="B40" s="272" t="s">
        <v>1310</v>
      </c>
      <c r="C40" s="249"/>
      <c r="D40" s="273">
        <v>600</v>
      </c>
      <c r="E40" s="273">
        <v>0</v>
      </c>
      <c r="F40" s="273">
        <v>0</v>
      </c>
      <c r="G40" s="273">
        <v>6336</v>
      </c>
      <c r="H40" s="284"/>
      <c r="I40" s="291"/>
      <c r="J40" s="287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</row>
    <row r="41" spans="1:21" ht="14.25" thickTop="1" thickBot="1">
      <c r="A41" s="266" t="s">
        <v>1311</v>
      </c>
      <c r="B41" s="266" t="s">
        <v>255</v>
      </c>
      <c r="C41" s="267">
        <v>60170</v>
      </c>
      <c r="D41" s="268">
        <v>0</v>
      </c>
      <c r="E41" s="250"/>
      <c r="F41" s="241"/>
      <c r="G41" s="245"/>
      <c r="H41" s="282"/>
      <c r="I41" s="291"/>
      <c r="J41" s="287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</row>
    <row r="42" spans="1:21" ht="13.5" thickBot="1">
      <c r="A42" s="246"/>
      <c r="B42" s="246"/>
      <c r="C42" s="267">
        <v>60220</v>
      </c>
      <c r="D42" s="268">
        <v>0</v>
      </c>
      <c r="E42" s="250"/>
      <c r="F42" s="241"/>
      <c r="G42" s="245"/>
      <c r="H42" s="282"/>
      <c r="I42" s="291"/>
      <c r="J42" s="287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</row>
    <row r="43" spans="1:21" ht="39" thickBot="1">
      <c r="A43" s="247"/>
      <c r="B43" s="247"/>
      <c r="C43" s="267">
        <v>60240</v>
      </c>
      <c r="D43" s="269">
        <v>500</v>
      </c>
      <c r="E43" s="251"/>
      <c r="F43" s="241"/>
      <c r="G43" s="245"/>
      <c r="H43" s="282"/>
      <c r="I43" s="290" t="s">
        <v>1395</v>
      </c>
      <c r="J43" s="287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</row>
    <row r="44" spans="1:21" ht="13.5" thickBot="1">
      <c r="A44" s="271" t="s">
        <v>1312</v>
      </c>
      <c r="B44" s="272" t="s">
        <v>1313</v>
      </c>
      <c r="C44" s="249"/>
      <c r="D44" s="273">
        <v>500</v>
      </c>
      <c r="E44" s="273">
        <v>0</v>
      </c>
      <c r="F44" s="273">
        <v>0</v>
      </c>
      <c r="G44" s="273">
        <v>0</v>
      </c>
      <c r="H44" s="284"/>
      <c r="I44" s="291"/>
      <c r="J44" s="287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</row>
    <row r="45" spans="1:21" ht="14.25" thickTop="1" thickBot="1">
      <c r="A45" s="266" t="s">
        <v>1314</v>
      </c>
      <c r="B45" s="266" t="s">
        <v>270</v>
      </c>
      <c r="C45" s="267">
        <v>60170</v>
      </c>
      <c r="D45" s="268">
        <v>0</v>
      </c>
      <c r="E45" s="250"/>
      <c r="F45" s="241"/>
      <c r="G45" s="245"/>
      <c r="H45" s="282"/>
      <c r="I45" s="291"/>
      <c r="J45" s="287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</row>
    <row r="46" spans="1:21" ht="13.5" thickBot="1">
      <c r="A46" s="246"/>
      <c r="B46" s="246"/>
      <c r="C46" s="267">
        <v>60220</v>
      </c>
      <c r="D46" s="254"/>
      <c r="E46" s="250"/>
      <c r="F46" s="241"/>
      <c r="G46" s="245"/>
      <c r="H46" s="282"/>
      <c r="I46" s="291"/>
      <c r="J46" s="287"/>
      <c r="K46" s="239"/>
      <c r="L46" s="239"/>
      <c r="M46" s="239"/>
      <c r="N46" s="239"/>
      <c r="O46" s="239"/>
      <c r="P46" s="239"/>
      <c r="Q46" s="239"/>
      <c r="R46" s="239"/>
      <c r="S46" s="239"/>
      <c r="T46" s="239"/>
      <c r="U46" s="239"/>
    </row>
    <row r="47" spans="1:21" ht="90" thickBot="1">
      <c r="A47" s="247"/>
      <c r="B47" s="247"/>
      <c r="C47" s="267">
        <v>60240</v>
      </c>
      <c r="D47" s="269">
        <v>0</v>
      </c>
      <c r="E47" s="251"/>
      <c r="F47" s="241"/>
      <c r="G47" s="270">
        <v>8174</v>
      </c>
      <c r="H47" s="283"/>
      <c r="I47" s="290" t="s">
        <v>1315</v>
      </c>
      <c r="J47" s="287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</row>
    <row r="48" spans="1:21" ht="26.25" thickBot="1">
      <c r="A48" s="271" t="s">
        <v>1316</v>
      </c>
      <c r="B48" s="272" t="s">
        <v>1317</v>
      </c>
      <c r="C48" s="249"/>
      <c r="D48" s="273">
        <v>0</v>
      </c>
      <c r="E48" s="273">
        <v>0</v>
      </c>
      <c r="F48" s="273">
        <v>0</v>
      </c>
      <c r="G48" s="273">
        <v>8174</v>
      </c>
      <c r="H48" s="284"/>
      <c r="I48" s="291"/>
      <c r="J48" s="287"/>
      <c r="K48" s="239"/>
      <c r="L48" s="239"/>
      <c r="M48" s="239"/>
      <c r="N48" s="239"/>
      <c r="O48" s="239"/>
      <c r="P48" s="239"/>
      <c r="Q48" s="239"/>
      <c r="R48" s="239"/>
      <c r="S48" s="239"/>
      <c r="T48" s="239"/>
      <c r="U48" s="239"/>
    </row>
    <row r="49" spans="1:21" ht="14.25" thickTop="1" thickBot="1">
      <c r="A49" s="274" t="s">
        <v>1318</v>
      </c>
      <c r="B49" s="274" t="s">
        <v>992</v>
      </c>
      <c r="C49" s="267">
        <v>60170</v>
      </c>
      <c r="D49" s="268">
        <v>0</v>
      </c>
      <c r="E49" s="250"/>
      <c r="F49" s="241"/>
      <c r="G49" s="245"/>
      <c r="H49" s="282"/>
      <c r="I49" s="291"/>
      <c r="J49" s="287"/>
      <c r="K49" s="239"/>
      <c r="L49" s="239"/>
      <c r="M49" s="239"/>
      <c r="N49" s="239"/>
      <c r="O49" s="239"/>
      <c r="P49" s="239"/>
      <c r="Q49" s="239"/>
      <c r="R49" s="239"/>
      <c r="S49" s="239"/>
      <c r="T49" s="239"/>
      <c r="U49" s="239"/>
    </row>
    <row r="50" spans="1:21" ht="13.5" thickBot="1">
      <c r="A50" s="252"/>
      <c r="B50" s="246"/>
      <c r="C50" s="267">
        <v>60220</v>
      </c>
      <c r="D50" s="268">
        <v>0</v>
      </c>
      <c r="E50" s="250"/>
      <c r="F50" s="241"/>
      <c r="G50" s="245"/>
      <c r="H50" s="282"/>
      <c r="I50" s="291"/>
      <c r="J50" s="287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</row>
    <row r="51" spans="1:21" ht="26.25" thickBot="1">
      <c r="A51" s="247"/>
      <c r="B51" s="247"/>
      <c r="C51" s="267">
        <v>60240</v>
      </c>
      <c r="D51" s="269">
        <v>0</v>
      </c>
      <c r="E51" s="251"/>
      <c r="F51" s="241"/>
      <c r="G51" s="270">
        <v>23</v>
      </c>
      <c r="H51" s="283"/>
      <c r="I51" s="290" t="s">
        <v>1396</v>
      </c>
      <c r="J51" s="287"/>
      <c r="K51" s="239"/>
      <c r="L51" s="239"/>
      <c r="M51" s="239"/>
      <c r="N51" s="239"/>
      <c r="O51" s="239"/>
      <c r="P51" s="239"/>
      <c r="Q51" s="239"/>
      <c r="R51" s="239"/>
      <c r="S51" s="239"/>
      <c r="T51" s="239"/>
      <c r="U51" s="239"/>
    </row>
    <row r="52" spans="1:21" ht="13.5" thickBot="1">
      <c r="A52" s="271" t="s">
        <v>1319</v>
      </c>
      <c r="B52" s="272" t="s">
        <v>1409</v>
      </c>
      <c r="C52" s="249"/>
      <c r="D52" s="273">
        <v>0</v>
      </c>
      <c r="E52" s="273">
        <v>0</v>
      </c>
      <c r="F52" s="273">
        <v>0</v>
      </c>
      <c r="G52" s="273">
        <v>23</v>
      </c>
      <c r="H52" s="284"/>
      <c r="I52" s="291"/>
      <c r="J52" s="287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</row>
    <row r="53" spans="1:21" ht="14.25" thickTop="1" thickBot="1">
      <c r="A53" s="274" t="s">
        <v>1320</v>
      </c>
      <c r="B53" s="274" t="s">
        <v>283</v>
      </c>
      <c r="C53" s="267">
        <v>60170</v>
      </c>
      <c r="D53" s="268">
        <v>0</v>
      </c>
      <c r="E53" s="250"/>
      <c r="F53" s="241"/>
      <c r="G53" s="245"/>
      <c r="H53" s="282"/>
      <c r="I53" s="291"/>
      <c r="J53" s="287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</row>
    <row r="54" spans="1:21" ht="13.5" thickBot="1">
      <c r="A54" s="252"/>
      <c r="B54" s="246"/>
      <c r="C54" s="267">
        <v>60220</v>
      </c>
      <c r="D54" s="268">
        <v>0</v>
      </c>
      <c r="E54" s="250"/>
      <c r="F54" s="241"/>
      <c r="G54" s="245"/>
      <c r="H54" s="282"/>
      <c r="I54" s="291"/>
      <c r="J54" s="287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</row>
    <row r="55" spans="1:21" ht="26.25" thickBot="1">
      <c r="A55" s="247"/>
      <c r="B55" s="247"/>
      <c r="C55" s="267">
        <v>60240</v>
      </c>
      <c r="D55" s="269">
        <v>0</v>
      </c>
      <c r="E55" s="251"/>
      <c r="F55" s="241"/>
      <c r="G55" s="245"/>
      <c r="H55" s="282"/>
      <c r="I55" s="290" t="s">
        <v>1321</v>
      </c>
      <c r="J55" s="287"/>
      <c r="K55" s="239"/>
      <c r="L55" s="239"/>
      <c r="M55" s="239"/>
      <c r="N55" s="239"/>
      <c r="O55" s="239"/>
      <c r="P55" s="239"/>
      <c r="Q55" s="239"/>
      <c r="R55" s="239"/>
      <c r="S55" s="239"/>
      <c r="T55" s="239"/>
      <c r="U55" s="239"/>
    </row>
    <row r="56" spans="1:21" ht="39" thickBot="1">
      <c r="A56" s="271" t="s">
        <v>1322</v>
      </c>
      <c r="B56" s="272" t="s">
        <v>1323</v>
      </c>
      <c r="C56" s="249"/>
      <c r="D56" s="273">
        <v>0</v>
      </c>
      <c r="E56" s="273">
        <v>0</v>
      </c>
      <c r="F56" s="273">
        <v>0</v>
      </c>
      <c r="G56" s="273">
        <v>0</v>
      </c>
      <c r="H56" s="284"/>
      <c r="I56" s="291"/>
      <c r="J56" s="287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</row>
    <row r="57" spans="1:21" ht="14.25" thickTop="1" thickBot="1">
      <c r="A57" s="266" t="s">
        <v>1324</v>
      </c>
      <c r="B57" s="266" t="s">
        <v>288</v>
      </c>
      <c r="C57" s="267">
        <v>60170</v>
      </c>
      <c r="D57" s="268">
        <v>0</v>
      </c>
      <c r="E57" s="250"/>
      <c r="F57" s="241"/>
      <c r="G57" s="245"/>
      <c r="H57" s="282"/>
      <c r="I57" s="291"/>
      <c r="J57" s="287"/>
      <c r="K57" s="239"/>
      <c r="L57" s="239"/>
      <c r="M57" s="239"/>
      <c r="N57" s="239"/>
      <c r="O57" s="239"/>
      <c r="P57" s="239"/>
      <c r="Q57" s="239"/>
      <c r="R57" s="239"/>
      <c r="S57" s="239"/>
      <c r="T57" s="239"/>
      <c r="U57" s="239"/>
    </row>
    <row r="58" spans="1:21" ht="13.5" thickBot="1">
      <c r="A58" s="246"/>
      <c r="B58" s="246"/>
      <c r="C58" s="267">
        <v>60220</v>
      </c>
      <c r="D58" s="268">
        <v>0</v>
      </c>
      <c r="E58" s="250"/>
      <c r="F58" s="241"/>
      <c r="G58" s="245"/>
      <c r="H58" s="282"/>
      <c r="I58" s="291"/>
      <c r="J58" s="287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</row>
    <row r="59" spans="1:21" ht="13.5" thickBot="1">
      <c r="A59" s="247"/>
      <c r="B59" s="247"/>
      <c r="C59" s="267">
        <v>60240</v>
      </c>
      <c r="D59" s="269">
        <v>500</v>
      </c>
      <c r="E59" s="251"/>
      <c r="F59" s="241"/>
      <c r="G59" s="245"/>
      <c r="H59" s="282"/>
      <c r="I59" s="290"/>
      <c r="J59" s="287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</row>
    <row r="60" spans="1:21" ht="26.25" thickBot="1">
      <c r="A60" s="271" t="s">
        <v>1325</v>
      </c>
      <c r="B60" s="272" t="s">
        <v>1326</v>
      </c>
      <c r="C60" s="249"/>
      <c r="D60" s="273">
        <v>500</v>
      </c>
      <c r="E60" s="273">
        <v>0</v>
      </c>
      <c r="F60" s="273">
        <v>0</v>
      </c>
      <c r="G60" s="273">
        <v>0</v>
      </c>
      <c r="H60" s="284"/>
      <c r="I60" s="291"/>
      <c r="J60" s="287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</row>
    <row r="61" spans="1:21" ht="14.25" thickTop="1" thickBot="1">
      <c r="A61" s="274" t="s">
        <v>1327</v>
      </c>
      <c r="B61" s="274" t="s">
        <v>304</v>
      </c>
      <c r="C61" s="267">
        <v>60170</v>
      </c>
      <c r="D61" s="268">
        <v>0</v>
      </c>
      <c r="E61" s="250"/>
      <c r="F61" s="241"/>
      <c r="G61" s="245"/>
      <c r="H61" s="282"/>
      <c r="I61" s="291"/>
      <c r="J61" s="287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</row>
    <row r="62" spans="1:21" ht="13.5" thickBot="1">
      <c r="A62" s="252"/>
      <c r="B62" s="246"/>
      <c r="C62" s="267">
        <v>60220</v>
      </c>
      <c r="D62" s="268">
        <v>0</v>
      </c>
      <c r="E62" s="250"/>
      <c r="F62" s="241"/>
      <c r="G62" s="245"/>
      <c r="H62" s="282"/>
      <c r="I62" s="291"/>
      <c r="J62" s="287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</row>
    <row r="63" spans="1:21" ht="26.25" thickBot="1">
      <c r="A63" s="247"/>
      <c r="B63" s="247"/>
      <c r="C63" s="267">
        <v>60240</v>
      </c>
      <c r="D63" s="269">
        <v>500</v>
      </c>
      <c r="E63" s="251"/>
      <c r="F63" s="241"/>
      <c r="G63" s="270">
        <v>420</v>
      </c>
      <c r="H63" s="283"/>
      <c r="I63" s="290" t="s">
        <v>1397</v>
      </c>
      <c r="J63" s="287"/>
      <c r="K63" s="239"/>
      <c r="L63" s="239"/>
      <c r="M63" s="239"/>
      <c r="N63" s="239"/>
      <c r="O63" s="239"/>
      <c r="P63" s="239"/>
      <c r="Q63" s="239"/>
      <c r="R63" s="239"/>
      <c r="S63" s="239"/>
      <c r="T63" s="239"/>
      <c r="U63" s="239"/>
    </row>
    <row r="64" spans="1:21" ht="13.5" thickBot="1">
      <c r="A64" s="271" t="s">
        <v>1328</v>
      </c>
      <c r="B64" s="272" t="s">
        <v>1329</v>
      </c>
      <c r="C64" s="249"/>
      <c r="D64" s="273">
        <v>500</v>
      </c>
      <c r="E64" s="273">
        <v>0</v>
      </c>
      <c r="F64" s="273">
        <v>0</v>
      </c>
      <c r="G64" s="273">
        <v>420</v>
      </c>
      <c r="H64" s="284"/>
      <c r="I64" s="291"/>
      <c r="J64" s="287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</row>
    <row r="65" spans="1:21" ht="14.25" thickTop="1" thickBot="1">
      <c r="A65" s="274" t="s">
        <v>1330</v>
      </c>
      <c r="B65" s="274" t="s">
        <v>1012</v>
      </c>
      <c r="C65" s="267">
        <v>60170</v>
      </c>
      <c r="D65" s="268">
        <v>0</v>
      </c>
      <c r="E65" s="250"/>
      <c r="F65" s="241"/>
      <c r="G65" s="245"/>
      <c r="H65" s="282"/>
      <c r="I65" s="291"/>
      <c r="J65" s="287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</row>
    <row r="66" spans="1:21" ht="13.5" thickBot="1">
      <c r="A66" s="252"/>
      <c r="B66" s="246"/>
      <c r="C66" s="267">
        <v>60220</v>
      </c>
      <c r="D66" s="268">
        <v>0</v>
      </c>
      <c r="E66" s="250"/>
      <c r="F66" s="241"/>
      <c r="G66" s="245"/>
      <c r="H66" s="282"/>
      <c r="I66" s="291"/>
      <c r="J66" s="287"/>
      <c r="K66" s="239"/>
      <c r="L66" s="239"/>
      <c r="M66" s="239"/>
      <c r="N66" s="239"/>
      <c r="O66" s="239"/>
      <c r="P66" s="239"/>
      <c r="Q66" s="239"/>
      <c r="R66" s="239"/>
      <c r="S66" s="239"/>
      <c r="T66" s="239"/>
      <c r="U66" s="239"/>
    </row>
    <row r="67" spans="1:21" ht="26.25" thickBot="1">
      <c r="A67" s="247"/>
      <c r="B67" s="247"/>
      <c r="C67" s="267">
        <v>60240</v>
      </c>
      <c r="D67" s="269">
        <v>500</v>
      </c>
      <c r="E67" s="251"/>
      <c r="F67" s="241"/>
      <c r="G67" s="245"/>
      <c r="H67" s="282"/>
      <c r="I67" s="290" t="s">
        <v>1398</v>
      </c>
      <c r="J67" s="287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</row>
    <row r="68" spans="1:21" ht="26.25" thickBot="1">
      <c r="A68" s="271" t="s">
        <v>1331</v>
      </c>
      <c r="B68" s="272" t="s">
        <v>1332</v>
      </c>
      <c r="C68" s="249"/>
      <c r="D68" s="273">
        <v>500</v>
      </c>
      <c r="E68" s="273">
        <v>0</v>
      </c>
      <c r="F68" s="273">
        <v>0</v>
      </c>
      <c r="G68" s="273">
        <v>0</v>
      </c>
      <c r="H68" s="284"/>
      <c r="I68" s="291"/>
      <c r="J68" s="287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</row>
    <row r="69" spans="1:21" ht="14.25" thickTop="1" thickBot="1">
      <c r="A69" s="275" t="s">
        <v>1333</v>
      </c>
      <c r="B69" s="275" t="s">
        <v>316</v>
      </c>
      <c r="C69" s="267">
        <v>60170</v>
      </c>
      <c r="D69" s="268">
        <v>0</v>
      </c>
      <c r="E69" s="250"/>
      <c r="F69" s="241"/>
      <c r="G69" s="245"/>
      <c r="H69" s="282"/>
      <c r="I69" s="291"/>
      <c r="J69" s="287"/>
      <c r="K69" s="239"/>
      <c r="L69" s="239"/>
      <c r="M69" s="239"/>
      <c r="N69" s="239"/>
      <c r="O69" s="239"/>
      <c r="P69" s="239"/>
      <c r="Q69" s="239"/>
      <c r="R69" s="239"/>
      <c r="S69" s="239"/>
      <c r="T69" s="239"/>
      <c r="U69" s="239"/>
    </row>
    <row r="70" spans="1:21" ht="13.5" thickBot="1">
      <c r="A70" s="239"/>
      <c r="B70" s="240"/>
      <c r="C70" s="267">
        <v>60220</v>
      </c>
      <c r="D70" s="268">
        <v>0</v>
      </c>
      <c r="E70" s="250"/>
      <c r="F70" s="241"/>
      <c r="G70" s="245"/>
      <c r="H70" s="282"/>
      <c r="I70" s="291"/>
      <c r="J70" s="287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</row>
    <row r="71" spans="1:21" ht="13.5" thickBot="1">
      <c r="A71" s="241"/>
      <c r="B71" s="247"/>
      <c r="C71" s="267">
        <v>60240</v>
      </c>
      <c r="D71" s="269">
        <v>500</v>
      </c>
      <c r="E71" s="251"/>
      <c r="F71" s="241"/>
      <c r="G71" s="245"/>
      <c r="H71" s="282"/>
      <c r="I71" s="290"/>
      <c r="J71" s="287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</row>
    <row r="72" spans="1:21" ht="26.25" thickBot="1">
      <c r="A72" s="271" t="s">
        <v>1334</v>
      </c>
      <c r="B72" s="272" t="s">
        <v>1335</v>
      </c>
      <c r="C72" s="249"/>
      <c r="D72" s="273">
        <v>500</v>
      </c>
      <c r="E72" s="273">
        <v>0</v>
      </c>
      <c r="F72" s="273">
        <v>0</v>
      </c>
      <c r="G72" s="273">
        <v>0</v>
      </c>
      <c r="H72" s="284"/>
      <c r="I72" s="291"/>
      <c r="J72" s="287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</row>
    <row r="73" spans="1:21" ht="14.25" thickTop="1" thickBot="1">
      <c r="A73" s="275" t="s">
        <v>1336</v>
      </c>
      <c r="B73" s="247"/>
      <c r="C73" s="267">
        <v>60170</v>
      </c>
      <c r="D73" s="268">
        <v>0</v>
      </c>
      <c r="E73" s="250"/>
      <c r="F73" s="241"/>
      <c r="G73" s="245"/>
      <c r="H73" s="282"/>
      <c r="I73" s="291"/>
      <c r="J73" s="287"/>
      <c r="K73" s="239"/>
      <c r="L73" s="239"/>
      <c r="M73" s="239"/>
      <c r="N73" s="239"/>
      <c r="O73" s="239"/>
      <c r="P73" s="239"/>
      <c r="Q73" s="239"/>
      <c r="R73" s="239"/>
      <c r="S73" s="239"/>
      <c r="T73" s="239"/>
      <c r="U73" s="239"/>
    </row>
    <row r="74" spans="1:21" ht="13.5" thickBot="1">
      <c r="A74" s="239"/>
      <c r="B74" s="240"/>
      <c r="C74" s="267">
        <v>60220</v>
      </c>
      <c r="D74" s="268">
        <v>0</v>
      </c>
      <c r="E74" s="250"/>
      <c r="F74" s="241"/>
      <c r="G74" s="245"/>
      <c r="H74" s="282"/>
      <c r="I74" s="291"/>
      <c r="J74" s="287"/>
      <c r="K74" s="239"/>
      <c r="L74" s="239"/>
      <c r="M74" s="239"/>
      <c r="N74" s="239"/>
      <c r="O74" s="239"/>
      <c r="P74" s="239"/>
      <c r="Q74" s="239"/>
      <c r="R74" s="239"/>
      <c r="S74" s="239"/>
      <c r="T74" s="239"/>
      <c r="U74" s="239"/>
    </row>
    <row r="75" spans="1:21" ht="13.5" thickBot="1">
      <c r="A75" s="241"/>
      <c r="B75" s="247"/>
      <c r="C75" s="267">
        <v>60240</v>
      </c>
      <c r="D75" s="269">
        <v>500</v>
      </c>
      <c r="E75" s="251"/>
      <c r="F75" s="241"/>
      <c r="G75" s="245"/>
      <c r="H75" s="282"/>
      <c r="I75" s="290"/>
      <c r="J75" s="287"/>
      <c r="K75" s="239"/>
      <c r="L75" s="239"/>
      <c r="M75" s="239"/>
      <c r="N75" s="239"/>
      <c r="O75" s="239"/>
      <c r="P75" s="239"/>
      <c r="Q75" s="239"/>
      <c r="R75" s="239"/>
      <c r="S75" s="239"/>
      <c r="T75" s="239"/>
      <c r="U75" s="239"/>
    </row>
    <row r="76" spans="1:21" ht="13.5" thickBot="1">
      <c r="A76" s="271" t="s">
        <v>1337</v>
      </c>
      <c r="B76" s="253"/>
      <c r="C76" s="249"/>
      <c r="D76" s="273">
        <v>500</v>
      </c>
      <c r="E76" s="273">
        <v>0</v>
      </c>
      <c r="F76" s="273">
        <v>0</v>
      </c>
      <c r="G76" s="273">
        <v>0</v>
      </c>
      <c r="H76" s="284"/>
      <c r="I76" s="291"/>
      <c r="J76" s="287"/>
      <c r="K76" s="239"/>
      <c r="L76" s="239"/>
      <c r="M76" s="239"/>
      <c r="N76" s="239"/>
      <c r="O76" s="239"/>
      <c r="P76" s="239"/>
      <c r="Q76" s="239"/>
      <c r="R76" s="239"/>
      <c r="S76" s="239"/>
      <c r="T76" s="239"/>
      <c r="U76" s="239"/>
    </row>
    <row r="77" spans="1:21" ht="14.25" thickTop="1" thickBot="1">
      <c r="A77" s="274" t="s">
        <v>1338</v>
      </c>
      <c r="B77" s="275" t="s">
        <v>360</v>
      </c>
      <c r="C77" s="267">
        <v>60170</v>
      </c>
      <c r="D77" s="268">
        <v>0</v>
      </c>
      <c r="E77" s="250"/>
      <c r="F77" s="241"/>
      <c r="G77" s="245"/>
      <c r="H77" s="282"/>
      <c r="I77" s="291"/>
      <c r="J77" s="287"/>
      <c r="K77" s="239"/>
      <c r="L77" s="239"/>
      <c r="M77" s="239"/>
      <c r="N77" s="239"/>
      <c r="O77" s="239"/>
      <c r="P77" s="239"/>
      <c r="Q77" s="239"/>
      <c r="R77" s="239"/>
      <c r="S77" s="239"/>
      <c r="T77" s="239"/>
      <c r="U77" s="239"/>
    </row>
    <row r="78" spans="1:21" ht="13.5" thickBot="1">
      <c r="A78" s="240"/>
      <c r="B78" s="247"/>
      <c r="C78" s="267">
        <v>60220</v>
      </c>
      <c r="D78" s="268">
        <v>0</v>
      </c>
      <c r="E78" s="250"/>
      <c r="F78" s="241"/>
      <c r="G78" s="255"/>
      <c r="H78" s="285"/>
      <c r="I78" s="291"/>
      <c r="J78" s="287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</row>
    <row r="79" spans="1:21" ht="13.5" thickBot="1">
      <c r="A79" s="247"/>
      <c r="B79" s="247"/>
      <c r="C79" s="267">
        <v>60240</v>
      </c>
      <c r="D79" s="269">
        <v>500</v>
      </c>
      <c r="E79" s="251"/>
      <c r="F79" s="241"/>
      <c r="G79" s="270">
        <v>40</v>
      </c>
      <c r="H79" s="283"/>
      <c r="I79" s="290"/>
      <c r="J79" s="287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</row>
    <row r="80" spans="1:21" ht="13.5" thickBot="1">
      <c r="A80" s="271" t="s">
        <v>1339</v>
      </c>
      <c r="B80" s="272" t="s">
        <v>1340</v>
      </c>
      <c r="C80" s="249"/>
      <c r="D80" s="273">
        <v>500</v>
      </c>
      <c r="E80" s="273">
        <v>0</v>
      </c>
      <c r="F80" s="273">
        <v>0</v>
      </c>
      <c r="G80" s="273">
        <v>40</v>
      </c>
      <c r="H80" s="284"/>
      <c r="I80" s="291"/>
      <c r="J80" s="287"/>
      <c r="K80" s="239"/>
      <c r="L80" s="239"/>
      <c r="M80" s="239"/>
      <c r="N80" s="239"/>
      <c r="O80" s="239"/>
      <c r="P80" s="239"/>
      <c r="Q80" s="239"/>
      <c r="R80" s="239"/>
      <c r="S80" s="239"/>
      <c r="T80" s="239"/>
      <c r="U80" s="239"/>
    </row>
    <row r="81" spans="1:21" ht="14.25" thickTop="1" thickBot="1">
      <c r="A81" s="274" t="s">
        <v>1341</v>
      </c>
      <c r="B81" s="274" t="s">
        <v>369</v>
      </c>
      <c r="C81" s="267">
        <v>60170</v>
      </c>
      <c r="D81" s="268">
        <v>0</v>
      </c>
      <c r="E81" s="250"/>
      <c r="F81" s="241"/>
      <c r="G81" s="245"/>
      <c r="H81" s="282"/>
      <c r="I81" s="291"/>
      <c r="J81" s="287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</row>
    <row r="82" spans="1:21" ht="13.5" thickBot="1">
      <c r="A82" s="252"/>
      <c r="B82" s="246"/>
      <c r="C82" s="267">
        <v>60220</v>
      </c>
      <c r="D82" s="254"/>
      <c r="E82" s="250"/>
      <c r="F82" s="241"/>
      <c r="G82" s="245"/>
      <c r="H82" s="282"/>
      <c r="I82" s="291"/>
      <c r="J82" s="287"/>
      <c r="K82" s="239"/>
      <c r="L82" s="239"/>
      <c r="M82" s="239"/>
      <c r="N82" s="239"/>
      <c r="O82" s="239"/>
      <c r="P82" s="239"/>
      <c r="Q82" s="239"/>
      <c r="R82" s="239"/>
      <c r="S82" s="239"/>
      <c r="T82" s="239"/>
      <c r="U82" s="239"/>
    </row>
    <row r="83" spans="1:21" ht="26.25" thickBot="1">
      <c r="A83" s="247"/>
      <c r="B83" s="247"/>
      <c r="C83" s="267">
        <v>60240</v>
      </c>
      <c r="D83" s="269">
        <v>500</v>
      </c>
      <c r="E83" s="251"/>
      <c r="F83" s="241"/>
      <c r="G83" s="245"/>
      <c r="H83" s="282"/>
      <c r="I83" s="290" t="s">
        <v>1399</v>
      </c>
      <c r="J83" s="287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</row>
    <row r="84" spans="1:21" ht="13.5" thickBot="1">
      <c r="A84" s="271" t="s">
        <v>1342</v>
      </c>
      <c r="B84" s="272" t="s">
        <v>1343</v>
      </c>
      <c r="C84" s="249"/>
      <c r="D84" s="273">
        <v>500</v>
      </c>
      <c r="E84" s="273">
        <v>0</v>
      </c>
      <c r="F84" s="273">
        <v>0</v>
      </c>
      <c r="G84" s="273">
        <v>0</v>
      </c>
      <c r="H84" s="284"/>
      <c r="I84" s="291"/>
      <c r="J84" s="287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</row>
    <row r="85" spans="1:21" ht="14.25" thickTop="1" thickBot="1">
      <c r="A85" s="274" t="s">
        <v>1344</v>
      </c>
      <c r="B85" s="274" t="s">
        <v>375</v>
      </c>
      <c r="C85" s="267">
        <v>60170</v>
      </c>
      <c r="D85" s="268">
        <v>0</v>
      </c>
      <c r="E85" s="250"/>
      <c r="F85" s="241"/>
      <c r="G85" s="245"/>
      <c r="H85" s="282"/>
      <c r="I85" s="291"/>
      <c r="J85" s="287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</row>
    <row r="86" spans="1:21" ht="13.5" thickBot="1">
      <c r="A86" s="246"/>
      <c r="B86" s="246"/>
      <c r="C86" s="267">
        <v>60220</v>
      </c>
      <c r="D86" s="268">
        <v>0</v>
      </c>
      <c r="E86" s="250"/>
      <c r="F86" s="241"/>
      <c r="G86" s="245"/>
      <c r="H86" s="282"/>
      <c r="I86" s="291"/>
      <c r="J86" s="287"/>
      <c r="K86" s="239"/>
      <c r="L86" s="239"/>
      <c r="M86" s="239"/>
      <c r="N86" s="239"/>
      <c r="O86" s="239"/>
      <c r="P86" s="239"/>
      <c r="Q86" s="239"/>
      <c r="R86" s="239"/>
      <c r="S86" s="239"/>
      <c r="T86" s="239"/>
      <c r="U86" s="239"/>
    </row>
    <row r="87" spans="1:21" ht="26.25" thickBot="1">
      <c r="A87" s="247"/>
      <c r="B87" s="247"/>
      <c r="C87" s="267">
        <v>60240</v>
      </c>
      <c r="D87" s="269">
        <v>500</v>
      </c>
      <c r="E87" s="251"/>
      <c r="F87" s="241"/>
      <c r="G87" s="245"/>
      <c r="H87" s="282"/>
      <c r="I87" s="290" t="s">
        <v>1400</v>
      </c>
      <c r="J87" s="287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</row>
    <row r="88" spans="1:21" ht="26.25" thickBot="1">
      <c r="A88" s="271" t="s">
        <v>1345</v>
      </c>
      <c r="B88" s="272" t="s">
        <v>1346</v>
      </c>
      <c r="C88" s="249"/>
      <c r="D88" s="273">
        <v>500</v>
      </c>
      <c r="E88" s="273">
        <v>0</v>
      </c>
      <c r="F88" s="273">
        <v>0</v>
      </c>
      <c r="G88" s="273">
        <v>0</v>
      </c>
      <c r="H88" s="284"/>
      <c r="I88" s="291"/>
      <c r="J88" s="287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</row>
    <row r="89" spans="1:21" ht="14.25" thickTop="1" thickBot="1">
      <c r="A89" s="266" t="s">
        <v>1347</v>
      </c>
      <c r="B89" s="266" t="s">
        <v>395</v>
      </c>
      <c r="C89" s="267">
        <v>60170</v>
      </c>
      <c r="D89" s="268">
        <v>0</v>
      </c>
      <c r="E89" s="250"/>
      <c r="F89" s="241"/>
      <c r="G89" s="245"/>
      <c r="H89" s="282"/>
      <c r="I89" s="291"/>
      <c r="J89" s="287"/>
      <c r="K89" s="239"/>
      <c r="L89" s="239"/>
      <c r="M89" s="239"/>
      <c r="N89" s="239"/>
      <c r="O89" s="239"/>
      <c r="P89" s="239"/>
      <c r="Q89" s="239"/>
      <c r="R89" s="239"/>
      <c r="S89" s="239"/>
      <c r="T89" s="239"/>
      <c r="U89" s="239"/>
    </row>
    <row r="90" spans="1:21" ht="13.5" thickBot="1">
      <c r="A90" s="246"/>
      <c r="B90" s="246"/>
      <c r="C90" s="267">
        <v>60220</v>
      </c>
      <c r="D90" s="268">
        <v>0</v>
      </c>
      <c r="E90" s="250"/>
      <c r="F90" s="241"/>
      <c r="G90" s="245"/>
      <c r="H90" s="282"/>
      <c r="I90" s="291"/>
      <c r="J90" s="287"/>
      <c r="K90" s="239"/>
      <c r="L90" s="239"/>
      <c r="M90" s="239"/>
      <c r="N90" s="239"/>
      <c r="O90" s="239"/>
      <c r="P90" s="239"/>
      <c r="Q90" s="239"/>
      <c r="R90" s="239"/>
      <c r="S90" s="239"/>
      <c r="T90" s="239"/>
      <c r="U90" s="239"/>
    </row>
    <row r="91" spans="1:21" ht="13.5" thickBot="1">
      <c r="A91" s="247"/>
      <c r="B91" s="247"/>
      <c r="C91" s="267">
        <v>60240</v>
      </c>
      <c r="D91" s="269">
        <v>500</v>
      </c>
      <c r="E91" s="251"/>
      <c r="F91" s="241"/>
      <c r="G91" s="270">
        <v>1150</v>
      </c>
      <c r="H91" s="283"/>
      <c r="I91" s="290"/>
      <c r="J91" s="287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</row>
    <row r="92" spans="1:21" ht="13.5" thickBot="1">
      <c r="A92" s="271" t="s">
        <v>1348</v>
      </c>
      <c r="B92" s="272" t="s">
        <v>1349</v>
      </c>
      <c r="C92" s="249"/>
      <c r="D92" s="273">
        <v>500</v>
      </c>
      <c r="E92" s="273">
        <v>0</v>
      </c>
      <c r="F92" s="273">
        <v>0</v>
      </c>
      <c r="G92" s="273">
        <v>1150</v>
      </c>
      <c r="H92" s="284"/>
      <c r="I92" s="291"/>
      <c r="J92" s="287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</row>
    <row r="93" spans="1:21" ht="14.25" thickTop="1" thickBot="1">
      <c r="A93" s="266" t="s">
        <v>1350</v>
      </c>
      <c r="B93" s="266" t="s">
        <v>430</v>
      </c>
      <c r="C93" s="267">
        <v>60170</v>
      </c>
      <c r="D93" s="268">
        <v>0</v>
      </c>
      <c r="E93" s="250"/>
      <c r="F93" s="241"/>
      <c r="G93" s="245"/>
      <c r="H93" s="282"/>
      <c r="I93" s="291"/>
      <c r="J93" s="287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</row>
    <row r="94" spans="1:21" ht="13.5" thickBot="1">
      <c r="A94" s="246"/>
      <c r="B94" s="246"/>
      <c r="C94" s="267">
        <v>60220</v>
      </c>
      <c r="D94" s="268">
        <v>0</v>
      </c>
      <c r="E94" s="250"/>
      <c r="F94" s="241"/>
      <c r="G94" s="245"/>
      <c r="H94" s="282"/>
      <c r="I94" s="291"/>
      <c r="J94" s="287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</row>
    <row r="95" spans="1:21" ht="26.25" thickBot="1">
      <c r="A95" s="247"/>
      <c r="B95" s="247"/>
      <c r="C95" s="267">
        <v>60240</v>
      </c>
      <c r="D95" s="269">
        <v>500</v>
      </c>
      <c r="E95" s="251"/>
      <c r="F95" s="241"/>
      <c r="G95" s="270">
        <v>30</v>
      </c>
      <c r="H95" s="283"/>
      <c r="I95" s="290" t="s">
        <v>1401</v>
      </c>
      <c r="J95" s="287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</row>
    <row r="96" spans="1:21" ht="26.25" thickBot="1">
      <c r="A96" s="271" t="s">
        <v>1351</v>
      </c>
      <c r="B96" s="272" t="s">
        <v>1352</v>
      </c>
      <c r="C96" s="249"/>
      <c r="D96" s="273">
        <v>500</v>
      </c>
      <c r="E96" s="273">
        <v>0</v>
      </c>
      <c r="F96" s="273">
        <v>0</v>
      </c>
      <c r="G96" s="273">
        <v>30</v>
      </c>
      <c r="H96" s="284"/>
      <c r="I96" s="291"/>
      <c r="J96" s="287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</row>
    <row r="97" spans="1:21" ht="14.25" thickTop="1" thickBot="1">
      <c r="A97" s="266" t="s">
        <v>1353</v>
      </c>
      <c r="B97" s="266" t="s">
        <v>438</v>
      </c>
      <c r="C97" s="267">
        <v>60170</v>
      </c>
      <c r="D97" s="268">
        <v>0</v>
      </c>
      <c r="E97" s="250"/>
      <c r="F97" s="241"/>
      <c r="G97" s="245"/>
      <c r="H97" s="282"/>
      <c r="I97" s="291"/>
      <c r="J97" s="287"/>
      <c r="K97" s="239"/>
      <c r="L97" s="239"/>
      <c r="M97" s="239"/>
      <c r="N97" s="239"/>
      <c r="O97" s="239"/>
      <c r="P97" s="239"/>
      <c r="Q97" s="239"/>
      <c r="R97" s="239"/>
      <c r="S97" s="239"/>
      <c r="T97" s="239"/>
      <c r="U97" s="239"/>
    </row>
    <row r="98" spans="1:21" ht="13.5" thickBot="1">
      <c r="A98" s="246"/>
      <c r="B98" s="246"/>
      <c r="C98" s="267">
        <v>60220</v>
      </c>
      <c r="D98" s="268">
        <v>0</v>
      </c>
      <c r="E98" s="250"/>
      <c r="F98" s="241"/>
      <c r="G98" s="245"/>
      <c r="H98" s="282"/>
      <c r="I98" s="291"/>
      <c r="J98" s="287"/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</row>
    <row r="99" spans="1:21" ht="26.25" thickBot="1">
      <c r="A99" s="247"/>
      <c r="B99" s="247"/>
      <c r="C99" s="267">
        <v>60240</v>
      </c>
      <c r="D99" s="269">
        <v>500</v>
      </c>
      <c r="E99" s="251"/>
      <c r="F99" s="241"/>
      <c r="G99" s="270">
        <v>160</v>
      </c>
      <c r="H99" s="283"/>
      <c r="I99" s="290" t="s">
        <v>1354</v>
      </c>
      <c r="J99" s="287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</row>
    <row r="100" spans="1:21" ht="26.25" thickBot="1">
      <c r="A100" s="271" t="s">
        <v>1355</v>
      </c>
      <c r="B100" s="272" t="s">
        <v>1356</v>
      </c>
      <c r="C100" s="249"/>
      <c r="D100" s="273">
        <v>500</v>
      </c>
      <c r="E100" s="273">
        <v>0</v>
      </c>
      <c r="F100" s="273">
        <v>0</v>
      </c>
      <c r="G100" s="273">
        <v>160</v>
      </c>
      <c r="H100" s="284"/>
      <c r="I100" s="291"/>
      <c r="J100" s="287"/>
      <c r="K100" s="239"/>
      <c r="L100" s="239"/>
      <c r="M100" s="239"/>
      <c r="N100" s="239"/>
      <c r="O100" s="239"/>
      <c r="P100" s="239"/>
      <c r="Q100" s="239"/>
      <c r="R100" s="239"/>
      <c r="S100" s="239"/>
      <c r="T100" s="239"/>
      <c r="U100" s="239"/>
    </row>
    <row r="101" spans="1:21" ht="14.25" thickTop="1" thickBot="1">
      <c r="A101" s="266" t="s">
        <v>1357</v>
      </c>
      <c r="B101" s="266" t="s">
        <v>457</v>
      </c>
      <c r="C101" s="267">
        <v>60170</v>
      </c>
      <c r="D101" s="268">
        <v>0</v>
      </c>
      <c r="E101" s="250"/>
      <c r="F101" s="241"/>
      <c r="G101" s="245"/>
      <c r="H101" s="282"/>
      <c r="I101" s="291"/>
      <c r="J101" s="287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</row>
    <row r="102" spans="1:21" ht="13.5" thickBot="1">
      <c r="A102" s="246"/>
      <c r="B102" s="246"/>
      <c r="C102" s="267">
        <v>60220</v>
      </c>
      <c r="D102" s="268">
        <v>0</v>
      </c>
      <c r="E102" s="250"/>
      <c r="F102" s="241"/>
      <c r="G102" s="245"/>
      <c r="H102" s="282"/>
      <c r="I102" s="291"/>
      <c r="J102" s="287"/>
      <c r="K102" s="239"/>
      <c r="L102" s="239"/>
      <c r="M102" s="239"/>
      <c r="N102" s="239"/>
      <c r="O102" s="239"/>
      <c r="P102" s="239"/>
      <c r="Q102" s="239"/>
      <c r="R102" s="239"/>
      <c r="S102" s="239"/>
      <c r="T102" s="239"/>
      <c r="U102" s="239"/>
    </row>
    <row r="103" spans="1:21" ht="13.5" thickBot="1">
      <c r="A103" s="247"/>
      <c r="B103" s="247"/>
      <c r="C103" s="267">
        <v>60240</v>
      </c>
      <c r="D103" s="269">
        <v>0</v>
      </c>
      <c r="E103" s="251"/>
      <c r="F103" s="241"/>
      <c r="G103" s="270">
        <v>126</v>
      </c>
      <c r="H103" s="283"/>
      <c r="I103" s="291"/>
      <c r="J103" s="287"/>
      <c r="K103" s="239"/>
      <c r="L103" s="239"/>
      <c r="M103" s="239"/>
      <c r="N103" s="239"/>
      <c r="O103" s="239"/>
      <c r="P103" s="239"/>
      <c r="Q103" s="239"/>
      <c r="R103" s="239"/>
      <c r="S103" s="239"/>
      <c r="T103" s="239"/>
      <c r="U103" s="239"/>
    </row>
    <row r="104" spans="1:21" ht="26.25" thickBot="1">
      <c r="A104" s="271" t="s">
        <v>1358</v>
      </c>
      <c r="B104" s="272" t="s">
        <v>1359</v>
      </c>
      <c r="C104" s="249"/>
      <c r="D104" s="273">
        <v>0</v>
      </c>
      <c r="E104" s="273">
        <v>0</v>
      </c>
      <c r="F104" s="273">
        <v>0</v>
      </c>
      <c r="G104" s="273">
        <v>126</v>
      </c>
      <c r="H104" s="284"/>
      <c r="I104" s="291"/>
      <c r="J104" s="287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</row>
    <row r="105" spans="1:21" ht="14.25" thickTop="1" thickBot="1">
      <c r="A105" s="274" t="s">
        <v>1360</v>
      </c>
      <c r="B105" s="274" t="s">
        <v>412</v>
      </c>
      <c r="C105" s="267">
        <v>60170</v>
      </c>
      <c r="D105" s="268">
        <v>0</v>
      </c>
      <c r="E105" s="250"/>
      <c r="F105" s="241"/>
      <c r="G105" s="245"/>
      <c r="H105" s="282"/>
      <c r="I105" s="291"/>
      <c r="J105" s="287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</row>
    <row r="106" spans="1:21" ht="13.5" thickBot="1">
      <c r="A106" s="252"/>
      <c r="B106" s="246"/>
      <c r="C106" s="267">
        <v>60220</v>
      </c>
      <c r="D106" s="268">
        <v>0</v>
      </c>
      <c r="E106" s="250"/>
      <c r="F106" s="241"/>
      <c r="G106" s="245"/>
      <c r="H106" s="282"/>
      <c r="I106" s="291"/>
      <c r="J106" s="287"/>
      <c r="K106" s="239"/>
      <c r="L106" s="239"/>
      <c r="M106" s="239"/>
      <c r="N106" s="239"/>
      <c r="O106" s="239"/>
      <c r="P106" s="239"/>
      <c r="Q106" s="239"/>
      <c r="R106" s="239"/>
      <c r="S106" s="239"/>
      <c r="T106" s="239"/>
      <c r="U106" s="239"/>
    </row>
    <row r="107" spans="1:21" ht="13.5" thickBot="1">
      <c r="A107" s="247"/>
      <c r="B107" s="247"/>
      <c r="C107" s="267">
        <v>60240</v>
      </c>
      <c r="D107" s="269">
        <v>500</v>
      </c>
      <c r="E107" s="251"/>
      <c r="F107" s="241"/>
      <c r="G107" s="270">
        <v>116</v>
      </c>
      <c r="H107" s="283"/>
      <c r="I107" s="290"/>
      <c r="J107" s="287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</row>
    <row r="108" spans="1:21" ht="13.5" thickBot="1">
      <c r="A108" s="271" t="s">
        <v>1361</v>
      </c>
      <c r="B108" s="272" t="s">
        <v>1362</v>
      </c>
      <c r="C108" s="249"/>
      <c r="D108" s="273">
        <v>500</v>
      </c>
      <c r="E108" s="273">
        <v>0</v>
      </c>
      <c r="F108" s="273">
        <v>0</v>
      </c>
      <c r="G108" s="273">
        <v>116</v>
      </c>
      <c r="H108" s="284"/>
      <c r="I108" s="291"/>
      <c r="J108" s="287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</row>
    <row r="109" spans="1:21" ht="14.25" thickTop="1" thickBot="1">
      <c r="A109" s="266" t="s">
        <v>1363</v>
      </c>
      <c r="B109" s="266" t="s">
        <v>472</v>
      </c>
      <c r="C109" s="267">
        <v>60170</v>
      </c>
      <c r="D109" s="268">
        <v>0</v>
      </c>
      <c r="E109" s="250"/>
      <c r="F109" s="241"/>
      <c r="G109" s="245"/>
      <c r="H109" s="282"/>
      <c r="I109" s="291"/>
      <c r="J109" s="287"/>
      <c r="K109" s="239"/>
      <c r="L109" s="239"/>
      <c r="M109" s="239"/>
      <c r="N109" s="239"/>
      <c r="O109" s="239"/>
      <c r="P109" s="239"/>
      <c r="Q109" s="239"/>
      <c r="R109" s="239"/>
      <c r="S109" s="239"/>
      <c r="T109" s="239"/>
      <c r="U109" s="239"/>
    </row>
    <row r="110" spans="1:21" ht="13.5" thickBot="1">
      <c r="A110" s="246"/>
      <c r="B110" s="246"/>
      <c r="C110" s="267">
        <v>60220</v>
      </c>
      <c r="D110" s="268">
        <v>0</v>
      </c>
      <c r="E110" s="250"/>
      <c r="F110" s="241"/>
      <c r="G110" s="245"/>
      <c r="H110" s="282"/>
      <c r="I110" s="291"/>
      <c r="J110" s="287"/>
      <c r="K110" s="239"/>
      <c r="L110" s="239"/>
      <c r="M110" s="239"/>
      <c r="N110" s="239"/>
      <c r="O110" s="239"/>
      <c r="P110" s="239"/>
      <c r="Q110" s="239"/>
      <c r="R110" s="239"/>
      <c r="S110" s="239"/>
      <c r="T110" s="239"/>
      <c r="U110" s="239"/>
    </row>
    <row r="111" spans="1:21" ht="13.5" thickBot="1">
      <c r="A111" s="247"/>
      <c r="B111" s="247"/>
      <c r="C111" s="267">
        <v>60240</v>
      </c>
      <c r="D111" s="269">
        <v>500</v>
      </c>
      <c r="E111" s="251"/>
      <c r="F111" s="241"/>
      <c r="G111" s="245"/>
      <c r="H111" s="282"/>
      <c r="I111" s="290" t="s">
        <v>1402</v>
      </c>
      <c r="J111" s="287"/>
      <c r="K111" s="239"/>
      <c r="L111" s="239"/>
      <c r="M111" s="239"/>
      <c r="N111" s="239"/>
      <c r="O111" s="239"/>
      <c r="P111" s="239"/>
      <c r="Q111" s="239"/>
      <c r="R111" s="239"/>
      <c r="S111" s="239"/>
      <c r="T111" s="239"/>
      <c r="U111" s="239"/>
    </row>
    <row r="112" spans="1:21" ht="26.25" thickBot="1">
      <c r="A112" s="271" t="s">
        <v>1364</v>
      </c>
      <c r="B112" s="272" t="s">
        <v>1365</v>
      </c>
      <c r="C112" s="249"/>
      <c r="D112" s="273">
        <v>500</v>
      </c>
      <c r="E112" s="273">
        <v>0</v>
      </c>
      <c r="F112" s="273">
        <v>0</v>
      </c>
      <c r="G112" s="273">
        <v>0</v>
      </c>
      <c r="H112" s="284"/>
      <c r="I112" s="291"/>
      <c r="J112" s="287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</row>
    <row r="113" spans="1:21" ht="14.25" thickTop="1" thickBot="1">
      <c r="A113" s="266" t="s">
        <v>1366</v>
      </c>
      <c r="B113" s="266" t="s">
        <v>705</v>
      </c>
      <c r="C113" s="267">
        <v>60170</v>
      </c>
      <c r="D113" s="268">
        <v>0</v>
      </c>
      <c r="E113" s="250"/>
      <c r="F113" s="241"/>
      <c r="G113" s="245"/>
      <c r="H113" s="282"/>
      <c r="I113" s="291"/>
      <c r="J113" s="287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</row>
    <row r="114" spans="1:21" ht="13.5" thickBot="1">
      <c r="A114" s="246"/>
      <c r="B114" s="246"/>
      <c r="C114" s="267">
        <v>60220</v>
      </c>
      <c r="D114" s="268">
        <v>0</v>
      </c>
      <c r="E114" s="250"/>
      <c r="F114" s="241"/>
      <c r="G114" s="245"/>
      <c r="H114" s="282"/>
      <c r="I114" s="291"/>
      <c r="J114" s="287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</row>
    <row r="115" spans="1:21" ht="13.5" thickBot="1">
      <c r="A115" s="247"/>
      <c r="B115" s="247"/>
      <c r="C115" s="267">
        <v>60240</v>
      </c>
      <c r="D115" s="269">
        <v>500</v>
      </c>
      <c r="E115" s="251"/>
      <c r="F115" s="241"/>
      <c r="G115" s="270">
        <v>298</v>
      </c>
      <c r="H115" s="283"/>
      <c r="I115" s="290" t="s">
        <v>1403</v>
      </c>
      <c r="J115" s="287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</row>
    <row r="116" spans="1:21" ht="26.25" thickBot="1">
      <c r="A116" s="271" t="s">
        <v>1367</v>
      </c>
      <c r="B116" s="272" t="s">
        <v>1368</v>
      </c>
      <c r="C116" s="249"/>
      <c r="D116" s="273">
        <v>500</v>
      </c>
      <c r="E116" s="273">
        <v>0</v>
      </c>
      <c r="F116" s="273">
        <v>0</v>
      </c>
      <c r="G116" s="273">
        <v>298</v>
      </c>
      <c r="H116" s="284"/>
      <c r="I116" s="291"/>
      <c r="J116" s="287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</row>
    <row r="117" spans="1:21" ht="14.25" thickTop="1" thickBot="1">
      <c r="A117" s="274" t="s">
        <v>1369</v>
      </c>
      <c r="B117" s="274" t="s">
        <v>706</v>
      </c>
      <c r="C117" s="267">
        <v>60170</v>
      </c>
      <c r="D117" s="268">
        <v>0</v>
      </c>
      <c r="E117" s="250"/>
      <c r="F117" s="241"/>
      <c r="G117" s="245"/>
      <c r="H117" s="282"/>
      <c r="I117" s="291"/>
      <c r="J117" s="287"/>
      <c r="K117" s="239"/>
      <c r="L117" s="239"/>
      <c r="M117" s="239"/>
      <c r="N117" s="239"/>
      <c r="O117" s="239"/>
      <c r="P117" s="239"/>
      <c r="Q117" s="239"/>
      <c r="R117" s="239"/>
      <c r="S117" s="239"/>
      <c r="T117" s="239"/>
      <c r="U117" s="239"/>
    </row>
    <row r="118" spans="1:21" ht="13.5" thickBot="1">
      <c r="A118" s="239"/>
      <c r="B118" s="247"/>
      <c r="C118" s="267">
        <v>60220</v>
      </c>
      <c r="D118" s="268">
        <v>0</v>
      </c>
      <c r="E118" s="250"/>
      <c r="F118" s="241"/>
      <c r="G118" s="245"/>
      <c r="H118" s="282"/>
      <c r="I118" s="291"/>
      <c r="J118" s="287"/>
      <c r="K118" s="239"/>
      <c r="L118" s="239"/>
      <c r="M118" s="239"/>
      <c r="N118" s="239"/>
      <c r="O118" s="239"/>
      <c r="P118" s="239"/>
      <c r="Q118" s="239"/>
      <c r="R118" s="239"/>
      <c r="S118" s="239"/>
      <c r="T118" s="239"/>
      <c r="U118" s="239"/>
    </row>
    <row r="119" spans="1:21" ht="13.5" thickBot="1">
      <c r="A119" s="247"/>
      <c r="B119" s="247"/>
      <c r="C119" s="267">
        <v>60240</v>
      </c>
      <c r="D119" s="269">
        <v>0</v>
      </c>
      <c r="E119" s="251"/>
      <c r="F119" s="241"/>
      <c r="G119" s="270">
        <v>3950</v>
      </c>
      <c r="H119" s="283"/>
      <c r="I119" s="291"/>
      <c r="J119" s="287"/>
      <c r="K119" s="239"/>
      <c r="L119" s="239"/>
      <c r="M119" s="239"/>
      <c r="N119" s="239"/>
      <c r="O119" s="239"/>
      <c r="P119" s="239"/>
      <c r="Q119" s="239"/>
      <c r="R119" s="239"/>
      <c r="S119" s="239"/>
      <c r="T119" s="239"/>
      <c r="U119" s="239"/>
    </row>
    <row r="120" spans="1:21" ht="26.25" thickBot="1">
      <c r="A120" s="271" t="s">
        <v>1370</v>
      </c>
      <c r="B120" s="272" t="s">
        <v>1371</v>
      </c>
      <c r="C120" s="249"/>
      <c r="D120" s="273">
        <v>0</v>
      </c>
      <c r="E120" s="273">
        <v>0</v>
      </c>
      <c r="F120" s="273">
        <v>0</v>
      </c>
      <c r="G120" s="273">
        <v>3950</v>
      </c>
      <c r="H120" s="284"/>
      <c r="I120" s="291"/>
      <c r="J120" s="287"/>
      <c r="K120" s="239"/>
      <c r="L120" s="239"/>
      <c r="M120" s="239"/>
      <c r="N120" s="239"/>
      <c r="O120" s="239"/>
      <c r="P120" s="239"/>
      <c r="Q120" s="239"/>
      <c r="R120" s="239"/>
      <c r="S120" s="239"/>
      <c r="T120" s="239"/>
      <c r="U120" s="239"/>
    </row>
    <row r="121" spans="1:21" ht="14.25" thickTop="1" thickBot="1">
      <c r="A121" s="274" t="s">
        <v>1372</v>
      </c>
      <c r="B121" s="274" t="s">
        <v>481</v>
      </c>
      <c r="C121" s="267">
        <v>60170</v>
      </c>
      <c r="D121" s="268">
        <v>0</v>
      </c>
      <c r="E121" s="250"/>
      <c r="F121" s="241"/>
      <c r="G121" s="245"/>
      <c r="H121" s="282"/>
      <c r="I121" s="291"/>
      <c r="J121" s="287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</row>
    <row r="122" spans="1:21" ht="13.5" thickBot="1">
      <c r="A122" s="252"/>
      <c r="B122" s="246"/>
      <c r="C122" s="267">
        <v>60220</v>
      </c>
      <c r="D122" s="268">
        <v>0</v>
      </c>
      <c r="E122" s="250"/>
      <c r="F122" s="241"/>
      <c r="G122" s="245"/>
      <c r="H122" s="282"/>
      <c r="I122" s="291"/>
      <c r="J122" s="287"/>
      <c r="K122" s="239"/>
      <c r="L122" s="239"/>
      <c r="M122" s="239"/>
      <c r="N122" s="239"/>
      <c r="O122" s="239"/>
      <c r="P122" s="239"/>
      <c r="Q122" s="239"/>
      <c r="R122" s="239"/>
      <c r="S122" s="239"/>
      <c r="T122" s="239"/>
      <c r="U122" s="239"/>
    </row>
    <row r="123" spans="1:21" ht="13.5" thickBot="1">
      <c r="A123" s="247"/>
      <c r="B123" s="247"/>
      <c r="C123" s="267">
        <v>60240</v>
      </c>
      <c r="D123" s="269">
        <v>500</v>
      </c>
      <c r="E123" s="251"/>
      <c r="F123" s="241"/>
      <c r="G123" s="245"/>
      <c r="H123" s="282"/>
      <c r="I123" s="290" t="s">
        <v>1404</v>
      </c>
      <c r="J123" s="287"/>
      <c r="K123" s="239"/>
      <c r="L123" s="239"/>
      <c r="M123" s="239"/>
      <c r="N123" s="239"/>
      <c r="O123" s="239"/>
      <c r="P123" s="239"/>
      <c r="Q123" s="239"/>
      <c r="R123" s="239"/>
      <c r="S123" s="239"/>
      <c r="T123" s="239"/>
      <c r="U123" s="239"/>
    </row>
    <row r="124" spans="1:21" ht="13.5" thickBot="1">
      <c r="A124" s="271" t="s">
        <v>1373</v>
      </c>
      <c r="B124" s="272" t="s">
        <v>1374</v>
      </c>
      <c r="C124" s="249"/>
      <c r="D124" s="273">
        <v>500</v>
      </c>
      <c r="E124" s="273">
        <v>0</v>
      </c>
      <c r="F124" s="273">
        <v>0</v>
      </c>
      <c r="G124" s="273">
        <v>0</v>
      </c>
      <c r="H124" s="284"/>
      <c r="I124" s="291"/>
      <c r="J124" s="287"/>
      <c r="K124" s="239"/>
      <c r="L124" s="239"/>
      <c r="M124" s="239"/>
      <c r="N124" s="239"/>
      <c r="O124" s="239"/>
      <c r="P124" s="239"/>
      <c r="Q124" s="239"/>
      <c r="R124" s="239"/>
      <c r="S124" s="239"/>
      <c r="T124" s="239"/>
      <c r="U124" s="239"/>
    </row>
    <row r="125" spans="1:21" ht="14.25" thickTop="1" thickBot="1">
      <c r="A125" s="274" t="s">
        <v>1375</v>
      </c>
      <c r="B125" s="274" t="s">
        <v>510</v>
      </c>
      <c r="C125" s="267">
        <v>60170</v>
      </c>
      <c r="D125" s="268">
        <v>0</v>
      </c>
      <c r="E125" s="250"/>
      <c r="F125" s="241"/>
      <c r="G125" s="245"/>
      <c r="H125" s="282"/>
      <c r="I125" s="291"/>
      <c r="J125" s="287"/>
      <c r="K125" s="239"/>
      <c r="L125" s="239"/>
      <c r="M125" s="239"/>
      <c r="N125" s="239"/>
      <c r="O125" s="239"/>
      <c r="P125" s="239"/>
      <c r="Q125" s="239"/>
      <c r="R125" s="239"/>
      <c r="S125" s="239"/>
      <c r="T125" s="239"/>
      <c r="U125" s="239"/>
    </row>
    <row r="126" spans="1:21" ht="13.5" thickBot="1">
      <c r="A126" s="252"/>
      <c r="B126" s="246"/>
      <c r="C126" s="267">
        <v>60220</v>
      </c>
      <c r="D126" s="268">
        <v>0</v>
      </c>
      <c r="E126" s="250"/>
      <c r="F126" s="241"/>
      <c r="G126" s="245"/>
      <c r="H126" s="282"/>
      <c r="I126" s="291"/>
      <c r="J126" s="287"/>
      <c r="K126" s="239"/>
      <c r="L126" s="239"/>
      <c r="M126" s="239"/>
      <c r="N126" s="239"/>
      <c r="O126" s="239"/>
      <c r="P126" s="239"/>
      <c r="Q126" s="239"/>
      <c r="R126" s="239"/>
      <c r="S126" s="239"/>
      <c r="T126" s="239"/>
      <c r="U126" s="239"/>
    </row>
    <row r="127" spans="1:21" ht="13.5" thickBot="1">
      <c r="A127" s="247"/>
      <c r="B127" s="247"/>
      <c r="C127" s="267">
        <v>60240</v>
      </c>
      <c r="D127" s="269">
        <v>500</v>
      </c>
      <c r="E127" s="251"/>
      <c r="F127" s="241"/>
      <c r="G127" s="270">
        <v>933</v>
      </c>
      <c r="H127" s="283"/>
      <c r="I127" s="290" t="s">
        <v>1405</v>
      </c>
      <c r="J127" s="287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</row>
    <row r="128" spans="1:21" ht="13.5" thickBot="1">
      <c r="A128" s="271" t="s">
        <v>1376</v>
      </c>
      <c r="B128" s="272" t="s">
        <v>1377</v>
      </c>
      <c r="C128" s="249"/>
      <c r="D128" s="273">
        <v>500</v>
      </c>
      <c r="E128" s="273">
        <v>0</v>
      </c>
      <c r="F128" s="273">
        <v>0</v>
      </c>
      <c r="G128" s="273">
        <v>933</v>
      </c>
      <c r="H128" s="284"/>
      <c r="I128" s="291"/>
      <c r="J128" s="287"/>
      <c r="K128" s="239"/>
      <c r="L128" s="239"/>
      <c r="M128" s="239"/>
      <c r="N128" s="239"/>
      <c r="O128" s="239"/>
      <c r="P128" s="239"/>
      <c r="Q128" s="239"/>
      <c r="R128" s="239"/>
      <c r="S128" s="239"/>
      <c r="T128" s="239"/>
      <c r="U128" s="239"/>
    </row>
    <row r="129" spans="1:21" ht="14.25" thickTop="1" thickBot="1">
      <c r="A129" s="274" t="s">
        <v>1378</v>
      </c>
      <c r="B129" s="275" t="s">
        <v>1379</v>
      </c>
      <c r="C129" s="267">
        <v>60170</v>
      </c>
      <c r="D129" s="268">
        <v>0</v>
      </c>
      <c r="E129" s="250"/>
      <c r="F129" s="241"/>
      <c r="G129" s="245"/>
      <c r="H129" s="282"/>
      <c r="I129" s="291"/>
      <c r="J129" s="287"/>
      <c r="K129" s="239"/>
      <c r="L129" s="239"/>
      <c r="M129" s="239"/>
      <c r="N129" s="239"/>
      <c r="O129" s="239"/>
      <c r="P129" s="239"/>
      <c r="Q129" s="239"/>
      <c r="R129" s="239"/>
      <c r="S129" s="239"/>
      <c r="T129" s="239"/>
      <c r="U129" s="239"/>
    </row>
    <row r="130" spans="1:21" ht="13.5" thickBot="1">
      <c r="A130" s="256"/>
      <c r="B130" s="256"/>
      <c r="C130" s="267">
        <v>60220</v>
      </c>
      <c r="D130" s="268">
        <v>0</v>
      </c>
      <c r="E130" s="250"/>
      <c r="F130" s="241"/>
      <c r="G130" s="245"/>
      <c r="H130" s="282"/>
      <c r="I130" s="291"/>
      <c r="J130" s="287"/>
      <c r="K130" s="239"/>
      <c r="L130" s="239"/>
      <c r="M130" s="239"/>
      <c r="N130" s="239"/>
      <c r="O130" s="239"/>
      <c r="P130" s="239"/>
      <c r="Q130" s="239"/>
      <c r="R130" s="239"/>
      <c r="S130" s="239"/>
      <c r="T130" s="239"/>
      <c r="U130" s="239"/>
    </row>
    <row r="131" spans="1:21" ht="51.75" thickBot="1">
      <c r="A131" s="247"/>
      <c r="B131" s="247"/>
      <c r="C131" s="267">
        <v>60240</v>
      </c>
      <c r="D131" s="269">
        <v>500</v>
      </c>
      <c r="E131" s="251"/>
      <c r="F131" s="241"/>
      <c r="G131" s="270">
        <v>18</v>
      </c>
      <c r="H131" s="283"/>
      <c r="I131" s="290" t="s">
        <v>1406</v>
      </c>
      <c r="J131" s="287"/>
      <c r="K131" s="239"/>
      <c r="L131" s="239"/>
      <c r="M131" s="239"/>
      <c r="N131" s="239"/>
      <c r="O131" s="239"/>
      <c r="P131" s="239"/>
      <c r="Q131" s="239"/>
      <c r="R131" s="239"/>
      <c r="S131" s="239"/>
      <c r="T131" s="239"/>
      <c r="U131" s="239"/>
    </row>
    <row r="132" spans="1:21" ht="13.5" thickBot="1">
      <c r="A132" s="271" t="s">
        <v>1380</v>
      </c>
      <c r="B132" s="272" t="s">
        <v>1381</v>
      </c>
      <c r="C132" s="249"/>
      <c r="D132" s="273">
        <v>500</v>
      </c>
      <c r="E132" s="273">
        <v>0</v>
      </c>
      <c r="F132" s="273">
        <v>0</v>
      </c>
      <c r="G132" s="273">
        <v>18</v>
      </c>
      <c r="H132" s="284"/>
      <c r="I132" s="291"/>
      <c r="J132" s="287"/>
      <c r="K132" s="239"/>
      <c r="L132" s="239"/>
      <c r="M132" s="239"/>
      <c r="N132" s="239"/>
      <c r="O132" s="239"/>
      <c r="P132" s="239"/>
      <c r="Q132" s="239"/>
      <c r="R132" s="239"/>
      <c r="S132" s="239"/>
      <c r="T132" s="239"/>
      <c r="U132" s="239"/>
    </row>
    <row r="133" spans="1:21" ht="14.25" thickTop="1" thickBot="1">
      <c r="A133" s="274" t="s">
        <v>1418</v>
      </c>
      <c r="B133" s="247"/>
      <c r="C133" s="267">
        <v>60170</v>
      </c>
      <c r="D133" s="268">
        <v>0</v>
      </c>
      <c r="E133" s="250"/>
      <c r="F133" s="241"/>
      <c r="G133" s="245"/>
      <c r="H133" s="239"/>
      <c r="I133" s="239"/>
      <c r="J133" s="239"/>
      <c r="K133" s="239"/>
    </row>
    <row r="134" spans="1:21" ht="13.5" thickBot="1">
      <c r="A134" s="256"/>
      <c r="B134" s="256"/>
      <c r="C134" s="267">
        <v>60220</v>
      </c>
      <c r="D134" s="268">
        <v>0</v>
      </c>
      <c r="E134" s="250"/>
      <c r="F134" s="241"/>
      <c r="G134" s="245"/>
      <c r="H134" s="239"/>
      <c r="I134" s="239"/>
      <c r="J134" s="239"/>
      <c r="K134" s="239"/>
    </row>
    <row r="135" spans="1:21" ht="13.5" thickBot="1">
      <c r="A135" s="247"/>
      <c r="B135" s="247"/>
      <c r="C135" s="267">
        <v>60240</v>
      </c>
      <c r="D135" s="269">
        <v>0</v>
      </c>
      <c r="E135" s="251"/>
      <c r="F135" s="241"/>
      <c r="G135" s="245"/>
      <c r="H135" s="239"/>
      <c r="I135" s="239"/>
      <c r="J135" s="239"/>
      <c r="K135" s="239"/>
    </row>
    <row r="136" spans="1:21" ht="13.5" thickBot="1">
      <c r="A136" s="271" t="s">
        <v>1419</v>
      </c>
      <c r="B136" s="253"/>
      <c r="C136" s="249"/>
      <c r="D136" s="273">
        <v>0</v>
      </c>
      <c r="E136" s="273">
        <v>0</v>
      </c>
      <c r="F136" s="273">
        <v>0</v>
      </c>
      <c r="G136" s="273">
        <v>0</v>
      </c>
      <c r="H136" s="239"/>
      <c r="I136" s="239"/>
      <c r="J136" s="239"/>
      <c r="K136" s="239"/>
    </row>
    <row r="137" spans="1:21" ht="14.25" thickTop="1" thickBot="1">
      <c r="A137" s="274" t="s">
        <v>1420</v>
      </c>
      <c r="B137" s="247"/>
      <c r="C137" s="267">
        <v>60170</v>
      </c>
      <c r="D137" s="268">
        <v>0</v>
      </c>
      <c r="E137" s="250"/>
      <c r="F137" s="241"/>
      <c r="G137" s="245"/>
      <c r="H137" s="239"/>
      <c r="I137" s="239"/>
      <c r="J137" s="239"/>
      <c r="K137" s="239"/>
    </row>
    <row r="138" spans="1:21" ht="13.5" thickBot="1">
      <c r="A138" s="256"/>
      <c r="B138" s="256"/>
      <c r="C138" s="267">
        <v>60220</v>
      </c>
      <c r="D138" s="268">
        <v>0</v>
      </c>
      <c r="E138" s="250"/>
      <c r="F138" s="241"/>
      <c r="G138" s="245"/>
      <c r="H138" s="239"/>
      <c r="I138" s="239"/>
      <c r="J138" s="239"/>
      <c r="K138" s="239"/>
    </row>
    <row r="139" spans="1:21" ht="13.5" thickBot="1">
      <c r="A139" s="247"/>
      <c r="B139" s="247"/>
      <c r="C139" s="267">
        <v>60240</v>
      </c>
      <c r="D139" s="269">
        <v>0</v>
      </c>
      <c r="E139" s="251"/>
      <c r="F139" s="241"/>
      <c r="G139" s="245"/>
      <c r="H139" s="239"/>
      <c r="I139" s="239"/>
      <c r="J139" s="239"/>
      <c r="K139" s="239"/>
    </row>
    <row r="140" spans="1:21" ht="13.5" thickBot="1">
      <c r="A140" s="271" t="s">
        <v>1421</v>
      </c>
      <c r="B140" s="253"/>
      <c r="C140" s="249"/>
      <c r="D140" s="273">
        <v>0</v>
      </c>
      <c r="E140" s="273">
        <v>0</v>
      </c>
      <c r="F140" s="273">
        <v>0</v>
      </c>
      <c r="G140" s="273">
        <v>0</v>
      </c>
      <c r="H140" s="239"/>
      <c r="I140" s="239"/>
      <c r="J140" s="239"/>
      <c r="K140" s="239"/>
    </row>
    <row r="141" spans="1:21" ht="14.25" thickTop="1" thickBot="1">
      <c r="A141" s="274" t="s">
        <v>1422</v>
      </c>
      <c r="B141" s="247"/>
      <c r="C141" s="267">
        <v>60170</v>
      </c>
      <c r="D141" s="268">
        <v>0</v>
      </c>
      <c r="E141" s="250"/>
      <c r="F141" s="241"/>
      <c r="G141" s="245"/>
      <c r="H141" s="239"/>
      <c r="I141" s="239"/>
      <c r="J141" s="239"/>
      <c r="K141" s="239"/>
    </row>
    <row r="142" spans="1:21" ht="13.5" thickBot="1">
      <c r="A142" s="256"/>
      <c r="B142" s="256"/>
      <c r="C142" s="267">
        <v>60220</v>
      </c>
      <c r="D142" s="268">
        <v>0</v>
      </c>
      <c r="E142" s="250"/>
      <c r="F142" s="241"/>
      <c r="G142" s="245"/>
      <c r="H142" s="239"/>
      <c r="I142" s="239"/>
      <c r="J142" s="239"/>
      <c r="K142" s="239"/>
    </row>
    <row r="143" spans="1:21" ht="13.5" thickBot="1">
      <c r="A143" s="247"/>
      <c r="B143" s="247"/>
      <c r="C143" s="267">
        <v>60240</v>
      </c>
      <c r="D143" s="269">
        <v>0</v>
      </c>
      <c r="E143" s="251"/>
      <c r="F143" s="241"/>
      <c r="G143" s="245"/>
      <c r="H143" s="239"/>
      <c r="I143" s="239"/>
      <c r="J143" s="239"/>
      <c r="K143" s="239"/>
    </row>
    <row r="144" spans="1:21" ht="13.5" thickBot="1">
      <c r="A144" s="271" t="s">
        <v>1423</v>
      </c>
      <c r="B144" s="253"/>
      <c r="C144" s="249"/>
      <c r="D144" s="273">
        <v>0</v>
      </c>
      <c r="E144" s="273">
        <v>0</v>
      </c>
      <c r="F144" s="273">
        <v>0</v>
      </c>
      <c r="G144" s="273">
        <v>0</v>
      </c>
      <c r="H144" s="239"/>
      <c r="I144" s="239"/>
      <c r="J144" s="239"/>
      <c r="K144" s="239"/>
    </row>
    <row r="145" spans="1:11" ht="14.25" thickTop="1" thickBot="1">
      <c r="A145" s="266" t="s">
        <v>1424</v>
      </c>
      <c r="B145" s="266" t="s">
        <v>539</v>
      </c>
      <c r="C145" s="267">
        <v>60170</v>
      </c>
      <c r="D145" s="268">
        <v>0</v>
      </c>
      <c r="E145" s="250"/>
      <c r="F145" s="241"/>
      <c r="G145" s="245"/>
      <c r="H145" s="239"/>
      <c r="I145" s="239"/>
      <c r="J145" s="239"/>
      <c r="K145" s="239"/>
    </row>
    <row r="146" spans="1:11" ht="13.5" thickBot="1">
      <c r="A146" s="246"/>
      <c r="B146" s="246"/>
      <c r="C146" s="267">
        <v>60220</v>
      </c>
      <c r="D146" s="268">
        <v>0</v>
      </c>
      <c r="E146" s="250"/>
      <c r="F146" s="241"/>
      <c r="G146" s="245"/>
      <c r="H146" s="239"/>
      <c r="I146" s="239"/>
      <c r="J146" s="239"/>
      <c r="K146" s="239"/>
    </row>
    <row r="147" spans="1:11" ht="64.5" thickBot="1">
      <c r="A147" s="247"/>
      <c r="B147" s="247"/>
      <c r="C147" s="267">
        <v>60240</v>
      </c>
      <c r="D147" s="269">
        <v>100</v>
      </c>
      <c r="E147" s="251"/>
      <c r="F147" s="241"/>
      <c r="G147" s="270">
        <v>2198</v>
      </c>
      <c r="H147" s="238"/>
      <c r="I147" s="310" t="s">
        <v>1425</v>
      </c>
      <c r="J147" s="239"/>
      <c r="K147" s="239"/>
    </row>
    <row r="148" spans="1:11" ht="13.5" thickBot="1">
      <c r="A148" s="271" t="s">
        <v>1426</v>
      </c>
      <c r="B148" s="272" t="s">
        <v>1427</v>
      </c>
      <c r="C148" s="249"/>
      <c r="D148" s="273">
        <v>100</v>
      </c>
      <c r="E148" s="273">
        <v>0</v>
      </c>
      <c r="F148" s="273">
        <v>0</v>
      </c>
      <c r="G148" s="273">
        <v>2198</v>
      </c>
      <c r="H148" s="239"/>
      <c r="I148" s="239"/>
      <c r="J148" s="239"/>
      <c r="K148" s="239"/>
    </row>
    <row r="149" spans="1:11" ht="14.25" thickTop="1" thickBot="1">
      <c r="A149" s="266" t="s">
        <v>1428</v>
      </c>
      <c r="B149" s="266" t="s">
        <v>577</v>
      </c>
      <c r="C149" s="267">
        <v>60170</v>
      </c>
      <c r="D149" s="268">
        <v>0</v>
      </c>
      <c r="E149" s="250"/>
      <c r="F149" s="241"/>
      <c r="G149" s="245"/>
      <c r="H149" s="239"/>
      <c r="I149" s="239"/>
      <c r="J149" s="239"/>
      <c r="K149" s="239"/>
    </row>
    <row r="150" spans="1:11" ht="13.5" thickBot="1">
      <c r="A150" s="246"/>
      <c r="B150" s="246"/>
      <c r="C150" s="267">
        <v>60220</v>
      </c>
      <c r="D150" s="268">
        <v>0</v>
      </c>
      <c r="E150" s="250"/>
      <c r="F150" s="241"/>
      <c r="G150" s="245"/>
      <c r="H150" s="239"/>
      <c r="I150" s="239"/>
      <c r="J150" s="239"/>
      <c r="K150" s="239"/>
    </row>
    <row r="151" spans="1:11" ht="13.5" thickBot="1">
      <c r="A151" s="247"/>
      <c r="B151" s="247"/>
      <c r="C151" s="267">
        <v>60240</v>
      </c>
      <c r="D151" s="269">
        <v>0</v>
      </c>
      <c r="E151" s="251"/>
      <c r="F151" s="241"/>
      <c r="G151" s="245"/>
      <c r="H151" s="239"/>
      <c r="I151" s="239"/>
      <c r="J151" s="239"/>
      <c r="K151" s="239"/>
    </row>
    <row r="152" spans="1:11" ht="26.25" thickBot="1">
      <c r="A152" s="271" t="s">
        <v>1429</v>
      </c>
      <c r="B152" s="272" t="s">
        <v>1430</v>
      </c>
      <c r="C152" s="249"/>
      <c r="D152" s="273">
        <v>0</v>
      </c>
      <c r="E152" s="273">
        <v>0</v>
      </c>
      <c r="F152" s="273">
        <v>0</v>
      </c>
      <c r="G152" s="273">
        <v>0</v>
      </c>
      <c r="H152" s="239"/>
      <c r="I152" s="239"/>
      <c r="J152" s="239"/>
      <c r="K152" s="239"/>
    </row>
    <row r="153" spans="1:11" ht="14.25" thickTop="1" thickBot="1">
      <c r="A153" s="266" t="s">
        <v>1431</v>
      </c>
      <c r="B153" s="266" t="s">
        <v>589</v>
      </c>
      <c r="C153" s="267">
        <v>60170</v>
      </c>
      <c r="D153" s="268">
        <v>0</v>
      </c>
      <c r="E153" s="250"/>
      <c r="F153" s="241"/>
      <c r="G153" s="245"/>
      <c r="H153" s="239"/>
      <c r="I153" s="239"/>
      <c r="J153" s="239"/>
      <c r="K153" s="239"/>
    </row>
    <row r="154" spans="1:11" ht="13.5" thickBot="1">
      <c r="A154" s="246"/>
      <c r="B154" s="246"/>
      <c r="C154" s="267">
        <v>60220</v>
      </c>
      <c r="D154" s="268">
        <v>0</v>
      </c>
      <c r="E154" s="250"/>
      <c r="F154" s="241"/>
      <c r="G154" s="245"/>
      <c r="H154" s="239"/>
      <c r="I154" s="239"/>
      <c r="J154" s="239"/>
      <c r="K154" s="239"/>
    </row>
    <row r="155" spans="1:11" ht="26.25" thickBot="1">
      <c r="A155" s="247"/>
      <c r="B155" s="247"/>
      <c r="C155" s="267">
        <v>60240</v>
      </c>
      <c r="D155" s="269">
        <v>500</v>
      </c>
      <c r="E155" s="251"/>
      <c r="F155" s="241"/>
      <c r="G155" s="270">
        <v>10</v>
      </c>
      <c r="H155" s="238"/>
      <c r="I155" s="310" t="s">
        <v>1432</v>
      </c>
      <c r="J155" s="239"/>
      <c r="K155" s="239"/>
    </row>
    <row r="156" spans="1:11" ht="13.5" thickBot="1">
      <c r="A156" s="271" t="s">
        <v>1433</v>
      </c>
      <c r="B156" s="272" t="s">
        <v>1434</v>
      </c>
      <c r="C156" s="249"/>
      <c r="D156" s="273">
        <v>500</v>
      </c>
      <c r="E156" s="273">
        <v>0</v>
      </c>
      <c r="F156" s="273">
        <v>0</v>
      </c>
      <c r="G156" s="273">
        <v>10</v>
      </c>
      <c r="H156" s="238"/>
      <c r="I156" s="239"/>
      <c r="J156" s="239"/>
      <c r="K156" s="239"/>
    </row>
    <row r="157" spans="1:11" ht="14.25" thickTop="1" thickBot="1">
      <c r="A157" s="274" t="s">
        <v>1435</v>
      </c>
      <c r="B157" s="274" t="s">
        <v>593</v>
      </c>
      <c r="C157" s="267">
        <v>60170</v>
      </c>
      <c r="D157" s="268">
        <v>0</v>
      </c>
      <c r="E157" s="250"/>
      <c r="F157" s="241"/>
      <c r="G157" s="245"/>
      <c r="H157" s="238"/>
      <c r="I157" s="239"/>
      <c r="J157" s="239"/>
      <c r="K157" s="239"/>
    </row>
    <row r="158" spans="1:11" ht="13.5" thickBot="1">
      <c r="A158" s="239"/>
      <c r="B158" s="240"/>
      <c r="C158" s="267">
        <v>60220</v>
      </c>
      <c r="D158" s="268">
        <v>0</v>
      </c>
      <c r="E158" s="250"/>
      <c r="F158" s="241"/>
      <c r="G158" s="245"/>
      <c r="H158" s="238"/>
      <c r="I158" s="239"/>
      <c r="J158" s="239"/>
      <c r="K158" s="239"/>
    </row>
    <row r="159" spans="1:11" ht="13.5" thickBot="1">
      <c r="A159" s="241"/>
      <c r="B159" s="247"/>
      <c r="C159" s="267">
        <v>60240</v>
      </c>
      <c r="D159" s="269">
        <v>0</v>
      </c>
      <c r="E159" s="251"/>
      <c r="F159" s="241"/>
      <c r="G159" s="245"/>
      <c r="H159" s="238"/>
      <c r="I159" s="239"/>
      <c r="J159" s="239"/>
      <c r="K159" s="239"/>
    </row>
    <row r="160" spans="1:11" ht="13.5" thickBot="1">
      <c r="A160" s="271" t="s">
        <v>1436</v>
      </c>
      <c r="B160" s="272" t="s">
        <v>1437</v>
      </c>
      <c r="C160" s="249"/>
      <c r="D160" s="273">
        <v>0</v>
      </c>
      <c r="E160" s="273">
        <v>0</v>
      </c>
      <c r="F160" s="273">
        <v>0</v>
      </c>
      <c r="G160" s="273">
        <v>0</v>
      </c>
      <c r="H160" s="238"/>
      <c r="I160" s="239"/>
      <c r="J160" s="239"/>
      <c r="K160" s="239"/>
    </row>
    <row r="161" spans="1:11" ht="14.25" thickTop="1" thickBot="1">
      <c r="A161" s="274" t="s">
        <v>1438</v>
      </c>
      <c r="B161" s="274" t="s">
        <v>596</v>
      </c>
      <c r="C161" s="267">
        <v>60170</v>
      </c>
      <c r="D161" s="268">
        <v>0</v>
      </c>
      <c r="E161" s="250"/>
      <c r="F161" s="241"/>
      <c r="G161" s="245"/>
      <c r="H161" s="238"/>
      <c r="I161" s="239"/>
      <c r="J161" s="239"/>
      <c r="K161" s="239"/>
    </row>
    <row r="162" spans="1:11" ht="13.5" thickBot="1">
      <c r="A162" s="246"/>
      <c r="B162" s="246"/>
      <c r="C162" s="267">
        <v>60220</v>
      </c>
      <c r="D162" s="268">
        <v>0</v>
      </c>
      <c r="E162" s="250"/>
      <c r="F162" s="241"/>
      <c r="G162" s="245"/>
      <c r="H162" s="238"/>
      <c r="I162" s="239"/>
      <c r="J162" s="239"/>
      <c r="K162" s="239"/>
    </row>
    <row r="163" spans="1:11" ht="13.5" thickBot="1">
      <c r="A163" s="247"/>
      <c r="B163" s="247"/>
      <c r="C163" s="267">
        <v>60240</v>
      </c>
      <c r="D163" s="269">
        <v>0</v>
      </c>
      <c r="E163" s="251"/>
      <c r="F163" s="241"/>
      <c r="G163" s="245"/>
      <c r="H163" s="238"/>
      <c r="I163" s="239"/>
      <c r="J163" s="239"/>
      <c r="K163" s="239"/>
    </row>
    <row r="164" spans="1:11" ht="13.5" thickBot="1">
      <c r="A164" s="271" t="s">
        <v>1439</v>
      </c>
      <c r="B164" s="272" t="s">
        <v>1440</v>
      </c>
      <c r="C164" s="249"/>
      <c r="D164" s="273">
        <v>0</v>
      </c>
      <c r="E164" s="273">
        <v>0</v>
      </c>
      <c r="F164" s="273">
        <v>0</v>
      </c>
      <c r="G164" s="273">
        <v>0</v>
      </c>
      <c r="H164" s="238"/>
      <c r="I164" s="239"/>
      <c r="J164" s="239"/>
      <c r="K164" s="239"/>
    </row>
    <row r="165" spans="1:11" ht="14.25" thickTop="1" thickBot="1">
      <c r="A165" s="274" t="s">
        <v>1441</v>
      </c>
      <c r="B165" s="274" t="s">
        <v>599</v>
      </c>
      <c r="C165" s="267">
        <v>60170</v>
      </c>
      <c r="D165" s="268">
        <v>0</v>
      </c>
      <c r="E165" s="250"/>
      <c r="F165" s="241"/>
      <c r="G165" s="245"/>
      <c r="H165" s="238"/>
      <c r="I165" s="239"/>
      <c r="J165" s="239"/>
      <c r="K165" s="239"/>
    </row>
    <row r="166" spans="1:11" ht="13.5" thickBot="1">
      <c r="A166" s="246"/>
      <c r="B166" s="246"/>
      <c r="C166" s="267">
        <v>60220</v>
      </c>
      <c r="D166" s="268">
        <v>0</v>
      </c>
      <c r="E166" s="250"/>
      <c r="F166" s="241"/>
      <c r="G166" s="245"/>
      <c r="H166" s="238"/>
      <c r="I166" s="239"/>
      <c r="J166" s="239"/>
      <c r="K166" s="239"/>
    </row>
    <row r="167" spans="1:11" ht="13.5" thickBot="1">
      <c r="A167" s="247"/>
      <c r="B167" s="247"/>
      <c r="C167" s="267">
        <v>60240</v>
      </c>
      <c r="D167" s="269">
        <v>0</v>
      </c>
      <c r="E167" s="251"/>
      <c r="F167" s="241"/>
      <c r="G167" s="245"/>
      <c r="H167" s="238"/>
      <c r="I167" s="239"/>
      <c r="J167" s="239"/>
      <c r="K167" s="239"/>
    </row>
    <row r="168" spans="1:11" ht="13.5" thickBot="1">
      <c r="A168" s="271" t="s">
        <v>1442</v>
      </c>
      <c r="B168" s="272" t="s">
        <v>1443</v>
      </c>
      <c r="C168" s="249"/>
      <c r="D168" s="273">
        <v>0</v>
      </c>
      <c r="E168" s="273">
        <v>0</v>
      </c>
      <c r="F168" s="273">
        <v>0</v>
      </c>
      <c r="G168" s="273">
        <v>0</v>
      </c>
      <c r="H168" s="238"/>
      <c r="I168" s="239"/>
      <c r="J168" s="239"/>
      <c r="K168" s="239"/>
    </row>
    <row r="169" spans="1:11" ht="14.25" thickTop="1" thickBot="1">
      <c r="A169" s="274" t="s">
        <v>1444</v>
      </c>
      <c r="B169" s="274" t="s">
        <v>602</v>
      </c>
      <c r="C169" s="267">
        <v>60170</v>
      </c>
      <c r="D169" s="268">
        <v>0</v>
      </c>
      <c r="E169" s="250"/>
      <c r="F169" s="241"/>
      <c r="G169" s="245"/>
      <c r="H169" s="238"/>
      <c r="I169" s="239"/>
      <c r="J169" s="239"/>
      <c r="K169" s="239"/>
    </row>
    <row r="170" spans="1:11" ht="13.5" thickBot="1">
      <c r="A170" s="246"/>
      <c r="B170" s="246"/>
      <c r="C170" s="267">
        <v>60220</v>
      </c>
      <c r="D170" s="268">
        <v>0</v>
      </c>
      <c r="E170" s="250"/>
      <c r="F170" s="241"/>
      <c r="G170" s="245"/>
      <c r="H170" s="238"/>
      <c r="I170" s="239"/>
      <c r="J170" s="239"/>
      <c r="K170" s="239"/>
    </row>
    <row r="171" spans="1:11" ht="26.25" thickBot="1">
      <c r="A171" s="247"/>
      <c r="B171" s="247"/>
      <c r="C171" s="267">
        <v>60240</v>
      </c>
      <c r="D171" s="269">
        <v>0</v>
      </c>
      <c r="E171" s="251"/>
      <c r="F171" s="241"/>
      <c r="G171" s="245"/>
      <c r="H171" s="238"/>
      <c r="I171" s="310" t="s">
        <v>1445</v>
      </c>
      <c r="J171" s="239"/>
      <c r="K171" s="239"/>
    </row>
    <row r="172" spans="1:11" ht="26.25" thickBot="1">
      <c r="A172" s="271" t="s">
        <v>1446</v>
      </c>
      <c r="B172" s="272" t="s">
        <v>1447</v>
      </c>
      <c r="C172" s="249"/>
      <c r="D172" s="273">
        <v>0</v>
      </c>
      <c r="E172" s="273">
        <v>0</v>
      </c>
      <c r="F172" s="273">
        <v>0</v>
      </c>
      <c r="G172" s="273">
        <v>0</v>
      </c>
      <c r="H172" s="238"/>
      <c r="I172" s="239"/>
      <c r="J172" s="239"/>
      <c r="K172" s="239"/>
    </row>
    <row r="173" spans="1:11" ht="14.25" thickTop="1" thickBot="1">
      <c r="A173" s="274" t="s">
        <v>1448</v>
      </c>
      <c r="B173" s="274" t="s">
        <v>605</v>
      </c>
      <c r="C173" s="267">
        <v>60170</v>
      </c>
      <c r="D173" s="268">
        <v>0</v>
      </c>
      <c r="E173" s="250"/>
      <c r="F173" s="241"/>
      <c r="G173" s="245"/>
      <c r="H173" s="238"/>
      <c r="I173" s="239"/>
      <c r="J173" s="239"/>
      <c r="K173" s="239"/>
    </row>
    <row r="174" spans="1:11" ht="13.5" thickBot="1">
      <c r="A174" s="246"/>
      <c r="B174" s="246"/>
      <c r="C174" s="267">
        <v>60220</v>
      </c>
      <c r="D174" s="268">
        <v>0</v>
      </c>
      <c r="E174" s="250"/>
      <c r="F174" s="241"/>
      <c r="G174" s="245"/>
      <c r="H174" s="238"/>
      <c r="I174" s="239"/>
      <c r="J174" s="239"/>
      <c r="K174" s="239"/>
    </row>
    <row r="175" spans="1:11" ht="13.5" thickBot="1">
      <c r="A175" s="247"/>
      <c r="B175" s="247"/>
      <c r="C175" s="267">
        <v>60240</v>
      </c>
      <c r="D175" s="269">
        <v>0</v>
      </c>
      <c r="E175" s="251"/>
      <c r="F175" s="241"/>
      <c r="G175" s="245"/>
      <c r="H175" s="238"/>
      <c r="I175" s="310" t="s">
        <v>1449</v>
      </c>
      <c r="J175" s="239"/>
      <c r="K175" s="239"/>
    </row>
    <row r="176" spans="1:11" ht="13.5" thickBot="1">
      <c r="A176" s="271" t="s">
        <v>1450</v>
      </c>
      <c r="B176" s="272" t="s">
        <v>1451</v>
      </c>
      <c r="C176" s="249"/>
      <c r="D176" s="273">
        <v>0</v>
      </c>
      <c r="E176" s="273">
        <v>0</v>
      </c>
      <c r="F176" s="273">
        <v>0</v>
      </c>
      <c r="G176" s="273">
        <v>0</v>
      </c>
      <c r="H176" s="238"/>
      <c r="I176" s="239"/>
      <c r="J176" s="239"/>
      <c r="K176" s="239"/>
    </row>
    <row r="177" spans="1:11" ht="14.25" thickTop="1" thickBot="1">
      <c r="A177" s="274" t="s">
        <v>1452</v>
      </c>
      <c r="B177" s="274" t="s">
        <v>608</v>
      </c>
      <c r="C177" s="267">
        <v>60170</v>
      </c>
      <c r="D177" s="268">
        <v>0</v>
      </c>
      <c r="E177" s="250"/>
      <c r="F177" s="241"/>
      <c r="G177" s="245"/>
      <c r="H177" s="238"/>
      <c r="I177" s="239"/>
      <c r="J177" s="239"/>
      <c r="K177" s="239"/>
    </row>
    <row r="178" spans="1:11" ht="13.5" thickBot="1">
      <c r="A178" s="246"/>
      <c r="B178" s="246"/>
      <c r="C178" s="267">
        <v>60220</v>
      </c>
      <c r="D178" s="268">
        <v>0</v>
      </c>
      <c r="E178" s="250"/>
      <c r="F178" s="241"/>
      <c r="G178" s="245"/>
      <c r="H178" s="238"/>
      <c r="I178" s="239"/>
      <c r="J178" s="239"/>
      <c r="K178" s="239"/>
    </row>
    <row r="179" spans="1:11" ht="13.5" thickBot="1">
      <c r="A179" s="247"/>
      <c r="B179" s="247"/>
      <c r="C179" s="267">
        <v>60240</v>
      </c>
      <c r="D179" s="269">
        <v>0</v>
      </c>
      <c r="E179" s="251"/>
      <c r="F179" s="241"/>
      <c r="G179" s="270">
        <v>115</v>
      </c>
      <c r="H179" s="238"/>
      <c r="I179" s="310" t="s">
        <v>1453</v>
      </c>
      <c r="J179" s="239"/>
      <c r="K179" s="239"/>
    </row>
    <row r="180" spans="1:11" ht="13.5" thickBot="1">
      <c r="A180" s="271" t="s">
        <v>1454</v>
      </c>
      <c r="B180" s="272" t="s">
        <v>1455</v>
      </c>
      <c r="C180" s="249"/>
      <c r="D180" s="273">
        <v>0</v>
      </c>
      <c r="E180" s="273">
        <v>0</v>
      </c>
      <c r="F180" s="273">
        <v>0</v>
      </c>
      <c r="G180" s="273">
        <v>115</v>
      </c>
      <c r="H180" s="238"/>
      <c r="I180" s="239"/>
      <c r="J180" s="239"/>
      <c r="K180" s="239"/>
    </row>
    <row r="181" spans="1:11" ht="14.25" thickTop="1" thickBot="1">
      <c r="A181" s="266" t="s">
        <v>1456</v>
      </c>
      <c r="B181" s="266" t="s">
        <v>611</v>
      </c>
      <c r="C181" s="267">
        <v>60170</v>
      </c>
      <c r="D181" s="268">
        <v>0</v>
      </c>
      <c r="E181" s="250"/>
      <c r="F181" s="241"/>
      <c r="G181" s="245"/>
      <c r="H181" s="238"/>
      <c r="I181" s="239"/>
      <c r="J181" s="239"/>
      <c r="K181" s="239"/>
    </row>
    <row r="182" spans="1:11" ht="13.5" thickBot="1">
      <c r="A182" s="246"/>
      <c r="B182" s="247"/>
      <c r="C182" s="267">
        <v>60220</v>
      </c>
      <c r="D182" s="268">
        <v>0</v>
      </c>
      <c r="E182" s="250"/>
      <c r="F182" s="241"/>
      <c r="G182" s="245"/>
      <c r="H182" s="238"/>
      <c r="I182" s="239"/>
      <c r="J182" s="239"/>
      <c r="K182" s="239"/>
    </row>
    <row r="183" spans="1:11" ht="13.5" thickBot="1">
      <c r="A183" s="247"/>
      <c r="B183" s="247"/>
      <c r="C183" s="267">
        <v>60240</v>
      </c>
      <c r="D183" s="269">
        <v>0</v>
      </c>
      <c r="E183" s="251"/>
      <c r="F183" s="241"/>
      <c r="G183" s="270">
        <v>42</v>
      </c>
      <c r="H183" s="238"/>
      <c r="I183" s="310" t="s">
        <v>1453</v>
      </c>
      <c r="J183" s="239"/>
      <c r="K183" s="239"/>
    </row>
    <row r="184" spans="1:11" ht="13.5" thickBot="1">
      <c r="A184" s="271" t="s">
        <v>1457</v>
      </c>
      <c r="B184" s="272" t="s">
        <v>1458</v>
      </c>
      <c r="C184" s="249"/>
      <c r="D184" s="273">
        <v>0</v>
      </c>
      <c r="E184" s="273">
        <v>0</v>
      </c>
      <c r="F184" s="273">
        <v>0</v>
      </c>
      <c r="G184" s="273">
        <v>42</v>
      </c>
      <c r="H184" s="238"/>
      <c r="I184" s="239"/>
      <c r="J184" s="239"/>
      <c r="K184" s="239"/>
    </row>
    <row r="185" spans="1:11" ht="14.25" thickTop="1" thickBot="1">
      <c r="A185" s="266" t="s">
        <v>1459</v>
      </c>
      <c r="B185" s="266" t="s">
        <v>614</v>
      </c>
      <c r="C185" s="267">
        <v>60170</v>
      </c>
      <c r="D185" s="268">
        <v>0</v>
      </c>
      <c r="E185" s="250"/>
      <c r="F185" s="241"/>
      <c r="G185" s="245"/>
      <c r="H185" s="238"/>
      <c r="I185" s="239"/>
      <c r="J185" s="239"/>
      <c r="K185" s="239"/>
    </row>
    <row r="186" spans="1:11" ht="13.5" thickBot="1">
      <c r="A186" s="246"/>
      <c r="B186" s="247"/>
      <c r="C186" s="267">
        <v>60220</v>
      </c>
      <c r="D186" s="268">
        <v>0</v>
      </c>
      <c r="E186" s="250"/>
      <c r="F186" s="241"/>
      <c r="G186" s="245"/>
      <c r="H186" s="238"/>
      <c r="I186" s="239"/>
      <c r="J186" s="239"/>
      <c r="K186" s="239"/>
    </row>
    <row r="187" spans="1:11" ht="13.5" thickBot="1">
      <c r="A187" s="247"/>
      <c r="B187" s="247"/>
      <c r="C187" s="267">
        <v>60240</v>
      </c>
      <c r="D187" s="269">
        <v>0</v>
      </c>
      <c r="E187" s="251"/>
      <c r="F187" s="241"/>
      <c r="G187" s="270">
        <v>254</v>
      </c>
      <c r="H187" s="238"/>
      <c r="I187" s="310" t="s">
        <v>1460</v>
      </c>
      <c r="J187" s="239"/>
      <c r="K187" s="239"/>
    </row>
    <row r="188" spans="1:11" ht="26.25" thickBot="1">
      <c r="A188" s="271" t="s">
        <v>1461</v>
      </c>
      <c r="B188" s="272" t="s">
        <v>1462</v>
      </c>
      <c r="C188" s="249"/>
      <c r="D188" s="273">
        <v>0</v>
      </c>
      <c r="E188" s="273">
        <v>0</v>
      </c>
      <c r="F188" s="273">
        <v>0</v>
      </c>
      <c r="G188" s="273">
        <v>254</v>
      </c>
      <c r="H188" s="238"/>
      <c r="I188" s="239"/>
      <c r="J188" s="239"/>
      <c r="K188" s="239"/>
    </row>
    <row r="189" spans="1:11" ht="14.25" thickTop="1" thickBot="1">
      <c r="A189" s="266" t="s">
        <v>1463</v>
      </c>
      <c r="B189" s="266" t="s">
        <v>617</v>
      </c>
      <c r="C189" s="267">
        <v>60170</v>
      </c>
      <c r="D189" s="268">
        <v>0</v>
      </c>
      <c r="E189" s="250"/>
      <c r="F189" s="241"/>
      <c r="G189" s="245"/>
      <c r="H189" s="238"/>
      <c r="I189" s="239"/>
      <c r="J189" s="239"/>
      <c r="K189" s="239"/>
    </row>
    <row r="190" spans="1:11" ht="13.5" thickBot="1">
      <c r="A190" s="246"/>
      <c r="B190" s="247"/>
      <c r="C190" s="267">
        <v>60220</v>
      </c>
      <c r="D190" s="268">
        <v>0</v>
      </c>
      <c r="E190" s="250"/>
      <c r="F190" s="241"/>
      <c r="G190" s="245"/>
      <c r="H190" s="238"/>
      <c r="I190" s="239"/>
      <c r="J190" s="239"/>
      <c r="K190" s="239"/>
    </row>
    <row r="191" spans="1:11" ht="13.5" thickBot="1">
      <c r="A191" s="247"/>
      <c r="B191" s="247"/>
      <c r="C191" s="267">
        <v>60240</v>
      </c>
      <c r="D191" s="269">
        <v>0</v>
      </c>
      <c r="E191" s="251"/>
      <c r="F191" s="241"/>
      <c r="G191" s="270">
        <v>81</v>
      </c>
      <c r="H191" s="238"/>
      <c r="I191" s="310" t="s">
        <v>1453</v>
      </c>
      <c r="J191" s="239"/>
      <c r="K191" s="239"/>
    </row>
    <row r="192" spans="1:11" ht="13.5" thickBot="1">
      <c r="A192" s="271" t="s">
        <v>1464</v>
      </c>
      <c r="B192" s="272" t="s">
        <v>1465</v>
      </c>
      <c r="C192" s="249"/>
      <c r="D192" s="273">
        <v>0</v>
      </c>
      <c r="E192" s="273">
        <v>0</v>
      </c>
      <c r="F192" s="273">
        <v>0</v>
      </c>
      <c r="G192" s="273">
        <v>81</v>
      </c>
      <c r="H192" s="238"/>
      <c r="I192" s="239"/>
      <c r="J192" s="239"/>
      <c r="K192" s="239"/>
    </row>
    <row r="193" spans="1:11" ht="14.25" thickTop="1" thickBot="1">
      <c r="A193" s="266" t="s">
        <v>1466</v>
      </c>
      <c r="B193" s="266" t="s">
        <v>620</v>
      </c>
      <c r="C193" s="267">
        <v>60170</v>
      </c>
      <c r="D193" s="268">
        <v>0</v>
      </c>
      <c r="E193" s="250"/>
      <c r="F193" s="241"/>
      <c r="G193" s="245"/>
      <c r="H193" s="238"/>
      <c r="I193" s="239"/>
      <c r="J193" s="239"/>
      <c r="K193" s="239"/>
    </row>
    <row r="194" spans="1:11" ht="13.5" thickBot="1">
      <c r="A194" s="246"/>
      <c r="B194" s="247"/>
      <c r="C194" s="267">
        <v>60220</v>
      </c>
      <c r="D194" s="268">
        <v>0</v>
      </c>
      <c r="E194" s="250"/>
      <c r="F194" s="241"/>
      <c r="G194" s="245"/>
      <c r="H194" s="238"/>
      <c r="I194" s="239"/>
      <c r="J194" s="239"/>
      <c r="K194" s="239"/>
    </row>
    <row r="195" spans="1:11" ht="13.5" thickBot="1">
      <c r="A195" s="247"/>
      <c r="B195" s="247"/>
      <c r="C195" s="267">
        <v>60240</v>
      </c>
      <c r="D195" s="269">
        <v>0</v>
      </c>
      <c r="E195" s="251"/>
      <c r="F195" s="241"/>
      <c r="G195" s="270">
        <v>146</v>
      </c>
      <c r="H195" s="238"/>
      <c r="I195" s="310" t="s">
        <v>1467</v>
      </c>
      <c r="J195" s="239"/>
      <c r="K195" s="239"/>
    </row>
    <row r="196" spans="1:11" ht="13.5" thickBot="1">
      <c r="A196" s="271" t="s">
        <v>1468</v>
      </c>
      <c r="B196" s="272" t="s">
        <v>1469</v>
      </c>
      <c r="C196" s="249"/>
      <c r="D196" s="273">
        <v>0</v>
      </c>
      <c r="E196" s="273">
        <v>0</v>
      </c>
      <c r="F196" s="273">
        <v>0</v>
      </c>
      <c r="G196" s="273">
        <v>146</v>
      </c>
      <c r="H196" s="238"/>
      <c r="I196" s="239"/>
      <c r="J196" s="239"/>
      <c r="K196" s="239"/>
    </row>
    <row r="197" spans="1:11" ht="14.25" thickTop="1" thickBot="1">
      <c r="A197" s="266" t="s">
        <v>1470</v>
      </c>
      <c r="B197" s="266" t="s">
        <v>623</v>
      </c>
      <c r="C197" s="267">
        <v>60170</v>
      </c>
      <c r="D197" s="268">
        <v>0</v>
      </c>
      <c r="E197" s="250"/>
      <c r="F197" s="241"/>
      <c r="G197" s="245"/>
      <c r="H197" s="238"/>
      <c r="I197" s="239"/>
      <c r="J197" s="239"/>
      <c r="K197" s="239"/>
    </row>
    <row r="198" spans="1:11" ht="13.5" thickBot="1">
      <c r="A198" s="246"/>
      <c r="B198" s="247"/>
      <c r="C198" s="267">
        <v>60220</v>
      </c>
      <c r="D198" s="268">
        <v>0</v>
      </c>
      <c r="E198" s="250"/>
      <c r="F198" s="241"/>
      <c r="G198" s="245"/>
      <c r="H198" s="238"/>
      <c r="I198" s="239"/>
      <c r="J198" s="239"/>
      <c r="K198" s="239"/>
    </row>
    <row r="199" spans="1:11" ht="13.5" thickBot="1">
      <c r="A199" s="247"/>
      <c r="B199" s="247"/>
      <c r="C199" s="267">
        <v>60240</v>
      </c>
      <c r="D199" s="269">
        <v>0</v>
      </c>
      <c r="E199" s="251"/>
      <c r="F199" s="241"/>
      <c r="G199" s="245"/>
      <c r="H199" s="238"/>
      <c r="I199" s="239"/>
      <c r="J199" s="239"/>
      <c r="K199" s="239"/>
    </row>
    <row r="200" spans="1:11" ht="26.25" thickBot="1">
      <c r="A200" s="271" t="s">
        <v>1471</v>
      </c>
      <c r="B200" s="272" t="s">
        <v>1472</v>
      </c>
      <c r="C200" s="249"/>
      <c r="D200" s="273">
        <v>0</v>
      </c>
      <c r="E200" s="273">
        <v>0</v>
      </c>
      <c r="F200" s="273">
        <v>0</v>
      </c>
      <c r="G200" s="273">
        <v>0</v>
      </c>
      <c r="H200" s="238"/>
      <c r="I200" s="239"/>
      <c r="J200" s="239"/>
      <c r="K200" s="239"/>
    </row>
    <row r="201" spans="1:11" ht="14.25" thickTop="1" thickBot="1">
      <c r="A201" s="274" t="s">
        <v>1473</v>
      </c>
      <c r="B201" s="274" t="s">
        <v>625</v>
      </c>
      <c r="C201" s="267">
        <v>60170</v>
      </c>
      <c r="D201" s="268">
        <v>0</v>
      </c>
      <c r="E201" s="250"/>
      <c r="F201" s="241"/>
      <c r="G201" s="245"/>
      <c r="H201" s="238"/>
      <c r="I201" s="239"/>
      <c r="J201" s="239"/>
      <c r="K201" s="239"/>
    </row>
    <row r="202" spans="1:11" ht="13.5" thickBot="1">
      <c r="A202" s="246"/>
      <c r="B202" s="246"/>
      <c r="C202" s="267">
        <v>60220</v>
      </c>
      <c r="D202" s="268">
        <v>0</v>
      </c>
      <c r="E202" s="250"/>
      <c r="F202" s="241"/>
      <c r="G202" s="245"/>
      <c r="H202" s="238"/>
      <c r="I202" s="239"/>
      <c r="J202" s="239"/>
      <c r="K202" s="239"/>
    </row>
    <row r="203" spans="1:11" ht="13.5" thickBot="1">
      <c r="A203" s="247"/>
      <c r="B203" s="247"/>
      <c r="C203" s="267">
        <v>60240</v>
      </c>
      <c r="D203" s="269">
        <v>0</v>
      </c>
      <c r="E203" s="251"/>
      <c r="F203" s="241"/>
      <c r="G203" s="245"/>
      <c r="H203" s="238"/>
      <c r="I203" s="239"/>
      <c r="J203" s="239"/>
      <c r="K203" s="239"/>
    </row>
    <row r="204" spans="1:11" ht="13.5" thickBot="1">
      <c r="A204" s="271" t="s">
        <v>1474</v>
      </c>
      <c r="B204" s="272" t="s">
        <v>1475</v>
      </c>
      <c r="C204" s="249"/>
      <c r="D204" s="273">
        <v>0</v>
      </c>
      <c r="E204" s="273">
        <v>0</v>
      </c>
      <c r="F204" s="273">
        <v>0</v>
      </c>
      <c r="G204" s="273">
        <v>0</v>
      </c>
      <c r="H204" s="238"/>
      <c r="I204" s="239"/>
      <c r="J204" s="239"/>
      <c r="K204" s="239"/>
    </row>
    <row r="205" spans="1:11" ht="14.25" thickTop="1" thickBot="1">
      <c r="A205" s="274" t="s">
        <v>1476</v>
      </c>
      <c r="B205" s="274" t="s">
        <v>628</v>
      </c>
      <c r="C205" s="267">
        <v>60170</v>
      </c>
      <c r="D205" s="268">
        <v>0</v>
      </c>
      <c r="E205" s="250"/>
      <c r="F205" s="241"/>
      <c r="G205" s="245"/>
      <c r="H205" s="238"/>
      <c r="I205" s="239"/>
      <c r="J205" s="239"/>
      <c r="K205" s="239"/>
    </row>
    <row r="206" spans="1:11" ht="13.5" thickBot="1">
      <c r="A206" s="246"/>
      <c r="B206" s="246"/>
      <c r="C206" s="267">
        <v>60220</v>
      </c>
      <c r="D206" s="268">
        <v>0</v>
      </c>
      <c r="E206" s="250"/>
      <c r="F206" s="241"/>
      <c r="G206" s="245"/>
      <c r="H206" s="238"/>
      <c r="I206" s="239"/>
      <c r="J206" s="239"/>
      <c r="K206" s="239"/>
    </row>
    <row r="207" spans="1:11" ht="13.5" thickBot="1">
      <c r="A207" s="247"/>
      <c r="B207" s="247"/>
      <c r="C207" s="267">
        <v>60240</v>
      </c>
      <c r="D207" s="269">
        <v>0</v>
      </c>
      <c r="E207" s="251"/>
      <c r="F207" s="241"/>
      <c r="G207" s="245"/>
      <c r="H207" s="238"/>
      <c r="I207" s="239"/>
      <c r="J207" s="239"/>
      <c r="K207" s="239"/>
    </row>
    <row r="208" spans="1:11" ht="13.5" thickBot="1">
      <c r="A208" s="271" t="s">
        <v>1477</v>
      </c>
      <c r="B208" s="272" t="s">
        <v>1478</v>
      </c>
      <c r="C208" s="249"/>
      <c r="D208" s="273">
        <v>0</v>
      </c>
      <c r="E208" s="273">
        <v>0</v>
      </c>
      <c r="F208" s="273">
        <v>0</v>
      </c>
      <c r="G208" s="273">
        <v>0</v>
      </c>
      <c r="H208" s="238"/>
      <c r="I208" s="239"/>
      <c r="J208" s="239"/>
      <c r="K208" s="239"/>
    </row>
    <row r="209" spans="1:11" ht="14.25" thickTop="1" thickBot="1">
      <c r="A209" s="274" t="s">
        <v>1479</v>
      </c>
      <c r="B209" s="274" t="s">
        <v>631</v>
      </c>
      <c r="C209" s="267">
        <v>60170</v>
      </c>
      <c r="D209" s="268">
        <v>0</v>
      </c>
      <c r="E209" s="250"/>
      <c r="F209" s="241"/>
      <c r="G209" s="245"/>
      <c r="H209" s="238"/>
      <c r="I209" s="239"/>
      <c r="J209" s="239"/>
      <c r="K209" s="239"/>
    </row>
    <row r="210" spans="1:11" ht="13.5" thickBot="1">
      <c r="A210" s="246"/>
      <c r="B210" s="246"/>
      <c r="C210" s="267">
        <v>60220</v>
      </c>
      <c r="D210" s="268">
        <v>0</v>
      </c>
      <c r="E210" s="250"/>
      <c r="F210" s="241"/>
      <c r="G210" s="245"/>
      <c r="H210" s="238"/>
      <c r="I210" s="239"/>
      <c r="J210" s="239"/>
      <c r="K210" s="239"/>
    </row>
    <row r="211" spans="1:11" ht="13.5" thickBot="1">
      <c r="A211" s="247"/>
      <c r="B211" s="247"/>
      <c r="C211" s="267">
        <v>60240</v>
      </c>
      <c r="D211" s="269">
        <v>0</v>
      </c>
      <c r="E211" s="251"/>
      <c r="F211" s="241"/>
      <c r="G211" s="245"/>
      <c r="H211" s="238"/>
      <c r="I211" s="239"/>
      <c r="J211" s="239"/>
      <c r="K211" s="239"/>
    </row>
    <row r="212" spans="1:11" ht="13.5" thickBot="1">
      <c r="A212" s="271" t="s">
        <v>1480</v>
      </c>
      <c r="B212" s="272" t="s">
        <v>1481</v>
      </c>
      <c r="C212" s="249"/>
      <c r="D212" s="273">
        <v>0</v>
      </c>
      <c r="E212" s="273">
        <v>0</v>
      </c>
      <c r="F212" s="273">
        <v>0</v>
      </c>
      <c r="G212" s="273">
        <v>0</v>
      </c>
      <c r="H212" s="238"/>
      <c r="I212" s="239"/>
      <c r="J212" s="239"/>
      <c r="K212" s="239"/>
    </row>
    <row r="213" spans="1:11" ht="14.25" thickTop="1" thickBot="1">
      <c r="A213" s="274" t="s">
        <v>1482</v>
      </c>
      <c r="B213" s="274" t="s">
        <v>634</v>
      </c>
      <c r="C213" s="267">
        <v>60170</v>
      </c>
      <c r="D213" s="268">
        <v>0</v>
      </c>
      <c r="E213" s="250"/>
      <c r="F213" s="241"/>
      <c r="G213" s="245"/>
      <c r="H213" s="238"/>
      <c r="I213" s="239"/>
      <c r="J213" s="239"/>
      <c r="K213" s="239"/>
    </row>
    <row r="214" spans="1:11" ht="13.5" thickBot="1">
      <c r="A214" s="246"/>
      <c r="B214" s="246"/>
      <c r="C214" s="267">
        <v>60220</v>
      </c>
      <c r="D214" s="268">
        <v>0</v>
      </c>
      <c r="E214" s="250"/>
      <c r="F214" s="241"/>
      <c r="G214" s="245"/>
      <c r="H214" s="238"/>
      <c r="I214" s="239"/>
      <c r="J214" s="239"/>
      <c r="K214" s="239"/>
    </row>
    <row r="215" spans="1:11" ht="26.25" thickBot="1">
      <c r="A215" s="247"/>
      <c r="B215" s="247"/>
      <c r="C215" s="267">
        <v>60240</v>
      </c>
      <c r="D215" s="269">
        <v>0</v>
      </c>
      <c r="E215" s="251"/>
      <c r="F215" s="241"/>
      <c r="G215" s="245" t="s">
        <v>1499</v>
      </c>
      <c r="H215" s="238"/>
      <c r="I215" s="310" t="s">
        <v>1483</v>
      </c>
      <c r="J215" s="239"/>
      <c r="K215" s="239"/>
    </row>
    <row r="216" spans="1:11" ht="13.5" thickBot="1">
      <c r="A216" s="271" t="s">
        <v>1484</v>
      </c>
      <c r="B216" s="272" t="s">
        <v>1485</v>
      </c>
      <c r="C216" s="249"/>
      <c r="D216" s="273">
        <v>0</v>
      </c>
      <c r="E216" s="273">
        <v>0</v>
      </c>
      <c r="F216" s="273">
        <v>0</v>
      </c>
      <c r="G216" s="273">
        <v>0</v>
      </c>
      <c r="H216" s="238"/>
      <c r="I216" s="239"/>
      <c r="J216" s="239"/>
      <c r="K216" s="239"/>
    </row>
    <row r="217" spans="1:11" ht="14.25" thickTop="1" thickBot="1">
      <c r="A217" s="274" t="s">
        <v>1486</v>
      </c>
      <c r="B217" s="274" t="s">
        <v>637</v>
      </c>
      <c r="C217" s="267">
        <v>60170</v>
      </c>
      <c r="D217" s="268">
        <v>1000</v>
      </c>
      <c r="E217" s="250"/>
      <c r="F217" s="241"/>
      <c r="G217" s="245"/>
      <c r="H217" s="238"/>
      <c r="I217" s="239"/>
      <c r="J217" s="239"/>
      <c r="K217" s="239"/>
    </row>
    <row r="218" spans="1:11" ht="13.5" thickBot="1">
      <c r="A218" s="246"/>
      <c r="B218" s="246"/>
      <c r="C218" s="267">
        <v>60220</v>
      </c>
      <c r="D218" s="268">
        <v>0</v>
      </c>
      <c r="E218" s="250"/>
      <c r="F218" s="241"/>
      <c r="G218" s="245"/>
      <c r="H218" s="238"/>
      <c r="I218" s="239"/>
      <c r="J218" s="239"/>
      <c r="K218" s="239"/>
    </row>
    <row r="219" spans="1:11" ht="13.5" thickBot="1">
      <c r="A219" s="247"/>
      <c r="B219" s="247"/>
      <c r="C219" s="267">
        <v>60240</v>
      </c>
      <c r="D219" s="269">
        <v>1000</v>
      </c>
      <c r="E219" s="251"/>
      <c r="F219" s="241"/>
      <c r="G219" s="245"/>
      <c r="H219" s="238"/>
      <c r="I219" s="310" t="s">
        <v>1487</v>
      </c>
      <c r="J219" s="239"/>
      <c r="K219" s="239"/>
    </row>
    <row r="220" spans="1:11" ht="13.5" thickBot="1">
      <c r="A220" s="271" t="s">
        <v>1488</v>
      </c>
      <c r="B220" s="272" t="s">
        <v>1489</v>
      </c>
      <c r="C220" s="249"/>
      <c r="D220" s="273">
        <v>2000</v>
      </c>
      <c r="E220" s="273">
        <v>0</v>
      </c>
      <c r="F220" s="273">
        <v>0</v>
      </c>
      <c r="G220" s="273">
        <v>0</v>
      </c>
      <c r="H220" s="238"/>
      <c r="I220" s="239"/>
      <c r="J220" s="239"/>
      <c r="K220" s="239"/>
    </row>
    <row r="221" spans="1:11" ht="14.25" thickTop="1" thickBot="1">
      <c r="A221" s="274" t="s">
        <v>1490</v>
      </c>
      <c r="B221" s="274" t="s">
        <v>640</v>
      </c>
      <c r="C221" s="267">
        <v>60170</v>
      </c>
      <c r="D221" s="268">
        <v>0</v>
      </c>
      <c r="E221" s="250"/>
      <c r="F221" s="241"/>
      <c r="G221" s="245"/>
      <c r="H221" s="238"/>
      <c r="I221" s="239"/>
      <c r="J221" s="239"/>
      <c r="K221" s="239"/>
    </row>
    <row r="222" spans="1:11" ht="13.5" thickBot="1">
      <c r="A222" s="246"/>
      <c r="B222" s="246"/>
      <c r="C222" s="267">
        <v>60220</v>
      </c>
      <c r="D222" s="268">
        <v>0</v>
      </c>
      <c r="E222" s="250"/>
      <c r="F222" s="241"/>
      <c r="G222" s="245"/>
      <c r="H222" s="238"/>
      <c r="I222" s="239"/>
      <c r="J222" s="239"/>
      <c r="K222" s="239"/>
    </row>
    <row r="223" spans="1:11" ht="13.5" thickBot="1">
      <c r="A223" s="247"/>
      <c r="B223" s="247"/>
      <c r="C223" s="267">
        <v>60240</v>
      </c>
      <c r="D223" s="269">
        <v>0</v>
      </c>
      <c r="E223" s="251"/>
      <c r="F223" s="241"/>
      <c r="G223" s="270">
        <v>32</v>
      </c>
      <c r="H223" s="238"/>
      <c r="I223" s="239"/>
      <c r="J223" s="239"/>
      <c r="K223" s="239"/>
    </row>
    <row r="224" spans="1:11" ht="13.5" thickBot="1">
      <c r="A224" s="271" t="s">
        <v>1491</v>
      </c>
      <c r="B224" s="272" t="s">
        <v>1492</v>
      </c>
      <c r="C224" s="249"/>
      <c r="D224" s="273">
        <v>0</v>
      </c>
      <c r="E224" s="273">
        <v>0</v>
      </c>
      <c r="F224" s="273">
        <v>0</v>
      </c>
      <c r="G224" s="273">
        <v>32</v>
      </c>
      <c r="H224" s="238"/>
      <c r="I224" s="239"/>
      <c r="J224" s="239"/>
      <c r="K224" s="239"/>
    </row>
    <row r="225" spans="1:11" ht="14.25" thickTop="1" thickBot="1">
      <c r="A225" s="274" t="s">
        <v>1493</v>
      </c>
      <c r="B225" s="274" t="s">
        <v>643</v>
      </c>
      <c r="C225" s="267">
        <v>60170</v>
      </c>
      <c r="D225" s="268">
        <v>0</v>
      </c>
      <c r="E225" s="250"/>
      <c r="F225" s="241"/>
      <c r="G225" s="245"/>
      <c r="H225" s="238"/>
      <c r="I225" s="239"/>
      <c r="J225" s="239"/>
      <c r="K225" s="239"/>
    </row>
    <row r="226" spans="1:11" ht="13.5" thickBot="1">
      <c r="A226" s="246"/>
      <c r="B226" s="246"/>
      <c r="C226" s="267">
        <v>60220</v>
      </c>
      <c r="D226" s="268">
        <v>0</v>
      </c>
      <c r="E226" s="250"/>
      <c r="F226" s="241"/>
      <c r="G226" s="245"/>
      <c r="H226" s="238"/>
      <c r="I226" s="239"/>
      <c r="J226" s="239"/>
      <c r="K226" s="239"/>
    </row>
    <row r="227" spans="1:11" ht="13.5" thickBot="1">
      <c r="A227" s="247"/>
      <c r="B227" s="247"/>
      <c r="C227" s="267">
        <v>60240</v>
      </c>
      <c r="D227" s="269">
        <v>0</v>
      </c>
      <c r="E227" s="251"/>
      <c r="F227" s="241"/>
      <c r="G227" s="245"/>
      <c r="H227" s="238"/>
      <c r="I227" s="310" t="s">
        <v>1467</v>
      </c>
      <c r="J227" s="239"/>
      <c r="K227" s="239"/>
    </row>
    <row r="228" spans="1:11" ht="13.5" thickBot="1">
      <c r="A228" s="271" t="s">
        <v>1494</v>
      </c>
      <c r="B228" s="272" t="s">
        <v>1495</v>
      </c>
      <c r="C228" s="249"/>
      <c r="D228" s="273">
        <v>0</v>
      </c>
      <c r="E228" s="273">
        <v>0</v>
      </c>
      <c r="F228" s="273">
        <v>0</v>
      </c>
      <c r="G228" s="273">
        <v>0</v>
      </c>
      <c r="H228" s="238"/>
      <c r="I228" s="239"/>
      <c r="J228" s="239"/>
      <c r="K228" s="239"/>
    </row>
    <row r="229" spans="1:11" ht="14.25" thickTop="1" thickBot="1">
      <c r="A229" s="274" t="s">
        <v>1496</v>
      </c>
      <c r="B229" s="274" t="s">
        <v>646</v>
      </c>
      <c r="C229" s="267">
        <v>60170</v>
      </c>
      <c r="D229" s="268">
        <v>0</v>
      </c>
      <c r="E229" s="250"/>
      <c r="F229" s="241"/>
      <c r="G229" s="245"/>
      <c r="H229" s="238"/>
      <c r="I229" s="239"/>
      <c r="J229" s="239"/>
      <c r="K229" s="239"/>
    </row>
    <row r="230" spans="1:11" ht="13.5" thickBot="1">
      <c r="A230" s="246"/>
      <c r="B230" s="246"/>
      <c r="C230" s="267">
        <v>60220</v>
      </c>
      <c r="D230" s="268">
        <v>0</v>
      </c>
      <c r="E230" s="250"/>
      <c r="F230" s="241"/>
      <c r="G230" s="245"/>
      <c r="H230" s="238"/>
      <c r="I230" s="239"/>
      <c r="J230" s="239"/>
      <c r="K230" s="239"/>
    </row>
    <row r="231" spans="1:11" ht="13.5" thickBot="1">
      <c r="A231" s="247"/>
      <c r="B231" s="247"/>
      <c r="C231" s="267">
        <v>60240</v>
      </c>
      <c r="D231" s="269">
        <v>0</v>
      </c>
      <c r="E231" s="251"/>
      <c r="F231" s="241"/>
      <c r="G231" s="245"/>
      <c r="H231" s="238"/>
      <c r="I231" s="310" t="s">
        <v>1467</v>
      </c>
      <c r="J231" s="239"/>
      <c r="K231" s="239"/>
    </row>
    <row r="232" spans="1:11" ht="13.5" thickBot="1">
      <c r="A232" s="271" t="s">
        <v>1497</v>
      </c>
      <c r="B232" s="272" t="s">
        <v>1498</v>
      </c>
      <c r="C232" s="249"/>
      <c r="D232" s="273">
        <v>0</v>
      </c>
      <c r="E232" s="273">
        <v>0</v>
      </c>
      <c r="F232" s="273">
        <v>0</v>
      </c>
      <c r="G232" s="273">
        <v>0</v>
      </c>
      <c r="H232" s="239"/>
      <c r="I232" s="239"/>
      <c r="J232" s="239"/>
      <c r="K232" s="239"/>
    </row>
    <row r="233" spans="1:11" ht="14.25" thickTop="1" thickBot="1">
      <c r="A233" s="311" t="s">
        <v>658</v>
      </c>
      <c r="B233" s="307"/>
      <c r="C233" s="308"/>
      <c r="D233" s="312">
        <v>14500</v>
      </c>
      <c r="E233" s="313">
        <v>157500</v>
      </c>
      <c r="F233" s="314">
        <v>262523</v>
      </c>
      <c r="G233" s="315">
        <v>39363</v>
      </c>
      <c r="H233" s="239"/>
      <c r="I233" s="239"/>
      <c r="J233" s="239"/>
      <c r="K233" s="23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Dept Summary - Published</vt:lpstr>
      <vt:lpstr>Compare</vt:lpstr>
      <vt:lpstr>FY16 BASE RATE Details</vt:lpstr>
      <vt:lpstr>Orig - FY 16 BASE RATE Details</vt:lpstr>
      <vt:lpstr>Rates per SqFt.</vt:lpstr>
      <vt:lpstr>Svc Req</vt:lpstr>
      <vt:lpstr>Electronic Svcs</vt:lpstr>
      <vt:lpstr>'Orig - FY 16 BASE RATE Details'!Print_Area</vt:lpstr>
    </vt:vector>
  </TitlesOfParts>
  <Company>Multnomah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smilanj</dc:creator>
  <cp:lastModifiedBy>unruhj</cp:lastModifiedBy>
  <cp:lastPrinted>2014-12-12T18:06:45Z</cp:lastPrinted>
  <dcterms:created xsi:type="dcterms:W3CDTF">2013-12-12T23:50:46Z</dcterms:created>
  <dcterms:modified xsi:type="dcterms:W3CDTF">2015-02-05T20:10:40Z</dcterms:modified>
</cp:coreProperties>
</file>